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de Transparencia mes de junio 2024/"/>
    </mc:Choice>
  </mc:AlternateContent>
  <xr:revisionPtr revIDLastSave="0" documentId="8_{08E0CD09-3F19-4213-A97B-E5DC3F5DBAC6}" xr6:coauthVersionLast="47" xr6:coauthVersionMax="47" xr10:uidLastSave="{00000000-0000-0000-0000-000000000000}"/>
  <bookViews>
    <workbookView xWindow="-120" yWindow="-120" windowWidth="20730" windowHeight="11040" tabRatio="629" activeTab="3" xr2:uid="{00000000-000D-0000-FFFF-FFFF00000000}"/>
  </bookViews>
  <sheets>
    <sheet name="Nomina Fijo" sheetId="1" r:id="rId1"/>
    <sheet name="Contratados " sheetId="2" r:id="rId2"/>
    <sheet name="Periodo de Prueba" sheetId="3" r:id="rId3"/>
    <sheet name="vigilancia" sheetId="4" r:id="rId4"/>
  </sheets>
  <definedNames>
    <definedName name="_xlnm.Print_Area" localSheetId="0">'Nomina Fijo'!$A$1:$L$204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G23" i="4"/>
  <c r="K22" i="4"/>
  <c r="K23" i="4" s="1"/>
  <c r="J22" i="4"/>
  <c r="I22" i="4"/>
  <c r="I23" i="4" s="1"/>
  <c r="H22" i="4"/>
  <c r="H23" i="4" s="1"/>
  <c r="G22" i="4"/>
  <c r="F22" i="4"/>
  <c r="F23" i="4" s="1"/>
  <c r="L21" i="4"/>
  <c r="K21" i="4"/>
  <c r="K20" i="4"/>
  <c r="L20" i="4" s="1"/>
  <c r="K19" i="4"/>
  <c r="L19" i="4" s="1"/>
  <c r="L18" i="4"/>
  <c r="K18" i="4"/>
  <c r="K17" i="4"/>
  <c r="L17" i="4" s="1"/>
  <c r="K16" i="4"/>
  <c r="L16" i="4" s="1"/>
  <c r="L15" i="4"/>
  <c r="K15" i="4"/>
  <c r="K14" i="4"/>
  <c r="L14" i="4" s="1"/>
  <c r="K13" i="4"/>
  <c r="L13" i="4" s="1"/>
  <c r="L12" i="4"/>
  <c r="K12" i="4"/>
  <c r="K11" i="4"/>
  <c r="L11" i="4" s="1"/>
  <c r="K10" i="4"/>
  <c r="L10" i="4" s="1"/>
  <c r="L22" i="4" l="1"/>
  <c r="L23" i="4" s="1"/>
  <c r="H12" i="3" l="1"/>
  <c r="J11" i="3"/>
  <c r="J12" i="3" s="1"/>
  <c r="I11" i="3"/>
  <c r="G11" i="3"/>
  <c r="G12" i="3" s="1"/>
  <c r="F11" i="3"/>
  <c r="F12" i="3" s="1"/>
  <c r="L10" i="3"/>
  <c r="L11" i="3" s="1"/>
  <c r="L12" i="3" s="1"/>
  <c r="K10" i="3"/>
  <c r="K11" i="3" s="1"/>
  <c r="K12" i="3" s="1"/>
  <c r="J78" i="2" l="1"/>
  <c r="I78" i="2"/>
  <c r="H78" i="2"/>
  <c r="L78" i="2" s="1"/>
  <c r="G78" i="2"/>
  <c r="M78" i="2" s="1"/>
  <c r="H77" i="2"/>
  <c r="L77" i="2" s="1"/>
  <c r="M77" i="2" s="1"/>
  <c r="L74" i="2"/>
  <c r="M74" i="2" s="1"/>
  <c r="J74" i="2"/>
  <c r="L73" i="2"/>
  <c r="M73" i="2" s="1"/>
  <c r="K70" i="2"/>
  <c r="J70" i="2"/>
  <c r="G70" i="2"/>
  <c r="I69" i="2"/>
  <c r="H69" i="2"/>
  <c r="L69" i="2" s="1"/>
  <c r="M69" i="2" s="1"/>
  <c r="L68" i="2"/>
  <c r="M68" i="2" s="1"/>
  <c r="H68" i="2"/>
  <c r="H67" i="2"/>
  <c r="L67" i="2" s="1"/>
  <c r="M67" i="2" s="1"/>
  <c r="L66" i="2"/>
  <c r="M66" i="2" s="1"/>
  <c r="I66" i="2"/>
  <c r="I70" i="2" s="1"/>
  <c r="H66" i="2"/>
  <c r="L65" i="2"/>
  <c r="M65" i="2" s="1"/>
  <c r="H65" i="2"/>
  <c r="M64" i="2"/>
  <c r="L64" i="2"/>
  <c r="L70" i="2" s="1"/>
  <c r="H64" i="2"/>
  <c r="H70" i="2" s="1"/>
  <c r="J61" i="2"/>
  <c r="H61" i="2"/>
  <c r="G61" i="2"/>
  <c r="H60" i="2"/>
  <c r="L60" i="2" s="1"/>
  <c r="K57" i="2"/>
  <c r="J57" i="2"/>
  <c r="G57" i="2"/>
  <c r="I56" i="2"/>
  <c r="H56" i="2"/>
  <c r="L56" i="2" s="1"/>
  <c r="M56" i="2" s="1"/>
  <c r="I55" i="2"/>
  <c r="L55" i="2" s="1"/>
  <c r="M55" i="2" s="1"/>
  <c r="H55" i="2"/>
  <c r="H57" i="2" s="1"/>
  <c r="L54" i="2"/>
  <c r="M54" i="2" s="1"/>
  <c r="I54" i="2"/>
  <c r="L53" i="2"/>
  <c r="M53" i="2" s="1"/>
  <c r="I53" i="2"/>
  <c r="I57" i="2" s="1"/>
  <c r="K50" i="2"/>
  <c r="J50" i="2"/>
  <c r="G50" i="2"/>
  <c r="I49" i="2"/>
  <c r="H49" i="2"/>
  <c r="L49" i="2" s="1"/>
  <c r="M49" i="2" s="1"/>
  <c r="I48" i="2"/>
  <c r="I50" i="2" s="1"/>
  <c r="H48" i="2"/>
  <c r="H50" i="2" s="1"/>
  <c r="L47" i="2"/>
  <c r="M47" i="2" s="1"/>
  <c r="K43" i="2"/>
  <c r="J43" i="2"/>
  <c r="H43" i="2"/>
  <c r="G43" i="2"/>
  <c r="L42" i="2"/>
  <c r="L43" i="2" s="1"/>
  <c r="I42" i="2"/>
  <c r="I43" i="2" s="1"/>
  <c r="L39" i="2"/>
  <c r="K39" i="2"/>
  <c r="J39" i="2"/>
  <c r="I39" i="2"/>
  <c r="H39" i="2"/>
  <c r="G39" i="2"/>
  <c r="M38" i="2"/>
  <c r="M39" i="2" s="1"/>
  <c r="L38" i="2"/>
  <c r="H38" i="2"/>
  <c r="K35" i="2"/>
  <c r="J35" i="2"/>
  <c r="I35" i="2"/>
  <c r="G35" i="2"/>
  <c r="H34" i="2"/>
  <c r="L34" i="2" s="1"/>
  <c r="K31" i="2"/>
  <c r="J31" i="2"/>
  <c r="H31" i="2"/>
  <c r="G31" i="2"/>
  <c r="L30" i="2"/>
  <c r="L31" i="2" s="1"/>
  <c r="I30" i="2"/>
  <c r="I31" i="2" s="1"/>
  <c r="H30" i="2"/>
  <c r="K27" i="2"/>
  <c r="J27" i="2"/>
  <c r="G27" i="2"/>
  <c r="I26" i="2"/>
  <c r="I27" i="2" s="1"/>
  <c r="H26" i="2"/>
  <c r="H27" i="2" s="1"/>
  <c r="K23" i="2"/>
  <c r="J23" i="2"/>
  <c r="I23" i="2"/>
  <c r="G23" i="2"/>
  <c r="I22" i="2"/>
  <c r="H22" i="2"/>
  <c r="L22" i="2" s="1"/>
  <c r="M22" i="2" s="1"/>
  <c r="I21" i="2"/>
  <c r="H21" i="2"/>
  <c r="H23" i="2" s="1"/>
  <c r="K18" i="2"/>
  <c r="J18" i="2"/>
  <c r="G18" i="2"/>
  <c r="I17" i="2"/>
  <c r="I18" i="2" s="1"/>
  <c r="H17" i="2"/>
  <c r="L17" i="2" s="1"/>
  <c r="K14" i="2"/>
  <c r="K79" i="2" s="1"/>
  <c r="J14" i="2"/>
  <c r="J79" i="2" s="1"/>
  <c r="H14" i="2"/>
  <c r="G14" i="2"/>
  <c r="G79" i="2" s="1"/>
  <c r="M13" i="2"/>
  <c r="M12" i="2"/>
  <c r="L12" i="2"/>
  <c r="L11" i="2"/>
  <c r="M11" i="2" s="1"/>
  <c r="I10" i="2"/>
  <c r="I14" i="2" s="1"/>
  <c r="I79" i="2" l="1"/>
  <c r="M70" i="2"/>
  <c r="M61" i="2"/>
  <c r="H79" i="2"/>
  <c r="L18" i="2"/>
  <c r="M17" i="2"/>
  <c r="M18" i="2" s="1"/>
  <c r="M57" i="2"/>
  <c r="L61" i="2"/>
  <c r="M60" i="2"/>
  <c r="L35" i="2"/>
  <c r="M34" i="2"/>
  <c r="M35" i="2" s="1"/>
  <c r="L10" i="2"/>
  <c r="L26" i="2"/>
  <c r="M30" i="2"/>
  <c r="M31" i="2" s="1"/>
  <c r="H35" i="2"/>
  <c r="M42" i="2"/>
  <c r="M43" i="2" s="1"/>
  <c r="L48" i="2"/>
  <c r="H18" i="2"/>
  <c r="L57" i="2"/>
  <c r="L21" i="2"/>
  <c r="L50" i="2" l="1"/>
  <c r="M48" i="2"/>
  <c r="M50" i="2" s="1"/>
  <c r="M21" i="2"/>
  <c r="M23" i="2" s="1"/>
  <c r="L23" i="2"/>
  <c r="L27" i="2"/>
  <c r="M26" i="2"/>
  <c r="M27" i="2" s="1"/>
  <c r="M10" i="2"/>
  <c r="M14" i="2" s="1"/>
  <c r="L14" i="2"/>
  <c r="L79" i="2" l="1"/>
  <c r="M79" i="2"/>
  <c r="J199" i="1" l="1"/>
  <c r="I199" i="1"/>
  <c r="H199" i="1"/>
  <c r="G199" i="1"/>
  <c r="F199" i="1"/>
  <c r="G209" i="1"/>
  <c r="F141" i="1"/>
  <c r="F33" i="1"/>
  <c r="F37" i="1"/>
  <c r="F44" i="1"/>
  <c r="F50" i="1"/>
  <c r="F58" i="1"/>
  <c r="F62" i="1"/>
  <c r="F67" i="1"/>
  <c r="F77" i="1"/>
  <c r="F85" i="1"/>
  <c r="F91" i="1"/>
  <c r="F104" i="1"/>
  <c r="F108" i="1"/>
  <c r="F130" i="1"/>
  <c r="F134" i="1"/>
  <c r="L209" i="1"/>
  <c r="J141" i="1"/>
  <c r="I141" i="1"/>
  <c r="H139" i="1"/>
  <c r="K139" i="1" s="1"/>
  <c r="L139" i="1" s="1"/>
  <c r="H140" i="1"/>
  <c r="G139" i="1"/>
  <c r="G140" i="1"/>
  <c r="K140" i="1" s="1"/>
  <c r="L140" i="1" s="1"/>
  <c r="Y60" i="1"/>
  <c r="H108" i="1"/>
  <c r="H81" i="1"/>
  <c r="H37" i="1"/>
  <c r="I193" i="1"/>
  <c r="J198" i="1"/>
  <c r="I149" i="1"/>
  <c r="I134" i="1"/>
  <c r="I33" i="1"/>
  <c r="F198" i="1"/>
  <c r="F81" i="1"/>
  <c r="F149" i="1"/>
  <c r="F163" i="1"/>
  <c r="F170" i="1"/>
  <c r="F183" i="1"/>
  <c r="F187" i="1"/>
  <c r="F193" i="1"/>
  <c r="J130" i="1"/>
  <c r="G129" i="1"/>
  <c r="H129" i="1"/>
  <c r="H209" i="1"/>
  <c r="F209" i="1"/>
  <c r="J62" i="1"/>
  <c r="J77" i="1"/>
  <c r="J85" i="1"/>
  <c r="J104" i="1"/>
  <c r="J91" i="1"/>
  <c r="J209" i="1"/>
  <c r="H216" i="1"/>
  <c r="G216" i="1"/>
  <c r="Q194" i="1"/>
  <c r="W194" i="1"/>
  <c r="V194" i="1"/>
  <c r="U194" i="1"/>
  <c r="T194" i="1"/>
  <c r="S194" i="1"/>
  <c r="R194" i="1"/>
  <c r="W201" i="1"/>
  <c r="V201" i="1"/>
  <c r="U201" i="1"/>
  <c r="T201" i="1"/>
  <c r="S201" i="1"/>
  <c r="R201" i="1"/>
  <c r="Y80" i="1"/>
  <c r="X80" i="1"/>
  <c r="W80" i="1"/>
  <c r="V80" i="1"/>
  <c r="U80" i="1"/>
  <c r="T80" i="1"/>
  <c r="I67" i="1"/>
  <c r="I85" i="1"/>
  <c r="I81" i="1"/>
  <c r="G146" i="1"/>
  <c r="G145" i="1"/>
  <c r="K145" i="1" s="1"/>
  <c r="L145" i="1" s="1"/>
  <c r="H146" i="1"/>
  <c r="H112" i="1"/>
  <c r="U94" i="1"/>
  <c r="T60" i="1"/>
  <c r="Y55" i="1"/>
  <c r="K190" i="1"/>
  <c r="Y67" i="1"/>
  <c r="Y102" i="1"/>
  <c r="X102" i="1"/>
  <c r="W102" i="1"/>
  <c r="V102" i="1"/>
  <c r="U102" i="1"/>
  <c r="T102" i="1"/>
  <c r="S102" i="1"/>
  <c r="K129" i="1" l="1"/>
  <c r="L129" i="1" s="1"/>
  <c r="K146" i="1"/>
  <c r="L146" i="1" s="1"/>
  <c r="K216" i="1"/>
  <c r="L216" i="1" s="1"/>
  <c r="I198" i="1"/>
  <c r="I170" i="1"/>
  <c r="J163" i="1"/>
  <c r="I163" i="1"/>
  <c r="J149" i="1"/>
  <c r="I108" i="1"/>
  <c r="J50" i="1"/>
  <c r="I44" i="1"/>
  <c r="Q184" i="1"/>
  <c r="W184" i="1"/>
  <c r="V184" i="1"/>
  <c r="U184" i="1"/>
  <c r="T184" i="1"/>
  <c r="S184" i="1"/>
  <c r="R184" i="1"/>
  <c r="Y20" i="1"/>
  <c r="X20" i="1"/>
  <c r="W20" i="1"/>
  <c r="V20" i="1"/>
  <c r="U20" i="1"/>
  <c r="T20" i="1"/>
  <c r="S20" i="1"/>
  <c r="Y70" i="1"/>
  <c r="X70" i="1"/>
  <c r="W70" i="1"/>
  <c r="V70" i="1"/>
  <c r="U70" i="1"/>
  <c r="T70" i="1"/>
  <c r="S70" i="1"/>
  <c r="X55" i="1"/>
  <c r="W55" i="1"/>
  <c r="V55" i="1"/>
  <c r="U55" i="1"/>
  <c r="T55" i="1"/>
  <c r="S55" i="1"/>
  <c r="X60" i="1"/>
  <c r="W60" i="1"/>
  <c r="V60" i="1"/>
  <c r="U60" i="1"/>
  <c r="S60" i="1"/>
  <c r="G121" i="1"/>
  <c r="H121" i="1"/>
  <c r="Y94" i="1"/>
  <c r="X94" i="1"/>
  <c r="W94" i="1"/>
  <c r="V94" i="1"/>
  <c r="T94" i="1"/>
  <c r="S94" i="1"/>
  <c r="X67" i="1"/>
  <c r="W67" i="1"/>
  <c r="V67" i="1"/>
  <c r="U67" i="1"/>
  <c r="T67" i="1"/>
  <c r="S67" i="1"/>
  <c r="Y159" i="1"/>
  <c r="X159" i="1"/>
  <c r="W159" i="1"/>
  <c r="V159" i="1"/>
  <c r="U159" i="1"/>
  <c r="T159" i="1"/>
  <c r="S159" i="1"/>
  <c r="K209" i="1"/>
  <c r="I209" i="1"/>
  <c r="K121" i="1" l="1"/>
  <c r="L121" i="1" s="1"/>
  <c r="J37" i="1"/>
  <c r="G36" i="1"/>
  <c r="I187" i="1"/>
  <c r="I37" i="1"/>
  <c r="G152" i="1"/>
  <c r="H152" i="1"/>
  <c r="G153" i="1"/>
  <c r="H153" i="1"/>
  <c r="G154" i="1"/>
  <c r="H154" i="1"/>
  <c r="G155" i="1"/>
  <c r="K155" i="1" s="1"/>
  <c r="L155" i="1" s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8" i="1"/>
  <c r="K18" i="1" s="1"/>
  <c r="L18" i="1" s="1"/>
  <c r="K159" i="1" l="1"/>
  <c r="L159" i="1" s="1"/>
  <c r="K162" i="1"/>
  <c r="L162" i="1" s="1"/>
  <c r="K160" i="1"/>
  <c r="L160" i="1" s="1"/>
  <c r="K156" i="1"/>
  <c r="L156" i="1" s="1"/>
  <c r="H163" i="1"/>
  <c r="K161" i="1"/>
  <c r="L161" i="1" s="1"/>
  <c r="K158" i="1"/>
  <c r="L158" i="1" s="1"/>
  <c r="K154" i="1"/>
  <c r="L154" i="1" s="1"/>
  <c r="G163" i="1"/>
  <c r="K153" i="1"/>
  <c r="L153" i="1" s="1"/>
  <c r="K157" i="1"/>
  <c r="L157" i="1" s="1"/>
  <c r="K152" i="1"/>
  <c r="L152" i="1" s="1"/>
  <c r="G66" i="1"/>
  <c r="H181" i="1"/>
  <c r="K163" i="1" l="1"/>
  <c r="L163" i="1"/>
  <c r="G67" i="1"/>
  <c r="J67" i="1"/>
  <c r="H41" i="1"/>
  <c r="H178" i="1"/>
  <c r="H43" i="1"/>
  <c r="H84" i="1"/>
  <c r="H85" i="1" s="1"/>
  <c r="H71" i="1"/>
  <c r="H72" i="1"/>
  <c r="H74" i="1"/>
  <c r="K74" i="1" s="1"/>
  <c r="H75" i="1"/>
  <c r="H76" i="1"/>
  <c r="H88" i="1"/>
  <c r="H89" i="1"/>
  <c r="H95" i="1"/>
  <c r="H96" i="1"/>
  <c r="H97" i="1"/>
  <c r="H98" i="1"/>
  <c r="H99" i="1"/>
  <c r="H100" i="1"/>
  <c r="H101" i="1"/>
  <c r="H102" i="1"/>
  <c r="H103" i="1"/>
  <c r="H111" i="1"/>
  <c r="H138" i="1"/>
  <c r="H137" i="1"/>
  <c r="H141" i="1" s="1"/>
  <c r="H133" i="1"/>
  <c r="H134" i="1" s="1"/>
  <c r="H113" i="1"/>
  <c r="H114" i="1"/>
  <c r="H115" i="1"/>
  <c r="H116" i="1"/>
  <c r="H117" i="1"/>
  <c r="H118" i="1"/>
  <c r="H119" i="1"/>
  <c r="H120" i="1"/>
  <c r="H122" i="1"/>
  <c r="H123" i="1"/>
  <c r="H124" i="1"/>
  <c r="H125" i="1"/>
  <c r="H126" i="1"/>
  <c r="H127" i="1"/>
  <c r="H128" i="1"/>
  <c r="H174" i="1"/>
  <c r="H175" i="1"/>
  <c r="H176" i="1"/>
  <c r="H177" i="1"/>
  <c r="H179" i="1"/>
  <c r="H182" i="1"/>
  <c r="H191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4" i="1"/>
  <c r="G55" i="1"/>
  <c r="G56" i="1"/>
  <c r="G57" i="1"/>
  <c r="K57" i="1" s="1"/>
  <c r="G71" i="1"/>
  <c r="G72" i="1"/>
  <c r="G73" i="1"/>
  <c r="G75" i="1"/>
  <c r="G76" i="1"/>
  <c r="G88" i="1"/>
  <c r="G89" i="1"/>
  <c r="G138" i="1"/>
  <c r="G137" i="1"/>
  <c r="G141" i="1" s="1"/>
  <c r="G167" i="1"/>
  <c r="G173" i="1"/>
  <c r="K180" i="1"/>
  <c r="H66" i="1"/>
  <c r="H67" i="1" s="1"/>
  <c r="G98" i="1"/>
  <c r="G178" i="1"/>
  <c r="H104" i="1" l="1"/>
  <c r="H130" i="1"/>
  <c r="K66" i="1"/>
  <c r="L66" i="1" s="1"/>
  <c r="K55" i="1"/>
  <c r="L55" i="1" s="1"/>
  <c r="K98" i="1"/>
  <c r="L98" i="1" s="1"/>
  <c r="G91" i="1"/>
  <c r="H91" i="1"/>
  <c r="K178" i="1"/>
  <c r="L178" i="1" s="1"/>
  <c r="G124" i="1"/>
  <c r="G115" i="1"/>
  <c r="K124" i="1" l="1"/>
  <c r="L124" i="1" s="1"/>
  <c r="K115" i="1"/>
  <c r="L115" i="1" s="1"/>
  <c r="L57" i="1"/>
  <c r="H148" i="1" l="1"/>
  <c r="G148" i="1"/>
  <c r="K30" i="1"/>
  <c r="K16" i="1"/>
  <c r="L16" i="1" s="1"/>
  <c r="K13" i="1"/>
  <c r="K148" i="1" l="1"/>
  <c r="L148" i="1" s="1"/>
  <c r="H192" i="1"/>
  <c r="H193" i="1" s="1"/>
  <c r="G192" i="1"/>
  <c r="G191" i="1"/>
  <c r="K191" i="1" s="1"/>
  <c r="J187" i="1"/>
  <c r="G147" i="1"/>
  <c r="H147" i="1"/>
  <c r="G103" i="1"/>
  <c r="H21" i="1"/>
  <c r="K21" i="1" l="1"/>
  <c r="K103" i="1"/>
  <c r="L103" i="1" s="1"/>
  <c r="K147" i="1"/>
  <c r="L147" i="1" s="1"/>
  <c r="K192" i="1"/>
  <c r="L192" i="1" s="1"/>
  <c r="K138" i="1"/>
  <c r="L138" i="1" s="1"/>
  <c r="K137" i="1"/>
  <c r="K141" i="1" s="1"/>
  <c r="J81" i="1"/>
  <c r="J193" i="1"/>
  <c r="I62" i="1"/>
  <c r="I50" i="1"/>
  <c r="J33" i="1"/>
  <c r="J183" i="1"/>
  <c r="J170" i="1"/>
  <c r="K29" i="1"/>
  <c r="L29" i="1" s="1"/>
  <c r="K26" i="1"/>
  <c r="L26" i="1" s="1"/>
  <c r="K14" i="1"/>
  <c r="G102" i="1"/>
  <c r="K107" i="1"/>
  <c r="L14" i="1" l="1"/>
  <c r="K102" i="1"/>
  <c r="L102" i="1" s="1"/>
  <c r="L180" i="1" l="1"/>
  <c r="L30" i="1"/>
  <c r="G100" i="1" l="1"/>
  <c r="G49" i="1"/>
  <c r="H49" i="1"/>
  <c r="K100" i="1" l="1"/>
  <c r="L100" i="1" s="1"/>
  <c r="K49" i="1"/>
  <c r="I77" i="1"/>
  <c r="H10" i="1"/>
  <c r="H166" i="1"/>
  <c r="H56" i="1"/>
  <c r="H54" i="1"/>
  <c r="G99" i="1"/>
  <c r="K15" i="1"/>
  <c r="K12" i="1"/>
  <c r="K25" i="1"/>
  <c r="L25" i="1" s="1"/>
  <c r="K27" i="1"/>
  <c r="G84" i="1"/>
  <c r="K23" i="1"/>
  <c r="G41" i="1"/>
  <c r="K41" i="1" s="1"/>
  <c r="K20" i="1"/>
  <c r="K31" i="1"/>
  <c r="G166" i="1"/>
  <c r="K24" i="1"/>
  <c r="K22" i="1"/>
  <c r="G10" i="1"/>
  <c r="G37" i="1"/>
  <c r="G126" i="1"/>
  <c r="K11" i="1"/>
  <c r="H58" i="1" l="1"/>
  <c r="K10" i="1"/>
  <c r="L10" i="1" s="1"/>
  <c r="G85" i="1"/>
  <c r="K84" i="1"/>
  <c r="K85" i="1" s="1"/>
  <c r="K99" i="1"/>
  <c r="L99" i="1" s="1"/>
  <c r="K36" i="1"/>
  <c r="K37" i="1" s="1"/>
  <c r="K32" i="1"/>
  <c r="L32" i="1" s="1"/>
  <c r="K19" i="1"/>
  <c r="L19" i="1" s="1"/>
  <c r="K54" i="1"/>
  <c r="L54" i="1" s="1"/>
  <c r="K126" i="1"/>
  <c r="K56" i="1"/>
  <c r="L49" i="1"/>
  <c r="K166" i="1"/>
  <c r="L90" i="1" l="1"/>
  <c r="K90" i="1"/>
  <c r="G128" i="1"/>
  <c r="K128" i="1" l="1"/>
  <c r="L128" i="1" s="1"/>
  <c r="G108" i="1" l="1"/>
  <c r="J108" i="1"/>
  <c r="J134" i="1"/>
  <c r="I58" i="1"/>
  <c r="J58" i="1"/>
  <c r="J44" i="1" l="1"/>
  <c r="K108" i="1"/>
  <c r="G182" i="1" l="1"/>
  <c r="G97" i="1"/>
  <c r="L191" i="1"/>
  <c r="L107" i="1"/>
  <c r="L108" i="1" s="1"/>
  <c r="I91" i="1"/>
  <c r="K97" i="1" l="1"/>
  <c r="L97" i="1" s="1"/>
  <c r="K182" i="1"/>
  <c r="L182" i="1" s="1"/>
  <c r="L27" i="1" l="1"/>
  <c r="L23" i="1"/>
  <c r="G179" i="1"/>
  <c r="G80" i="1"/>
  <c r="G81" i="1" s="1"/>
  <c r="G113" i="1"/>
  <c r="G112" i="1"/>
  <c r="K73" i="1"/>
  <c r="L73" i="1" s="1"/>
  <c r="L41" i="1"/>
  <c r="L84" i="1"/>
  <c r="L85" i="1" s="1"/>
  <c r="L56" i="1" l="1"/>
  <c r="H186" i="1" l="1"/>
  <c r="H187" i="1" s="1"/>
  <c r="G186" i="1"/>
  <c r="G187" i="1" s="1"/>
  <c r="G181" i="1"/>
  <c r="G176" i="1"/>
  <c r="K179" i="1"/>
  <c r="L179" i="1" s="1"/>
  <c r="G177" i="1"/>
  <c r="K177" i="1" s="1"/>
  <c r="H149" i="1"/>
  <c r="G149" i="1"/>
  <c r="G175" i="1"/>
  <c r="H173" i="1"/>
  <c r="H183" i="1" s="1"/>
  <c r="G174" i="1"/>
  <c r="H197" i="1"/>
  <c r="G197" i="1"/>
  <c r="H169" i="1"/>
  <c r="G169" i="1"/>
  <c r="H168" i="1"/>
  <c r="G168" i="1"/>
  <c r="K168" i="1" l="1"/>
  <c r="G193" i="1"/>
  <c r="K193" i="1"/>
  <c r="K169" i="1"/>
  <c r="L169" i="1" s="1"/>
  <c r="K173" i="1"/>
  <c r="G183" i="1"/>
  <c r="G170" i="1"/>
  <c r="K149" i="1"/>
  <c r="K175" i="1"/>
  <c r="L175" i="1" s="1"/>
  <c r="L177" i="1"/>
  <c r="K197" i="1"/>
  <c r="L197" i="1" s="1"/>
  <c r="K186" i="1"/>
  <c r="K181" i="1"/>
  <c r="L181" i="1" s="1"/>
  <c r="I176" i="1"/>
  <c r="I183" i="1" s="1"/>
  <c r="K174" i="1"/>
  <c r="L190" i="1" l="1"/>
  <c r="L193" i="1" s="1"/>
  <c r="L186" i="1"/>
  <c r="L187" i="1" s="1"/>
  <c r="K187" i="1"/>
  <c r="L149" i="1"/>
  <c r="L173" i="1"/>
  <c r="K176" i="1"/>
  <c r="L176" i="1" s="1"/>
  <c r="L168" i="1"/>
  <c r="L174" i="1"/>
  <c r="K183" i="1" l="1"/>
  <c r="L183" i="1"/>
  <c r="K75" i="1"/>
  <c r="L75" i="1" s="1"/>
  <c r="K76" i="1"/>
  <c r="L76" i="1" s="1"/>
  <c r="L13" i="1"/>
  <c r="H198" i="1"/>
  <c r="H167" i="1" l="1"/>
  <c r="H170" i="1" s="1"/>
  <c r="K167" i="1" l="1"/>
  <c r="K170" i="1" s="1"/>
  <c r="L167" i="1" l="1"/>
  <c r="L20" i="1" l="1"/>
  <c r="G96" i="1"/>
  <c r="L24" i="1"/>
  <c r="G127" i="1"/>
  <c r="L22" i="1"/>
  <c r="G43" i="1"/>
  <c r="H70" i="1"/>
  <c r="H77" i="1" s="1"/>
  <c r="G70" i="1"/>
  <c r="H28" i="1"/>
  <c r="H33" i="1" s="1"/>
  <c r="G42" i="1"/>
  <c r="K42" i="1" s="1"/>
  <c r="L42" i="1" s="1"/>
  <c r="G133" i="1"/>
  <c r="K28" i="1" l="1"/>
  <c r="L28" i="1" s="1"/>
  <c r="K127" i="1"/>
  <c r="K43" i="1"/>
  <c r="L43" i="1" s="1"/>
  <c r="K133" i="1"/>
  <c r="K134" i="1" s="1"/>
  <c r="G134" i="1"/>
  <c r="K96" i="1"/>
  <c r="K70" i="1"/>
  <c r="L70" i="1" s="1"/>
  <c r="L127" i="1" l="1"/>
  <c r="L96" i="1"/>
  <c r="L133" i="1"/>
  <c r="L134" i="1" s="1"/>
  <c r="L137" i="1"/>
  <c r="L141" i="1" s="1"/>
  <c r="L21" i="1" l="1"/>
  <c r="L126" i="1" l="1"/>
  <c r="L15" i="1" l="1"/>
  <c r="L31" i="1" l="1"/>
  <c r="G125" i="1" l="1"/>
  <c r="K125" i="1" l="1"/>
  <c r="L125" i="1" s="1"/>
  <c r="H61" i="1" l="1"/>
  <c r="H62" i="1" s="1"/>
  <c r="G61" i="1"/>
  <c r="G62" i="1" s="1"/>
  <c r="G123" i="1"/>
  <c r="G122" i="1"/>
  <c r="G119" i="1"/>
  <c r="G117" i="1"/>
  <c r="G116" i="1"/>
  <c r="G114" i="1"/>
  <c r="G111" i="1"/>
  <c r="G118" i="1"/>
  <c r="G120" i="1"/>
  <c r="K113" i="1"/>
  <c r="G196" i="1"/>
  <c r="H48" i="1"/>
  <c r="H50" i="1" s="1"/>
  <c r="G48" i="1"/>
  <c r="G47" i="1"/>
  <c r="G101" i="1"/>
  <c r="G53" i="1"/>
  <c r="G95" i="1"/>
  <c r="G94" i="1"/>
  <c r="H40" i="1"/>
  <c r="H44" i="1" s="1"/>
  <c r="G40" i="1"/>
  <c r="G44" i="1" s="1"/>
  <c r="L36" i="1"/>
  <c r="L37" i="1" s="1"/>
  <c r="G130" i="1" l="1"/>
  <c r="G50" i="1"/>
  <c r="G33" i="1"/>
  <c r="K17" i="1"/>
  <c r="L17" i="1" s="1"/>
  <c r="K122" i="1"/>
  <c r="L122" i="1" s="1"/>
  <c r="G104" i="1"/>
  <c r="K119" i="1"/>
  <c r="L119" i="1" s="1"/>
  <c r="K123" i="1"/>
  <c r="L123" i="1" s="1"/>
  <c r="K120" i="1"/>
  <c r="L120" i="1" s="1"/>
  <c r="K196" i="1"/>
  <c r="K198" i="1" s="1"/>
  <c r="G198" i="1"/>
  <c r="K72" i="1"/>
  <c r="L72" i="1" s="1"/>
  <c r="G77" i="1"/>
  <c r="G58" i="1"/>
  <c r="K47" i="1"/>
  <c r="K88" i="1"/>
  <c r="K53" i="1"/>
  <c r="L74" i="1"/>
  <c r="K89" i="1"/>
  <c r="K40" i="1"/>
  <c r="K44" i="1" s="1"/>
  <c r="K71" i="1"/>
  <c r="L71" i="1" s="1"/>
  <c r="K80" i="1"/>
  <c r="K61" i="1"/>
  <c r="K62" i="1" s="1"/>
  <c r="K65" i="1"/>
  <c r="K48" i="1"/>
  <c r="L48" i="1" s="1"/>
  <c r="L166" i="1"/>
  <c r="L170" i="1" s="1"/>
  <c r="L11" i="1"/>
  <c r="L12" i="1"/>
  <c r="I111" i="1"/>
  <c r="I116" i="1"/>
  <c r="K116" i="1" s="1"/>
  <c r="I95" i="1"/>
  <c r="K95" i="1" s="1"/>
  <c r="L95" i="1" s="1"/>
  <c r="I112" i="1"/>
  <c r="I118" i="1"/>
  <c r="K118" i="1" s="1"/>
  <c r="I114" i="1"/>
  <c r="K114" i="1" s="1"/>
  <c r="I94" i="1"/>
  <c r="I117" i="1"/>
  <c r="I130" i="1" l="1"/>
  <c r="L33" i="1"/>
  <c r="K112" i="1"/>
  <c r="L112" i="1" s="1"/>
  <c r="I104" i="1"/>
  <c r="L65" i="1"/>
  <c r="L67" i="1" s="1"/>
  <c r="K67" i="1"/>
  <c r="L77" i="1"/>
  <c r="L80" i="1"/>
  <c r="L81" i="1" s="1"/>
  <c r="K81" i="1"/>
  <c r="K117" i="1"/>
  <c r="L117" i="1" s="1"/>
  <c r="K111" i="1"/>
  <c r="L47" i="1"/>
  <c r="L50" i="1" s="1"/>
  <c r="K50" i="1"/>
  <c r="L196" i="1"/>
  <c r="L198" i="1" s="1"/>
  <c r="K33" i="1"/>
  <c r="K94" i="1"/>
  <c r="L61" i="1"/>
  <c r="L62" i="1" s="1"/>
  <c r="K77" i="1"/>
  <c r="K101" i="1"/>
  <c r="L118" i="1"/>
  <c r="K58" i="1"/>
  <c r="L40" i="1"/>
  <c r="L44" i="1" s="1"/>
  <c r="L114" i="1"/>
  <c r="L89" i="1"/>
  <c r="K91" i="1"/>
  <c r="L116" i="1"/>
  <c r="L113" i="1"/>
  <c r="L53" i="1"/>
  <c r="L58" i="1" s="1"/>
  <c r="L88" i="1"/>
  <c r="K199" i="1" l="1"/>
  <c r="L199" i="1" s="1"/>
  <c r="L111" i="1"/>
  <c r="L130" i="1" s="1"/>
  <c r="K130" i="1"/>
  <c r="K104" i="1"/>
  <c r="L94" i="1"/>
  <c r="L101" i="1"/>
  <c r="L91" i="1"/>
  <c r="L104" i="1" l="1"/>
</calcChain>
</file>

<file path=xl/sharedStrings.xml><?xml version="1.0" encoding="utf-8"?>
<sst xmlns="http://schemas.openxmlformats.org/spreadsheetml/2006/main" count="1482" uniqueCount="374">
  <si>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</si>
  <si>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</si>
  <si>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</si>
  <si>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</si>
  <si>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</si>
  <si>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</si>
  <si>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</si>
  <si>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</si>
  <si>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</si>
  <si>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</si>
  <si>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</si>
  <si>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</si>
  <si>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</si>
  <si>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</si>
  <si>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</si>
  <si>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</si>
  <si>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</si>
  <si>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</si>
  <si>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</si>
  <si>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</si>
  <si>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</si>
  <si>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</si>
  <si>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</si>
  <si>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</si>
  <si>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</si>
  <si>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</si>
  <si>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</si>
  <si>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</si>
  <si>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</si>
  <si>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</si>
  <si>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</si>
  <si>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</si>
  <si>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</si>
  <si>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</si>
  <si>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</si>
  <si>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</si>
  <si>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</si>
  <si>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</si>
  <si>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</si>
  <si>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</si>
  <si>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</si>
  <si>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</si>
  <si>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</si>
  <si>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</si>
  <si>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</si>
  <si>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</si>
  <si>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</si>
  <si>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</si>
  <si>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</si>
  <si>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</si>
  <si>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</si>
  <si>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</si>
  <si>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</si>
  <si>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</si>
  <si>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</si>
  <si>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</si>
  <si>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</si>
  <si>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</si>
  <si>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</si>
  <si>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</si>
  <si>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</si>
  <si>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</si>
  <si>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</si>
  <si>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</si>
  <si>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</si>
  <si>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</si>
  <si>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</si>
  <si>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</si>
  <si>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</si>
  <si>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</si>
  <si>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</si>
  <si>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</si>
  <si>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</si>
  <si>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</si>
  <si>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</si>
  <si>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</si>
  <si>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</si>
  <si>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</si>
  <si>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</si>
  <si>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</si>
  <si>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</si>
  <si>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</si>
  <si>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</si>
  <si>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</si>
  <si>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</si>
  <si>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</si>
  <si>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</si>
  <si>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</si>
  <si>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</si>
  <si>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</si>
  <si>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</si>
  <si>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</si>
  <si>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</si>
  <si>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</si>
  <si>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</si>
  <si>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</si>
  <si>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</si>
  <si>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</si>
  <si>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</si>
  <si>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</si>
  <si>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</si>
  <si>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</si>
  <si>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</si>
  <si>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</si>
  <si>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</si>
  <si>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</si>
  <si>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</si>
  <si>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</si>
  <si>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</si>
  <si>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</si>
  <si>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</si>
  <si>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</si>
  <si>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</si>
  <si>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</si>
  <si>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</si>
  <si>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</si>
  <si>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</si>
  <si>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</si>
  <si>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</si>
  <si>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</si>
  <si>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</si>
  <si>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</si>
  <si>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</si>
  <si>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</si>
  <si>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</si>
  <si>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</si>
  <si>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</si>
  <si>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</si>
  <si>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</si>
  <si>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</si>
  <si>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</si>
  <si>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</si>
  <si>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</si>
  <si>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</si>
  <si>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</si>
  <si>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</si>
  <si>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</si>
  <si>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</si>
  <si>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</si>
  <si>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</si>
  <si>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</si>
  <si>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</si>
  <si>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</si>
  <si>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</si>
  <si>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</si>
  <si>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</si>
  <si>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</si>
  <si>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</si>
  <si>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</si>
  <si>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</si>
  <si>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</si>
  <si>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</si>
  <si>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</si>
  <si>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</si>
  <si>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</si>
  <si>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</si>
  <si>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</si>
  <si>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</si>
  <si>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</si>
  <si>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</si>
  <si>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</si>
  <si>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</si>
  <si>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</si>
  <si>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</si>
  <si>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</si>
  <si>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</si>
  <si>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</si>
  <si>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</si>
  <si>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</si>
  <si>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</si>
  <si>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</si>
  <si>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</si>
  <si>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</si>
  <si>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</si>
  <si>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</si>
  <si>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</si>
  <si>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</si>
  <si>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</si>
  <si>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</si>
  <si>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</si>
  <si>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</si>
  <si>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</si>
  <si>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</si>
  <si>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</si>
  <si>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</si>
  <si>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</si>
  <si>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</si>
  <si>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</si>
  <si>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</si>
  <si>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</si>
  <si>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</si>
  <si>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</si>
  <si>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</si>
  <si>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</si>
  <si>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</si>
  <si>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</si>
  <si>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</si>
  <si>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</si>
  <si>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</si>
  <si>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</si>
  <si>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</si>
  <si>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</si>
  <si>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</si>
  <si>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</si>
  <si>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</si>
  <si>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</si>
  <si>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</si>
  <si>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</si>
  <si>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</si>
  <si>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</si>
  <si>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</si>
  <si>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</si>
  <si>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</si>
  <si>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</si>
  <si>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</si>
  <si>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</si>
  <si>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</si>
  <si>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</si>
  <si>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</si>
  <si>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</si>
  <si>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</si>
  <si>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</si>
  <si>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</si>
  <si>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</si>
  <si>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</si>
  <si>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</si>
  <si>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</si>
  <si>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</si>
  <si>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</si>
  <si>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</si>
  <si>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</si>
  <si>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</si>
  <si>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</si>
  <si>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</si>
  <si>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</si>
  <si>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</si>
  <si>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</si>
  <si>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ANTHONY BURGOS SUAREZ</t>
  </si>
  <si>
    <t>JUANA ELENA RODRIGUEZ VASQUEZ</t>
  </si>
  <si>
    <t xml:space="preserve">                                     AUXILIAR ADMINISTRATIVO</t>
  </si>
  <si>
    <t>JOSMAIRY ESTEFANIA MONTOLIO PEREZ</t>
  </si>
  <si>
    <t>OTRO DESC</t>
  </si>
  <si>
    <t>TOTAL INGRESOS</t>
  </si>
  <si>
    <t>TOTAL DESC</t>
  </si>
  <si>
    <t>TOTAL NETO</t>
  </si>
  <si>
    <t>Departamento de Tecnologías de la información y Comunicación</t>
  </si>
  <si>
    <t xml:space="preserve">DEILIN MATOS </t>
  </si>
  <si>
    <t>NF</t>
  </si>
  <si>
    <t>NI</t>
  </si>
  <si>
    <t>TOTALES</t>
  </si>
  <si>
    <t>FIJO totales 2024</t>
  </si>
  <si>
    <t xml:space="preserve">INTERINO totales </t>
  </si>
  <si>
    <t>WINSTON RAFAEL CABRERA ENCARNACION</t>
  </si>
  <si>
    <t>AYUDANTE DE MATENIMIENTO</t>
  </si>
  <si>
    <t>División de Coordinación de Profesionalización</t>
  </si>
  <si>
    <t>TOTALES GENERAL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</si>
  <si>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</si>
  <si>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</si>
  <si>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</si>
  <si>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</si>
  <si>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</si>
  <si>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 xml:space="preserve">                                                    SR. LLUMERQUI ANTONIO LEDESMA DÍAZ</t>
  </si>
  <si>
    <t>RESPONSABLE ACCESO A LA INFORMACION  RAI</t>
  </si>
  <si>
    <t>RANDY ANTHONY MARTINEZ LEYBA</t>
  </si>
  <si>
    <t xml:space="preserve">ENC. DEPARTAMENTO INVESTIGACION         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</si>
  <si>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JUNIO 2024</t>
    </r>
  </si>
  <si>
    <t>MARIA ALEJANDRINA MELENDEZ GERALDO</t>
  </si>
  <si>
    <t xml:space="preserve">AUXILIAR ADMINISTRATIVO         </t>
  </si>
  <si>
    <t>ROSA MARIA BONILLA MONTERO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</si>
  <si>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JUNIO 2024</t>
    </r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</si>
  <si>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</si>
  <si>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</si>
  <si>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</si>
  <si>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</si>
  <si>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</si>
  <si>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</si>
  <si>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</si>
  <si>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</si>
  <si>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TECNICO ADMINISTRATIVO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</si>
  <si>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</si>
  <si>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</si>
  <si>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</si>
  <si>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</si>
  <si>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</si>
  <si>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</si>
  <si>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</si>
  <si>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</si>
  <si>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</si>
  <si>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</si>
  <si>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DEPARTAMENTO DE FORMACIÓN DOCENTE</t>
  </si>
  <si>
    <t>MASSIEL ALEYKA RAMÍREZ DE LOS SANTOS</t>
  </si>
  <si>
    <t xml:space="preserve">Analista de Programación Académica         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</si>
  <si>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</si>
  <si>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</si>
  <si>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</si>
  <si>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</si>
  <si>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</si>
  <si>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</si>
  <si>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</si>
  <si>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 xml:space="preserve"> DIVISIÓN DE COORDINACION DE EVENTOS FORMATIVOS</t>
  </si>
  <si>
    <t>MARIANA CEPEDA HERNÁNDEZ</t>
  </si>
  <si>
    <t>01/10/2023-01/3/2024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</si>
  <si>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</si>
  <si>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</si>
  <si>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</si>
  <si>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</si>
  <si>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</si>
  <si>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</si>
  <si>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</si>
  <si>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</si>
  <si>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</si>
  <si>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 xml:space="preserve">ENCARGADO (A) FORMULACION, MONITOREO Y EVALUACION PPP         </t>
  </si>
  <si>
    <t>01/08/2022- 01/02/2023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</si>
  <si>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</si>
  <si>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</si>
  <si>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</si>
  <si>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</si>
  <si>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</si>
  <si>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</si>
  <si>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</si>
  <si>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</si>
  <si>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</si>
  <si>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</si>
  <si>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</si>
  <si>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</si>
  <si>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</si>
  <si>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</si>
  <si>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DIVISIÓN DE DESARROLLO CURRICULAR Y DOCENTE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</si>
  <si>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</si>
  <si>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</si>
  <si>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</si>
  <si>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</si>
  <si>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</si>
  <si>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</si>
  <si>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10/08/2022- 10/02/2023</t>
  </si>
  <si>
    <t>BRAULIO RAFAEL JIMENEZ VELEZ</t>
  </si>
  <si>
    <t>GISSEL MANZUETA NUÑEZ</t>
  </si>
  <si>
    <t xml:space="preserve">COORDINADOR ACADÉMICO         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</si>
  <si>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</si>
  <si>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</si>
  <si>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</si>
  <si>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</si>
  <si>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</si>
  <si>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</si>
  <si>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SR. Llumerqui Antonio Ledesma Díaz</t>
  </si>
  <si>
    <t xml:space="preserve">                           AUXILIAR ADMINISTRATIVO</t>
  </si>
  <si>
    <t>INSTITUTO NACIONAL DE ADMINISTRACIÓN PÚBLICA 
(INAP)
NÓMINA  DE PERSONAL DE PERÍODO PROBATORIO INGRESO A CARRERA CORRESPONDIENTE AL MES DE JUNIO 2024</t>
  </si>
  <si>
    <t xml:space="preserve">Cuenta: 2.1.1.2.05 </t>
  </si>
  <si>
    <t>Direccion General</t>
  </si>
  <si>
    <t xml:space="preserve">ANALISTA DE COMPRAS Y CONTRATACIONES     </t>
  </si>
  <si>
    <t>Período Probatorio Ingreso a Carrera</t>
  </si>
  <si>
    <t xml:space="preserve">                                            SR. LLUMERQUI ANTONIO LEDESMA DÍAZ</t>
  </si>
  <si>
    <t xml:space="preserve">                             AUXILIAR ADMINISTRATIVO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</si>
  <si>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</t>
    </r>
    <r>
      <rPr>
        <sz val="12"/>
        <color theme="1"/>
        <rFont val="Segoe UI"/>
        <family val="2"/>
      </rPr>
      <t xml:space="preserve"> </t>
    </r>
    <r>
      <rPr>
        <b/>
        <sz val="12"/>
        <color theme="1"/>
        <rFont val="Segoe UI"/>
        <family val="2"/>
      </rPr>
      <t>JUNIO 2024</t>
    </r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</si>
  <si>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</si>
  <si>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</si>
  <si>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</si>
  <si>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</si>
  <si>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</si>
  <si>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</si>
  <si>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</si>
  <si>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</si>
  <si>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</si>
  <si>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</si>
  <si>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</si>
  <si>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</si>
  <si>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</si>
  <si>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</si>
  <si>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</si>
  <si>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</si>
  <si>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LUIS ALFREDO VARGAS MORENO</t>
  </si>
  <si>
    <t>FELIX MANUEL DE LA ROSA MOTA</t>
  </si>
  <si>
    <t xml:space="preserve">SEGURIDAD DEL DESPACHO         </t>
  </si>
  <si>
    <t>WANYI SANCHEZ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</si>
</sst>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1" fillId="0" borderId="2" xfId="0" applyNumberFormat="1" applyFont="1" applyBorder="1" applyAlignment="1">
      <alignment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12" fillId="0" borderId="2" xfId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right" vertical="center" wrapText="1"/>
    </xf>
    <xf numFmtId="43" fontId="12" fillId="0" borderId="2" xfId="1" applyFont="1" applyFill="1" applyBorder="1" applyAlignment="1">
      <alignment vertical="center" wrapText="1"/>
    </xf>
    <xf numFmtId="43" fontId="12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4" borderId="0" xfId="0" applyFill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3" fontId="11" fillId="3" borderId="2" xfId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3" borderId="2" xfId="1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righ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43" fontId="12" fillId="0" borderId="2" xfId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43" fontId="12" fillId="0" borderId="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2" fillId="0" borderId="0" xfId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3" fontId="0" fillId="5" borderId="0" xfId="0" applyNumberFormat="1" applyFill="1"/>
    <xf numFmtId="0" fontId="17" fillId="5" borderId="2" xfId="0" applyFont="1" applyFill="1" applyBorder="1"/>
    <xf numFmtId="43" fontId="11" fillId="5" borderId="2" xfId="1" applyFont="1" applyFill="1" applyBorder="1" applyAlignment="1">
      <alignment horizontal="right" vertical="center" wrapText="1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3" fontId="17" fillId="5" borderId="2" xfId="0" applyNumberFormat="1" applyFont="1" applyFill="1" applyBorder="1"/>
    <xf numFmtId="4" fontId="17" fillId="5" borderId="2" xfId="0" applyNumberFormat="1" applyFont="1" applyFill="1" applyBorder="1"/>
    <xf numFmtId="4" fontId="0" fillId="5" borderId="0" xfId="0" applyNumberFormat="1" applyFill="1"/>
    <xf numFmtId="4" fontId="0" fillId="5" borderId="4" xfId="0" applyNumberFormat="1" applyFill="1" applyBorder="1"/>
    <xf numFmtId="43" fontId="0" fillId="5" borderId="0" xfId="1" applyFont="1" applyFill="1"/>
    <xf numFmtId="43" fontId="0" fillId="5" borderId="0" xfId="0" applyNumberFormat="1" applyFill="1"/>
    <xf numFmtId="43" fontId="11" fillId="5" borderId="0" xfId="1" applyFont="1" applyFill="1" applyBorder="1" applyAlignment="1">
      <alignment horizontal="right" vertical="center" wrapText="1"/>
    </xf>
    <xf numFmtId="4" fontId="11" fillId="5" borderId="0" xfId="0" applyNumberFormat="1" applyFont="1" applyFill="1" applyAlignment="1">
      <alignment horizontal="right" vertical="center"/>
    </xf>
    <xf numFmtId="4" fontId="11" fillId="5" borderId="0" xfId="0" applyNumberFormat="1" applyFont="1" applyFill="1" applyAlignment="1">
      <alignment vertical="center"/>
    </xf>
    <xf numFmtId="0" fontId="17" fillId="5" borderId="0" xfId="0" applyFont="1" applyFill="1"/>
    <xf numFmtId="3" fontId="17" fillId="5" borderId="0" xfId="0" applyNumberFormat="1" applyFont="1" applyFill="1"/>
    <xf numFmtId="4" fontId="17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6" fillId="5" borderId="0" xfId="0" applyFont="1" applyFill="1"/>
    <xf numFmtId="43" fontId="0" fillId="5" borderId="0" xfId="1" applyFont="1" applyFill="1" applyAlignment="1">
      <alignment horizontal="right"/>
    </xf>
    <xf numFmtId="4" fontId="0" fillId="5" borderId="0" xfId="0" applyNumberFormat="1" applyFill="1" applyAlignment="1">
      <alignment horizontal="left"/>
    </xf>
    <xf numFmtId="4" fontId="6" fillId="5" borderId="0" xfId="0" applyNumberFormat="1" applyFont="1" applyFill="1"/>
    <xf numFmtId="43" fontId="12" fillId="5" borderId="2" xfId="1" applyFont="1" applyFill="1" applyBorder="1" applyAlignment="1">
      <alignment horizontal="center" vertical="center" wrapText="1"/>
    </xf>
    <xf numFmtId="2" fontId="12" fillId="5" borderId="2" xfId="1" applyNumberFormat="1" applyFon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left"/>
    </xf>
    <xf numFmtId="4" fontId="18" fillId="5" borderId="2" xfId="0" applyNumberFormat="1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43" fontId="0" fillId="5" borderId="2" xfId="1" applyFont="1" applyFill="1" applyBorder="1"/>
    <xf numFmtId="43" fontId="12" fillId="0" borderId="0" xfId="1" applyFont="1" applyFill="1" applyBorder="1" applyAlignment="1">
      <alignment vertical="center" wrapText="1"/>
    </xf>
    <xf numFmtId="43" fontId="12" fillId="0" borderId="0" xfId="1" applyFont="1" applyBorder="1" applyAlignment="1">
      <alignment horizontal="left" vertical="center" wrapText="1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3" borderId="0" xfId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 wrapText="1"/>
    </xf>
    <xf numFmtId="43" fontId="11" fillId="0" borderId="0" xfId="1" applyFont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" fontId="11" fillId="0" borderId="19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Alignment="1">
      <alignment horizontal="left" vertical="center"/>
    </xf>
    <xf numFmtId="2" fontId="12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3" fontId="12" fillId="0" borderId="0" xfId="1" applyFont="1" applyFill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3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3" fontId="8" fillId="0" borderId="27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 readingOrder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31" xfId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164" fontId="25" fillId="0" borderId="5" xfId="0" applyNumberFormat="1" applyFont="1" applyBorder="1" applyAlignment="1">
      <alignment horizontal="right" vertical="center" wrapText="1" readingOrder="1"/>
    </xf>
    <xf numFmtId="43" fontId="8" fillId="0" borderId="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8" fillId="0" borderId="0" xfId="1" applyFont="1" applyFill="1" applyBorder="1" applyAlignment="1">
      <alignment vertical="center" wrapText="1"/>
    </xf>
    <xf numFmtId="0" fontId="23" fillId="2" borderId="3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9" fillId="0" borderId="5" xfId="1" applyFont="1" applyFill="1" applyBorder="1" applyAlignment="1">
      <alignment horizontal="right" vertical="center" wrapText="1"/>
    </xf>
    <xf numFmtId="2" fontId="9" fillId="0" borderId="5" xfId="1" applyNumberFormat="1" applyFont="1" applyFill="1" applyBorder="1" applyAlignment="1">
      <alignment horizontal="right" vertical="center" wrapText="1"/>
    </xf>
    <xf numFmtId="43" fontId="9" fillId="0" borderId="5" xfId="1" applyFont="1" applyFill="1" applyBorder="1" applyAlignment="1">
      <alignment vertical="center" wrapText="1"/>
    </xf>
    <xf numFmtId="2" fontId="8" fillId="0" borderId="5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204510</xdr:colOff>
      <xdr:row>0</xdr:row>
      <xdr:rowOff>54029</xdr:rowOff>
    </xdr:from>
    <xdr:to>
      <xdr:col>1</xdr:col>
      <xdr:colOff>557894</xdr:colOff>
      <xdr:row>5</xdr:row>
      <xdr:rowOff>81644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10" y="54029"/>
          <a:ext cx="1646063" cy="980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2136321</xdr:colOff>
      <xdr:row>202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202</xdr:row>
      <xdr:rowOff>0</xdr:rowOff>
    </xdr:from>
    <xdr:to>
      <xdr:col>11</xdr:col>
      <xdr:colOff>1055915</xdr:colOff>
      <xdr:row>202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202</xdr:row>
      <xdr:rowOff>0</xdr:rowOff>
    </xdr:from>
    <xdr:to>
      <xdr:col>5</xdr:col>
      <xdr:colOff>394607</xdr:colOff>
      <xdr:row>202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82</xdr:row>
      <xdr:rowOff>1</xdr:rowOff>
    </xdr:from>
    <xdr:to>
      <xdr:col>6</xdr:col>
      <xdr:colOff>369868</xdr:colOff>
      <xdr:row>82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D6ACB57-72A9-444D-A0FE-EA167492BA97}"/>
            </a:ext>
          </a:extLst>
        </xdr:cNvPr>
        <xdr:cNvCxnSpPr/>
      </xdr:nvCxnSpPr>
      <xdr:spPr>
        <a:xfrm flipV="1">
          <a:off x="9977531" y="314706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82</xdr:row>
      <xdr:rowOff>0</xdr:rowOff>
    </xdr:from>
    <xdr:to>
      <xdr:col>1</xdr:col>
      <xdr:colOff>1428750</xdr:colOff>
      <xdr:row>82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87CB1BC-E252-434E-B503-53B86EBDF070}"/>
            </a:ext>
          </a:extLst>
        </xdr:cNvPr>
        <xdr:cNvCxnSpPr/>
      </xdr:nvCxnSpPr>
      <xdr:spPr>
        <a:xfrm>
          <a:off x="0" y="314706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163288</xdr:colOff>
      <xdr:row>0</xdr:row>
      <xdr:rowOff>13608</xdr:rowOff>
    </xdr:from>
    <xdr:to>
      <xdr:col>0</xdr:col>
      <xdr:colOff>1171576</xdr:colOff>
      <xdr:row>3</xdr:row>
      <xdr:rowOff>99610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89631E-026D-4B30-B31B-151C87D9B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8" y="13608"/>
          <a:ext cx="1008288" cy="657502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82</xdr:row>
      <xdr:rowOff>0</xdr:rowOff>
    </xdr:from>
    <xdr:to>
      <xdr:col>12</xdr:col>
      <xdr:colOff>105117</xdr:colOff>
      <xdr:row>82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DE213AE-0B16-4BEA-9283-1E6F4DFBE4AE}"/>
            </a:ext>
          </a:extLst>
        </xdr:cNvPr>
        <xdr:cNvCxnSpPr/>
      </xdr:nvCxnSpPr>
      <xdr:spPr>
        <a:xfrm flipV="1">
          <a:off x="18218604" y="314706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1632857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2D16DF4-1AB8-450B-BB34-FF8EEDE94EB9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2</xdr:col>
      <xdr:colOff>0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8C81A5F-8E15-4D97-B4C6-27C3A2FD6417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4B89561F-3CFE-4284-A179-BCA5874963F3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95251</xdr:colOff>
      <xdr:row>0</xdr:row>
      <xdr:rowOff>81643</xdr:rowOff>
    </xdr:from>
    <xdr:to>
      <xdr:col>1</xdr:col>
      <xdr:colOff>361951</xdr:colOff>
      <xdr:row>5</xdr:row>
      <xdr:rowOff>35478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3C0EB2-9D79-4FBF-8C0F-0C99B177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81643"/>
          <a:ext cx="1028700" cy="9063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1728107</xdr:colOff>
      <xdr:row>26</xdr:row>
      <xdr:rowOff>1</xdr:rowOff>
    </xdr:from>
    <xdr:to>
      <xdr:col>6</xdr:col>
      <xdr:colOff>369868</xdr:colOff>
      <xdr:row>26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5CFA61B-16C8-4B4A-BD1F-08D64039A8D7}"/>
            </a:ext>
          </a:extLst>
        </xdr:cNvPr>
        <xdr:cNvCxnSpPr/>
      </xdr:nvCxnSpPr>
      <xdr:spPr>
        <a:xfrm flipV="1">
          <a:off x="8824232" y="10248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26</xdr:row>
      <xdr:rowOff>0</xdr:rowOff>
    </xdr:from>
    <xdr:to>
      <xdr:col>1</xdr:col>
      <xdr:colOff>1932214</xdr:colOff>
      <xdr:row>26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3B3F818-9ACE-459E-AF44-9E4A7B426B8E}"/>
            </a:ext>
          </a:extLst>
        </xdr:cNvPr>
        <xdr:cNvCxnSpPr/>
      </xdr:nvCxnSpPr>
      <xdr:spPr>
        <a:xfrm>
          <a:off x="40821" y="10248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26</xdr:row>
      <xdr:rowOff>0</xdr:rowOff>
    </xdr:from>
    <xdr:to>
      <xdr:col>12</xdr:col>
      <xdr:colOff>105117</xdr:colOff>
      <xdr:row>26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B697EA9-530E-40DA-8CA6-9AEC5B0A7E1D}"/>
            </a:ext>
          </a:extLst>
        </xdr:cNvPr>
        <xdr:cNvCxnSpPr/>
      </xdr:nvCxnSpPr>
      <xdr:spPr>
        <a:xfrm flipV="1">
          <a:off x="16237404" y="10248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95251</xdr:colOff>
      <xdr:row>0</xdr:row>
      <xdr:rowOff>81643</xdr:rowOff>
    </xdr:from>
    <xdr:to>
      <xdr:col>1</xdr:col>
      <xdr:colOff>561976</xdr:colOff>
      <xdr:row>5</xdr:row>
      <xdr:rowOff>1910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E454EA-FC69-4376-8FE4-ED498C105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81643"/>
          <a:ext cx="990600" cy="872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1"/>
  <sheetViews>
    <sheetView zoomScale="70" zoomScaleNormal="70" zoomScaleSheetLayoutView="35" workbookViewId="0">
      <selection activeCell="C200" sqref="C200"/>
    </sheetView>
  </sheetViews>
  <sheetFormatPr baseColWidth="10" defaultRowHeight="15"/>
  <cols>
    <col min="1" max="1" width="19.28515625" style="18" customWidth="1"/>
    <col min="2" max="2" width="41.5703125" style="82" customWidth="1"/>
    <col min="3" max="3" width="41" style="82" customWidth="1"/>
    <col min="4" max="4" width="13" style="2" customWidth="1"/>
    <col min="5" max="5" width="41.5703125" style="6" customWidth="1"/>
    <col min="6" max="6" width="24" customWidth="1"/>
    <col min="7" max="7" width="18.28515625" customWidth="1"/>
    <col min="8" max="8" width="20.85546875" customWidth="1"/>
    <col min="9" max="9" width="26.5703125" customWidth="1"/>
    <col min="10" max="10" width="20.28515625" customWidth="1"/>
    <col min="11" max="11" width="19.28515625" customWidth="1"/>
    <col min="12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</cols>
  <sheetData>
    <row r="1" spans="1:38" ht="15" customHeight="1">
      <c r="A1" s="141" t="s">
        <v>265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94"/>
      <c r="N1" s="94"/>
    </row>
    <row r="2" spans="1:38" ht="1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94"/>
      <c r="N2" s="94"/>
    </row>
    <row r="3" spans="1:38" ht="1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94"/>
      <c r="N3" s="94"/>
    </row>
    <row r="4" spans="1:38" ht="1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94"/>
      <c r="N4" s="94"/>
    </row>
    <row r="5" spans="1:38" ht="1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94"/>
      <c r="N5" s="94"/>
    </row>
    <row r="6" spans="1:38" ht="15" customHeigh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94"/>
      <c r="N6" s="94"/>
    </row>
    <row r="7" spans="1:38" s="1" customFormat="1" ht="44.1" customHeight="1">
      <c r="A7" s="42" t="s">
        <v>196</v>
      </c>
      <c r="B7" s="43" t="s">
        <v>195</v>
      </c>
      <c r="C7" s="43" t="s">
        <v>194</v>
      </c>
      <c r="D7" s="42" t="s">
        <v>197</v>
      </c>
      <c r="E7" s="42" t="s">
        <v>198</v>
      </c>
      <c r="F7" s="42" t="s">
        <v>199</v>
      </c>
      <c r="G7" s="42" t="s">
        <v>200</v>
      </c>
      <c r="H7" s="42" t="s">
        <v>1</v>
      </c>
      <c r="I7" s="42" t="s">
        <v>201</v>
      </c>
      <c r="J7" s="42" t="s">
        <v>202</v>
      </c>
      <c r="K7" s="42"/>
      <c r="L7" s="42"/>
      <c r="M7" s="92"/>
      <c r="N7" s="92"/>
    </row>
    <row r="8" spans="1:38" ht="24.95" customHeight="1">
      <c r="A8" s="136" t="s">
        <v>80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92"/>
      <c r="N8" s="92"/>
    </row>
    <row r="9" spans="1:38" ht="30" customHeight="1">
      <c r="A9" s="42" t="s">
        <v>4</v>
      </c>
      <c r="B9" s="43" t="s">
        <v>5</v>
      </c>
      <c r="C9" s="43" t="s">
        <v>6</v>
      </c>
      <c r="D9" s="42" t="s">
        <v>185</v>
      </c>
      <c r="E9" s="42" t="s">
        <v>7</v>
      </c>
      <c r="F9" s="42" t="s">
        <v>203</v>
      </c>
      <c r="G9" s="42" t="s">
        <v>8</v>
      </c>
      <c r="H9" s="42" t="s">
        <v>9</v>
      </c>
      <c r="I9" s="42" t="s">
        <v>10</v>
      </c>
      <c r="J9" s="42" t="s">
        <v>204</v>
      </c>
      <c r="K9" s="42" t="s">
        <v>205</v>
      </c>
      <c r="L9" s="42" t="s">
        <v>206</v>
      </c>
      <c r="M9" s="92"/>
      <c r="N9" s="92"/>
    </row>
    <row r="10" spans="1:38" ht="30" customHeight="1">
      <c r="A10" s="31">
        <v>1</v>
      </c>
      <c r="B10" s="32" t="s">
        <v>17</v>
      </c>
      <c r="C10" s="32" t="s">
        <v>91</v>
      </c>
      <c r="D10" s="26" t="s">
        <v>189</v>
      </c>
      <c r="E10" s="26" t="s">
        <v>16</v>
      </c>
      <c r="F10" s="33">
        <v>70000</v>
      </c>
      <c r="G10" s="33">
        <f>F10*0.0287</f>
        <v>2009</v>
      </c>
      <c r="H10" s="33">
        <f>IF(F10&lt;75829.93,F10*0.0304,2305.23)</f>
        <v>2128</v>
      </c>
      <c r="I10" s="33">
        <v>5368.45</v>
      </c>
      <c r="J10" s="33">
        <v>125</v>
      </c>
      <c r="K10" s="33">
        <f>+G10+H10+I10+J10</f>
        <v>9630.4500000000007</v>
      </c>
      <c r="L10" s="34">
        <f>+F10-K10</f>
        <v>60369.55</v>
      </c>
      <c r="M10" s="92"/>
      <c r="N10" s="92"/>
    </row>
    <row r="11" spans="1:38" ht="30" customHeight="1">
      <c r="A11" s="31">
        <v>2</v>
      </c>
      <c r="B11" s="32" t="s">
        <v>11</v>
      </c>
      <c r="C11" s="32" t="s">
        <v>12</v>
      </c>
      <c r="D11" s="26" t="s">
        <v>188</v>
      </c>
      <c r="E11" s="26" t="s">
        <v>13</v>
      </c>
      <c r="F11" s="33">
        <v>225000</v>
      </c>
      <c r="G11" s="33">
        <f t="shared" ref="G11:G32" si="0">F11*0.0287</f>
        <v>6457.5</v>
      </c>
      <c r="H11" s="63">
        <v>5883.16</v>
      </c>
      <c r="I11" s="33">
        <v>41318.910000000003</v>
      </c>
      <c r="J11" s="33">
        <v>16601.37</v>
      </c>
      <c r="K11" s="33">
        <f t="shared" ref="K11:K32" si="1">+G11+H11+I11+J11</f>
        <v>70260.94</v>
      </c>
      <c r="L11" s="34">
        <f t="shared" ref="L11" si="2">+F11-K11</f>
        <v>154739.06</v>
      </c>
      <c r="M11" s="92"/>
      <c r="N11" s="92"/>
    </row>
    <row r="12" spans="1:38" ht="30" customHeight="1">
      <c r="A12" s="31">
        <v>3</v>
      </c>
      <c r="B12" s="32" t="s">
        <v>21</v>
      </c>
      <c r="C12" s="32" t="s">
        <v>22</v>
      </c>
      <c r="D12" s="26" t="s">
        <v>189</v>
      </c>
      <c r="E12" s="26" t="s">
        <v>13</v>
      </c>
      <c r="F12" s="33">
        <v>160000</v>
      </c>
      <c r="G12" s="33">
        <f t="shared" si="0"/>
        <v>4592</v>
      </c>
      <c r="H12" s="63">
        <v>4864</v>
      </c>
      <c r="I12" s="33">
        <v>26218.94</v>
      </c>
      <c r="J12" s="33">
        <v>36089.699999999997</v>
      </c>
      <c r="K12" s="33">
        <f t="shared" si="1"/>
        <v>71764.639999999999</v>
      </c>
      <c r="L12" s="34">
        <f t="shared" ref="L12" si="3">+F12-K12</f>
        <v>88235.36</v>
      </c>
      <c r="M12" s="92"/>
      <c r="N12" s="92"/>
    </row>
    <row r="13" spans="1:38" ht="30" customHeight="1">
      <c r="A13" s="31">
        <v>4</v>
      </c>
      <c r="B13" s="85" t="s">
        <v>105</v>
      </c>
      <c r="C13" s="32" t="s">
        <v>106</v>
      </c>
      <c r="D13" s="25" t="s">
        <v>188</v>
      </c>
      <c r="E13" s="26" t="s">
        <v>14</v>
      </c>
      <c r="F13" s="33">
        <v>60000</v>
      </c>
      <c r="G13" s="33">
        <f t="shared" si="0"/>
        <v>1722</v>
      </c>
      <c r="H13" s="63">
        <v>1824</v>
      </c>
      <c r="I13" s="33">
        <v>3143.56</v>
      </c>
      <c r="J13" s="33">
        <v>2940.46</v>
      </c>
      <c r="K13" s="33">
        <f t="shared" si="1"/>
        <v>9630.02</v>
      </c>
      <c r="L13" s="34">
        <f>+F13-K13</f>
        <v>50369.979999999996</v>
      </c>
      <c r="M13" s="92"/>
      <c r="N13" s="92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1:38" ht="30" customHeight="1">
      <c r="A14" s="31">
        <v>5</v>
      </c>
      <c r="B14" s="32" t="s">
        <v>213</v>
      </c>
      <c r="C14" s="32" t="s">
        <v>137</v>
      </c>
      <c r="D14" s="26" t="s">
        <v>188</v>
      </c>
      <c r="E14" s="35" t="s">
        <v>14</v>
      </c>
      <c r="F14" s="33">
        <v>85000</v>
      </c>
      <c r="G14" s="33">
        <f t="shared" si="0"/>
        <v>2439.5</v>
      </c>
      <c r="H14" s="63">
        <v>2584</v>
      </c>
      <c r="I14" s="33">
        <v>8148.2</v>
      </c>
      <c r="J14" s="33">
        <v>1740.46</v>
      </c>
      <c r="K14" s="33">
        <f t="shared" si="1"/>
        <v>14912.16</v>
      </c>
      <c r="L14" s="34">
        <f>+F14-K14</f>
        <v>70087.839999999997</v>
      </c>
      <c r="M14" s="92"/>
      <c r="N14" s="92"/>
      <c r="P14" s="95"/>
      <c r="Q14" s="95"/>
      <c r="R14" s="95"/>
      <c r="S14" s="95"/>
      <c r="T14" s="95"/>
      <c r="U14" s="95"/>
      <c r="V14" s="95"/>
      <c r="W14" s="95"/>
      <c r="X14" s="95"/>
      <c r="Y14" s="95"/>
    </row>
    <row r="15" spans="1:38" ht="30" customHeight="1">
      <c r="A15" s="31">
        <v>6</v>
      </c>
      <c r="B15" s="32" t="s">
        <v>87</v>
      </c>
      <c r="C15" s="32" t="s">
        <v>90</v>
      </c>
      <c r="D15" s="26" t="s">
        <v>188</v>
      </c>
      <c r="E15" s="26" t="s">
        <v>13</v>
      </c>
      <c r="F15" s="33">
        <v>160000</v>
      </c>
      <c r="G15" s="33">
        <f t="shared" si="0"/>
        <v>4592</v>
      </c>
      <c r="H15" s="63">
        <v>4864</v>
      </c>
      <c r="I15" s="33">
        <v>26218.94</v>
      </c>
      <c r="J15" s="33">
        <v>17416.099999999999</v>
      </c>
      <c r="K15" s="33">
        <f t="shared" si="1"/>
        <v>53091.040000000001</v>
      </c>
      <c r="L15" s="34">
        <f>+F15-K15</f>
        <v>106908.95999999999</v>
      </c>
      <c r="M15" s="92"/>
      <c r="N15" s="92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1:38" s="58" customFormat="1" ht="30" customHeight="1">
      <c r="A16" s="31">
        <v>7</v>
      </c>
      <c r="B16" s="85" t="s">
        <v>98</v>
      </c>
      <c r="C16" s="32" t="s">
        <v>99</v>
      </c>
      <c r="D16" s="25" t="s">
        <v>189</v>
      </c>
      <c r="E16" s="26" t="s">
        <v>14</v>
      </c>
      <c r="F16" s="33">
        <v>40000</v>
      </c>
      <c r="G16" s="33">
        <f t="shared" si="0"/>
        <v>1148</v>
      </c>
      <c r="H16" s="33">
        <v>1216</v>
      </c>
      <c r="I16" s="33">
        <v>442.65</v>
      </c>
      <c r="J16" s="33">
        <v>25</v>
      </c>
      <c r="K16" s="33">
        <f t="shared" si="1"/>
        <v>2831.65</v>
      </c>
      <c r="L16" s="34">
        <f>+F16-K16</f>
        <v>37168.35</v>
      </c>
      <c r="M16" s="92"/>
      <c r="N16" s="92"/>
      <c r="O16"/>
      <c r="P16" s="95"/>
      <c r="Q16" s="142" t="s">
        <v>98</v>
      </c>
      <c r="R16" s="134"/>
      <c r="S16" s="134"/>
      <c r="T16" s="134"/>
      <c r="U16" s="134"/>
      <c r="V16" s="134"/>
      <c r="W16" s="134"/>
      <c r="X16" s="134"/>
      <c r="Y16" s="135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25" ht="30" customHeight="1">
      <c r="A17" s="31">
        <v>8</v>
      </c>
      <c r="B17" s="32" t="s">
        <v>92</v>
      </c>
      <c r="C17" s="32" t="s">
        <v>22</v>
      </c>
      <c r="D17" s="26" t="s">
        <v>189</v>
      </c>
      <c r="E17" s="26" t="s">
        <v>13</v>
      </c>
      <c r="F17" s="23">
        <v>160000</v>
      </c>
      <c r="G17" s="33">
        <f t="shared" si="0"/>
        <v>4592</v>
      </c>
      <c r="H17" s="24">
        <v>4864</v>
      </c>
      <c r="I17" s="23">
        <v>26218.94</v>
      </c>
      <c r="J17" s="23">
        <v>41624.43</v>
      </c>
      <c r="K17" s="23">
        <f t="shared" si="1"/>
        <v>77299.37</v>
      </c>
      <c r="L17" s="27">
        <f>F17-K17</f>
        <v>82700.63</v>
      </c>
      <c r="M17" s="92"/>
      <c r="N17" s="92"/>
      <c r="P17" s="95">
        <v>442.65</v>
      </c>
      <c r="Q17" s="96"/>
      <c r="R17" s="96"/>
      <c r="S17" s="97" t="s">
        <v>203</v>
      </c>
      <c r="T17" s="97" t="s">
        <v>8</v>
      </c>
      <c r="U17" s="97" t="s">
        <v>9</v>
      </c>
      <c r="V17" s="97" t="s">
        <v>10</v>
      </c>
      <c r="W17" s="97" t="s">
        <v>204</v>
      </c>
      <c r="X17" s="97" t="s">
        <v>205</v>
      </c>
      <c r="Y17" s="97" t="s">
        <v>206</v>
      </c>
    </row>
    <row r="18" spans="1:25" ht="30" customHeight="1">
      <c r="A18" s="31">
        <v>9</v>
      </c>
      <c r="B18" s="32" t="s">
        <v>240</v>
      </c>
      <c r="C18" s="32" t="s">
        <v>117</v>
      </c>
      <c r="D18" s="26" t="s">
        <v>189</v>
      </c>
      <c r="E18" s="26" t="s">
        <v>13</v>
      </c>
      <c r="F18" s="23">
        <v>100000</v>
      </c>
      <c r="G18" s="33">
        <f t="shared" si="0"/>
        <v>2870</v>
      </c>
      <c r="H18" s="24">
        <v>3040</v>
      </c>
      <c r="I18" s="23">
        <v>11676.57</v>
      </c>
      <c r="J18" s="23">
        <v>1740.46</v>
      </c>
      <c r="K18" s="23">
        <f t="shared" si="1"/>
        <v>19327.03</v>
      </c>
      <c r="L18" s="27">
        <f>F18-K18</f>
        <v>80672.97</v>
      </c>
      <c r="M18" s="92"/>
      <c r="N18" s="92"/>
      <c r="O18" s="22"/>
      <c r="P18" s="98"/>
      <c r="Q18" s="96"/>
      <c r="R18" s="99" t="s">
        <v>247</v>
      </c>
      <c r="S18" s="100">
        <v>35000</v>
      </c>
      <c r="T18" s="101">
        <v>1004.5</v>
      </c>
      <c r="U18" s="101">
        <v>1064</v>
      </c>
      <c r="V18" s="101">
        <v>0</v>
      </c>
      <c r="W18" s="101">
        <v>25</v>
      </c>
      <c r="X18" s="102">
        <v>2093.5</v>
      </c>
      <c r="Y18" s="101">
        <v>32906.5</v>
      </c>
    </row>
    <row r="19" spans="1:25" ht="30" customHeight="1">
      <c r="A19" s="31">
        <v>10</v>
      </c>
      <c r="B19" s="32" t="s">
        <v>107</v>
      </c>
      <c r="C19" s="32" t="s">
        <v>108</v>
      </c>
      <c r="D19" s="26" t="s">
        <v>189</v>
      </c>
      <c r="E19" s="35" t="s">
        <v>14</v>
      </c>
      <c r="F19" s="33">
        <v>60000</v>
      </c>
      <c r="G19" s="33">
        <f t="shared" si="0"/>
        <v>1722</v>
      </c>
      <c r="H19" s="33">
        <v>1824</v>
      </c>
      <c r="I19" s="33">
        <v>3486.65</v>
      </c>
      <c r="J19" s="33">
        <v>25</v>
      </c>
      <c r="K19" s="33">
        <f t="shared" si="1"/>
        <v>7057.65</v>
      </c>
      <c r="L19" s="27">
        <f>F19-K19</f>
        <v>52942.35</v>
      </c>
      <c r="M19" s="92"/>
      <c r="N19" s="92"/>
      <c r="P19" s="95"/>
      <c r="Q19" s="96"/>
      <c r="R19" s="99" t="s">
        <v>248</v>
      </c>
      <c r="S19" s="100">
        <v>5000</v>
      </c>
      <c r="T19" s="101">
        <v>143.5</v>
      </c>
      <c r="U19" s="101">
        <v>152</v>
      </c>
      <c r="V19" s="101">
        <v>442.65</v>
      </c>
      <c r="W19" s="101">
        <v>0</v>
      </c>
      <c r="X19" s="101">
        <v>738.15</v>
      </c>
      <c r="Y19" s="101">
        <v>4261.8500000000004</v>
      </c>
    </row>
    <row r="20" spans="1:25" ht="30" customHeight="1">
      <c r="A20" s="31">
        <v>11</v>
      </c>
      <c r="B20" s="32" t="s">
        <v>136</v>
      </c>
      <c r="C20" s="32" t="s">
        <v>137</v>
      </c>
      <c r="D20" s="26" t="s">
        <v>188</v>
      </c>
      <c r="E20" s="35" t="s">
        <v>14</v>
      </c>
      <c r="F20" s="33">
        <v>90000</v>
      </c>
      <c r="G20" s="33">
        <f t="shared" si="0"/>
        <v>2583</v>
      </c>
      <c r="H20" s="33">
        <v>2736</v>
      </c>
      <c r="I20" s="33">
        <v>9753.19</v>
      </c>
      <c r="J20" s="33">
        <v>1488.3</v>
      </c>
      <c r="K20" s="33">
        <f t="shared" si="1"/>
        <v>16560.490000000002</v>
      </c>
      <c r="L20" s="34">
        <f>F20-K20</f>
        <v>73439.509999999995</v>
      </c>
      <c r="M20" s="92"/>
      <c r="N20" s="92"/>
      <c r="P20" s="95"/>
      <c r="Q20" s="96"/>
      <c r="R20" s="99" t="s">
        <v>249</v>
      </c>
      <c r="S20" s="103">
        <f>+S18+S19</f>
        <v>40000</v>
      </c>
      <c r="T20" s="104">
        <f>T18+T19</f>
        <v>1148</v>
      </c>
      <c r="U20" s="104">
        <f>U18+U19</f>
        <v>1216</v>
      </c>
      <c r="V20" s="104">
        <f>+V18+V19</f>
        <v>442.65</v>
      </c>
      <c r="W20" s="104">
        <f>W18+W19</f>
        <v>25</v>
      </c>
      <c r="X20" s="104">
        <f>+X18+X19</f>
        <v>2831.65</v>
      </c>
      <c r="Y20" s="104">
        <f>+Y18+Y19</f>
        <v>37168.35</v>
      </c>
    </row>
    <row r="21" spans="1:25" ht="30" customHeight="1">
      <c r="A21" s="31">
        <v>12</v>
      </c>
      <c r="B21" s="32" t="s">
        <v>100</v>
      </c>
      <c r="C21" s="32" t="s">
        <v>101</v>
      </c>
      <c r="D21" s="26" t="s">
        <v>189</v>
      </c>
      <c r="E21" s="26" t="s">
        <v>14</v>
      </c>
      <c r="F21" s="36">
        <v>35000</v>
      </c>
      <c r="G21" s="33">
        <f t="shared" si="0"/>
        <v>1004.5</v>
      </c>
      <c r="H21" s="36">
        <f>IF(F21&lt;75829.93,F21*0.0304,2305.23)</f>
        <v>1064</v>
      </c>
      <c r="I21" s="33">
        <v>0</v>
      </c>
      <c r="J21" s="36">
        <v>1940.46</v>
      </c>
      <c r="K21" s="33">
        <f t="shared" si="1"/>
        <v>4008.96</v>
      </c>
      <c r="L21" s="30">
        <f t="shared" ref="L21:L26" si="4">+F21-K21</f>
        <v>30991.040000000001</v>
      </c>
      <c r="M21" s="92"/>
      <c r="N21" s="92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5" ht="30" customHeight="1">
      <c r="A22" s="31">
        <v>13</v>
      </c>
      <c r="B22" s="32" t="s">
        <v>113</v>
      </c>
      <c r="C22" s="32" t="s">
        <v>114</v>
      </c>
      <c r="D22" s="26" t="s">
        <v>189</v>
      </c>
      <c r="E22" s="35" t="s">
        <v>14</v>
      </c>
      <c r="F22" s="33">
        <v>100000</v>
      </c>
      <c r="G22" s="33">
        <f t="shared" si="0"/>
        <v>2870</v>
      </c>
      <c r="H22" s="33">
        <v>3040</v>
      </c>
      <c r="I22" s="33">
        <v>12105.44</v>
      </c>
      <c r="J22" s="33">
        <v>25</v>
      </c>
      <c r="K22" s="33">
        <f t="shared" si="1"/>
        <v>18040.440000000002</v>
      </c>
      <c r="L22" s="34">
        <f t="shared" si="4"/>
        <v>81959.56</v>
      </c>
      <c r="M22" s="92"/>
      <c r="N22" s="92"/>
      <c r="P22" s="95"/>
      <c r="Q22" s="95"/>
      <c r="R22" s="95"/>
      <c r="S22" s="95"/>
      <c r="T22" s="95"/>
      <c r="U22" s="95"/>
      <c r="V22" s="95"/>
      <c r="W22" s="95"/>
      <c r="X22" s="95">
        <v>295.5</v>
      </c>
      <c r="Y22" s="95">
        <v>4704.5</v>
      </c>
    </row>
    <row r="23" spans="1:25" ht="30" customHeight="1">
      <c r="A23" s="31">
        <v>14</v>
      </c>
      <c r="B23" s="32" t="s">
        <v>238</v>
      </c>
      <c r="C23" s="32" t="s">
        <v>175</v>
      </c>
      <c r="D23" s="26" t="s">
        <v>189</v>
      </c>
      <c r="E23" s="35" t="s">
        <v>14</v>
      </c>
      <c r="F23" s="33">
        <v>75000</v>
      </c>
      <c r="G23" s="33">
        <f t="shared" si="0"/>
        <v>2152.5</v>
      </c>
      <c r="H23" s="33">
        <v>2280</v>
      </c>
      <c r="I23" s="33">
        <v>6309.35</v>
      </c>
      <c r="J23" s="33">
        <v>1525</v>
      </c>
      <c r="K23" s="33">
        <f t="shared" si="1"/>
        <v>12266.85</v>
      </c>
      <c r="L23" s="34">
        <f t="shared" si="4"/>
        <v>62733.15</v>
      </c>
      <c r="M23" s="92"/>
      <c r="N23" s="92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25" ht="30" customHeight="1">
      <c r="A24" s="31">
        <v>15</v>
      </c>
      <c r="B24" s="32" t="s">
        <v>131</v>
      </c>
      <c r="C24" s="32" t="s">
        <v>132</v>
      </c>
      <c r="D24" s="26" t="s">
        <v>189</v>
      </c>
      <c r="E24" s="35" t="s">
        <v>14</v>
      </c>
      <c r="F24" s="33">
        <v>60000</v>
      </c>
      <c r="G24" s="33">
        <f t="shared" si="0"/>
        <v>1722</v>
      </c>
      <c r="H24" s="33">
        <v>1824</v>
      </c>
      <c r="I24" s="33">
        <v>3486.65</v>
      </c>
      <c r="J24" s="33">
        <v>25</v>
      </c>
      <c r="K24" s="33">
        <f t="shared" si="1"/>
        <v>7057.65</v>
      </c>
      <c r="L24" s="34">
        <f t="shared" si="4"/>
        <v>52942.35</v>
      </c>
      <c r="M24" s="92"/>
      <c r="N24" s="92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1:25" ht="30" customHeight="1">
      <c r="A25" s="31">
        <v>16</v>
      </c>
      <c r="B25" s="32" t="s">
        <v>178</v>
      </c>
      <c r="C25" s="32" t="s">
        <v>137</v>
      </c>
      <c r="D25" s="26" t="s">
        <v>188</v>
      </c>
      <c r="E25" s="35" t="s">
        <v>14</v>
      </c>
      <c r="F25" s="33">
        <v>80000</v>
      </c>
      <c r="G25" s="33">
        <f t="shared" si="0"/>
        <v>2296</v>
      </c>
      <c r="H25" s="33">
        <v>2432</v>
      </c>
      <c r="I25" s="33">
        <v>7400.94</v>
      </c>
      <c r="J25" s="33">
        <v>25</v>
      </c>
      <c r="K25" s="33">
        <f t="shared" si="1"/>
        <v>12153.939999999999</v>
      </c>
      <c r="L25" s="34">
        <f t="shared" si="4"/>
        <v>67846.06</v>
      </c>
      <c r="M25" s="92"/>
      <c r="N25" s="92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25" ht="30" customHeight="1">
      <c r="A26" s="31">
        <v>17</v>
      </c>
      <c r="B26" s="32" t="s">
        <v>177</v>
      </c>
      <c r="C26" s="32" t="s">
        <v>137</v>
      </c>
      <c r="D26" s="26" t="s">
        <v>188</v>
      </c>
      <c r="E26" s="35" t="s">
        <v>14</v>
      </c>
      <c r="F26" s="33">
        <v>80000</v>
      </c>
      <c r="G26" s="33">
        <f t="shared" si="0"/>
        <v>2296</v>
      </c>
      <c r="H26" s="33">
        <v>2432</v>
      </c>
      <c r="I26" s="33">
        <v>7400.94</v>
      </c>
      <c r="J26" s="33">
        <v>25</v>
      </c>
      <c r="K26" s="33">
        <f t="shared" si="1"/>
        <v>12153.939999999999</v>
      </c>
      <c r="L26" s="34">
        <f t="shared" si="4"/>
        <v>67846.06</v>
      </c>
      <c r="M26" s="92"/>
      <c r="N26" s="92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25" ht="30" customHeight="1">
      <c r="A27" s="31">
        <v>18</v>
      </c>
      <c r="B27" s="39" t="s">
        <v>176</v>
      </c>
      <c r="C27" s="39" t="s">
        <v>137</v>
      </c>
      <c r="D27" s="26" t="s">
        <v>188</v>
      </c>
      <c r="E27" s="35" t="s">
        <v>14</v>
      </c>
      <c r="F27" s="37">
        <v>90000</v>
      </c>
      <c r="G27" s="33">
        <f t="shared" si="0"/>
        <v>2583</v>
      </c>
      <c r="H27" s="36">
        <v>2736</v>
      </c>
      <c r="I27" s="33">
        <v>9753.19</v>
      </c>
      <c r="J27" s="33">
        <v>25</v>
      </c>
      <c r="K27" s="33">
        <f t="shared" si="1"/>
        <v>15097.19</v>
      </c>
      <c r="L27" s="34">
        <f t="shared" ref="L27:L32" si="5">+F27-K27</f>
        <v>74902.81</v>
      </c>
      <c r="M27" s="92"/>
      <c r="N27" s="92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1:25" ht="30" customHeight="1">
      <c r="A28" s="31">
        <v>19</v>
      </c>
      <c r="B28" s="38" t="s">
        <v>181</v>
      </c>
      <c r="C28" s="32" t="s">
        <v>50</v>
      </c>
      <c r="D28" s="26" t="s">
        <v>188</v>
      </c>
      <c r="E28" s="26" t="s">
        <v>14</v>
      </c>
      <c r="F28" s="33">
        <v>24000</v>
      </c>
      <c r="G28" s="33">
        <f t="shared" si="0"/>
        <v>688.8</v>
      </c>
      <c r="H28" s="33">
        <f>IF(F28&lt;75829.93,F28*0.0304,2305.23)</f>
        <v>729.6</v>
      </c>
      <c r="I28" s="33">
        <v>0</v>
      </c>
      <c r="J28" s="33">
        <v>505</v>
      </c>
      <c r="K28" s="33">
        <f t="shared" si="1"/>
        <v>1923.4</v>
      </c>
      <c r="L28" s="34">
        <f t="shared" si="5"/>
        <v>22076.6</v>
      </c>
      <c r="M28" s="92"/>
      <c r="N28" s="92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1:25" ht="30" customHeight="1">
      <c r="A29" s="31">
        <v>20</v>
      </c>
      <c r="B29" s="32" t="s">
        <v>141</v>
      </c>
      <c r="C29" s="32" t="s">
        <v>142</v>
      </c>
      <c r="D29" s="26" t="s">
        <v>189</v>
      </c>
      <c r="E29" s="26" t="s">
        <v>14</v>
      </c>
      <c r="F29" s="33">
        <v>80000</v>
      </c>
      <c r="G29" s="33">
        <f t="shared" si="0"/>
        <v>2296</v>
      </c>
      <c r="H29" s="33">
        <v>2432</v>
      </c>
      <c r="I29" s="33">
        <v>7400.94</v>
      </c>
      <c r="J29" s="33">
        <v>25</v>
      </c>
      <c r="K29" s="33">
        <f t="shared" si="1"/>
        <v>12153.939999999999</v>
      </c>
      <c r="L29" s="34">
        <f t="shared" si="5"/>
        <v>67846.06</v>
      </c>
      <c r="M29" s="92"/>
      <c r="N29" s="92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5" ht="30" customHeight="1">
      <c r="A30" s="31">
        <v>21</v>
      </c>
      <c r="B30" s="32" t="s">
        <v>162</v>
      </c>
      <c r="C30" s="32" t="s">
        <v>184</v>
      </c>
      <c r="D30" s="26" t="s">
        <v>189</v>
      </c>
      <c r="E30" s="26" t="s">
        <v>14</v>
      </c>
      <c r="F30" s="33">
        <v>60000</v>
      </c>
      <c r="G30" s="33">
        <f t="shared" si="0"/>
        <v>1722</v>
      </c>
      <c r="H30" s="33">
        <v>1824</v>
      </c>
      <c r="I30" s="33">
        <v>3486.65</v>
      </c>
      <c r="J30" s="33">
        <v>2225</v>
      </c>
      <c r="K30" s="33">
        <f t="shared" si="1"/>
        <v>9257.65</v>
      </c>
      <c r="L30" s="34">
        <f t="shared" si="5"/>
        <v>50742.35</v>
      </c>
      <c r="M30" s="92"/>
      <c r="N30" s="92"/>
      <c r="P30" s="95"/>
      <c r="Q30" s="95"/>
      <c r="R30" s="95"/>
      <c r="S30" s="95"/>
      <c r="T30" s="95"/>
      <c r="U30" s="95"/>
      <c r="V30" s="95"/>
      <c r="W30" s="95"/>
      <c r="X30" s="95"/>
      <c r="Y30" s="95"/>
    </row>
    <row r="31" spans="1:25" ht="30" customHeight="1">
      <c r="A31" s="31">
        <v>22</v>
      </c>
      <c r="B31" s="39" t="s">
        <v>88</v>
      </c>
      <c r="C31" s="39" t="s">
        <v>89</v>
      </c>
      <c r="D31" s="26" t="s">
        <v>189</v>
      </c>
      <c r="E31" s="35" t="s">
        <v>14</v>
      </c>
      <c r="F31" s="33">
        <v>70000</v>
      </c>
      <c r="G31" s="33">
        <f t="shared" si="0"/>
        <v>2009</v>
      </c>
      <c r="H31" s="33">
        <v>2128</v>
      </c>
      <c r="I31" s="33">
        <v>5368.45</v>
      </c>
      <c r="J31" s="33">
        <v>1425</v>
      </c>
      <c r="K31" s="33">
        <f t="shared" si="1"/>
        <v>10930.45</v>
      </c>
      <c r="L31" s="34">
        <f t="shared" si="5"/>
        <v>59069.55</v>
      </c>
      <c r="M31" s="92"/>
      <c r="N31" s="92"/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25" ht="30" customHeight="1">
      <c r="A32" s="31">
        <v>23</v>
      </c>
      <c r="B32" s="32" t="s">
        <v>210</v>
      </c>
      <c r="C32" s="32" t="s">
        <v>137</v>
      </c>
      <c r="D32" s="26" t="s">
        <v>188</v>
      </c>
      <c r="E32" s="35" t="s">
        <v>14</v>
      </c>
      <c r="F32" s="33">
        <v>80000</v>
      </c>
      <c r="G32" s="33">
        <f t="shared" si="0"/>
        <v>2296</v>
      </c>
      <c r="H32" s="33">
        <v>2432</v>
      </c>
      <c r="I32" s="33">
        <v>7400.94</v>
      </c>
      <c r="J32" s="33">
        <v>32075</v>
      </c>
      <c r="K32" s="33">
        <f t="shared" si="1"/>
        <v>44203.94</v>
      </c>
      <c r="L32" s="34">
        <f t="shared" si="5"/>
        <v>35796.06</v>
      </c>
      <c r="M32" s="92"/>
      <c r="N32" s="92"/>
      <c r="P32" s="95"/>
      <c r="Q32" s="95"/>
      <c r="R32" s="95"/>
      <c r="S32" s="95"/>
      <c r="T32" s="95"/>
      <c r="U32" s="95"/>
      <c r="V32" s="95"/>
      <c r="W32" s="95"/>
      <c r="X32" s="95"/>
      <c r="Y32" s="95"/>
    </row>
    <row r="33" spans="1:28" ht="30" customHeight="1">
      <c r="A33" s="40" t="s">
        <v>208</v>
      </c>
      <c r="B33" s="74"/>
      <c r="C33" s="74"/>
      <c r="D33" s="26"/>
      <c r="E33" s="41"/>
      <c r="F33" s="34">
        <f>SUM(F10:F32)</f>
        <v>2044000</v>
      </c>
      <c r="G33" s="34">
        <f t="shared" ref="G33:K33" si="6">SUM(G10:G32)</f>
        <v>58662.8</v>
      </c>
      <c r="H33" s="34">
        <f>SUM(H10:H32)</f>
        <v>61180.76</v>
      </c>
      <c r="I33" s="34">
        <f>SUM(I10:I32)</f>
        <v>232108.49000000002</v>
      </c>
      <c r="J33" s="34">
        <f t="shared" si="6"/>
        <v>159661.74</v>
      </c>
      <c r="K33" s="34">
        <f t="shared" si="6"/>
        <v>511613.79000000015</v>
      </c>
      <c r="L33" s="34">
        <f>SUM(L10:L32)</f>
        <v>1532386.2100000004</v>
      </c>
      <c r="M33" s="92"/>
      <c r="N33" s="92"/>
      <c r="O33" s="20"/>
      <c r="P33" s="105"/>
      <c r="Q33" s="105"/>
      <c r="R33" s="95"/>
      <c r="S33" s="95"/>
      <c r="T33" s="95"/>
      <c r="U33" s="95"/>
      <c r="V33" s="95"/>
      <c r="W33" s="95"/>
      <c r="X33" s="95"/>
      <c r="Y33" s="95"/>
    </row>
    <row r="34" spans="1:28" ht="30" customHeight="1">
      <c r="A34" s="136" t="s">
        <v>219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92"/>
      <c r="N34" s="92"/>
      <c r="P34" s="95"/>
      <c r="Q34" s="95"/>
      <c r="R34" s="95"/>
      <c r="S34" s="95"/>
      <c r="T34" s="95"/>
      <c r="U34" s="95"/>
      <c r="V34" s="95"/>
      <c r="W34" s="95"/>
      <c r="X34" s="95"/>
      <c r="Y34" s="95"/>
    </row>
    <row r="35" spans="1:28" ht="30" customHeight="1">
      <c r="A35" s="42" t="s">
        <v>4</v>
      </c>
      <c r="B35" s="43" t="s">
        <v>5</v>
      </c>
      <c r="C35" s="43" t="s">
        <v>6</v>
      </c>
      <c r="D35" s="42" t="s">
        <v>185</v>
      </c>
      <c r="E35" s="43" t="s">
        <v>7</v>
      </c>
      <c r="F35" s="42" t="s">
        <v>203</v>
      </c>
      <c r="G35" s="42" t="s">
        <v>8</v>
      </c>
      <c r="H35" s="42" t="s">
        <v>9</v>
      </c>
      <c r="I35" s="42" t="s">
        <v>10</v>
      </c>
      <c r="J35" s="42" t="s">
        <v>204</v>
      </c>
      <c r="K35" s="42" t="s">
        <v>205</v>
      </c>
      <c r="L35" s="42" t="s">
        <v>206</v>
      </c>
      <c r="M35" s="92"/>
      <c r="N35" s="92"/>
      <c r="P35" s="95"/>
      <c r="Q35" s="95"/>
      <c r="R35" s="95"/>
      <c r="S35" s="95"/>
      <c r="T35" s="95"/>
      <c r="U35" s="95"/>
      <c r="V35" s="95"/>
      <c r="W35" s="95"/>
      <c r="X35" s="95"/>
      <c r="Y35" s="95"/>
    </row>
    <row r="36" spans="1:28" ht="30" customHeight="1">
      <c r="A36" s="31">
        <v>24</v>
      </c>
      <c r="B36" s="32" t="s">
        <v>15</v>
      </c>
      <c r="C36" s="32" t="s">
        <v>262</v>
      </c>
      <c r="D36" s="26" t="s">
        <v>189</v>
      </c>
      <c r="E36" s="26" t="s">
        <v>16</v>
      </c>
      <c r="F36" s="33">
        <v>49000</v>
      </c>
      <c r="G36" s="33">
        <f>F36*0.0287</f>
        <v>1406.3</v>
      </c>
      <c r="H36" s="33">
        <v>1489.6</v>
      </c>
      <c r="I36" s="33">
        <v>1712.86</v>
      </c>
      <c r="J36" s="33">
        <v>24359.97</v>
      </c>
      <c r="K36" s="33">
        <f>+G36+H36+I36+J36</f>
        <v>28968.73</v>
      </c>
      <c r="L36" s="33">
        <f>+F36-K36</f>
        <v>20031.27</v>
      </c>
      <c r="M36" s="92"/>
      <c r="N36" s="92"/>
      <c r="O36" s="20"/>
      <c r="P36" s="105"/>
      <c r="Q36" s="105"/>
      <c r="R36" s="95"/>
      <c r="S36" s="95"/>
      <c r="T36" s="95"/>
      <c r="U36" s="95"/>
      <c r="V36" s="95"/>
      <c r="W36" s="95"/>
      <c r="X36" s="95"/>
      <c r="Y36" s="95"/>
    </row>
    <row r="37" spans="1:28" ht="30" customHeight="1">
      <c r="A37" s="40" t="s">
        <v>208</v>
      </c>
      <c r="B37" s="75"/>
      <c r="C37" s="75"/>
      <c r="D37" s="44"/>
      <c r="E37" s="45"/>
      <c r="F37" s="34">
        <f>+F36</f>
        <v>49000</v>
      </c>
      <c r="G37" s="64">
        <f>+SUM(G36)</f>
        <v>1406.3</v>
      </c>
      <c r="H37" s="64">
        <f>+SUM(H36)</f>
        <v>1489.6</v>
      </c>
      <c r="I37" s="34">
        <f>SUM(I36)</f>
        <v>1712.86</v>
      </c>
      <c r="J37" s="34">
        <f>SUM(J36)</f>
        <v>24359.97</v>
      </c>
      <c r="K37" s="34">
        <f t="shared" ref="K37" si="7">+K36</f>
        <v>28968.73</v>
      </c>
      <c r="L37" s="34">
        <f>SUM(L36)</f>
        <v>20031.27</v>
      </c>
      <c r="M37" s="92"/>
      <c r="N37" s="92"/>
      <c r="O37" s="20"/>
      <c r="P37" s="105"/>
      <c r="Q37" s="105"/>
      <c r="R37" s="95"/>
      <c r="S37" s="95"/>
      <c r="T37" s="95"/>
      <c r="U37" s="95"/>
      <c r="V37" s="95"/>
      <c r="W37" s="95"/>
      <c r="X37" s="95"/>
      <c r="Y37" s="95"/>
    </row>
    <row r="38" spans="1:28" ht="30" customHeight="1">
      <c r="A38" s="136" t="s">
        <v>122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92"/>
      <c r="N38" s="92"/>
      <c r="O38" s="20"/>
      <c r="P38" s="105"/>
      <c r="Q38" s="105"/>
      <c r="R38" s="95"/>
      <c r="S38" s="95"/>
      <c r="T38" s="95"/>
      <c r="U38" s="95"/>
      <c r="V38" s="95"/>
      <c r="W38" s="95"/>
      <c r="X38" s="95"/>
      <c r="Y38" s="95"/>
    </row>
    <row r="39" spans="1:28" ht="30" customHeight="1">
      <c r="A39" s="42" t="s">
        <v>4</v>
      </c>
      <c r="B39" s="43" t="s">
        <v>5</v>
      </c>
      <c r="C39" s="43" t="s">
        <v>6</v>
      </c>
      <c r="D39" s="42" t="s">
        <v>185</v>
      </c>
      <c r="E39" s="43" t="s">
        <v>7</v>
      </c>
      <c r="F39" s="42" t="s">
        <v>203</v>
      </c>
      <c r="G39" s="42" t="s">
        <v>8</v>
      </c>
      <c r="H39" s="42" t="s">
        <v>9</v>
      </c>
      <c r="I39" s="42" t="s">
        <v>10</v>
      </c>
      <c r="J39" s="42" t="s">
        <v>204</v>
      </c>
      <c r="K39" s="42" t="s">
        <v>205</v>
      </c>
      <c r="L39" s="42" t="s">
        <v>206</v>
      </c>
      <c r="M39" s="92"/>
      <c r="N39" s="92"/>
      <c r="O39" s="20"/>
      <c r="P39" s="105"/>
      <c r="Q39" s="105"/>
      <c r="R39" s="95"/>
      <c r="S39" s="95"/>
      <c r="T39" s="95"/>
      <c r="U39" s="95"/>
      <c r="V39" s="95"/>
      <c r="W39" s="95"/>
      <c r="X39" s="95"/>
      <c r="Y39" s="95"/>
    </row>
    <row r="40" spans="1:28" s="62" customFormat="1" ht="30" customHeight="1">
      <c r="A40" s="71">
        <v>25</v>
      </c>
      <c r="B40" s="66" t="s">
        <v>24</v>
      </c>
      <c r="C40" s="66" t="s">
        <v>25</v>
      </c>
      <c r="D40" s="59" t="s">
        <v>188</v>
      </c>
      <c r="E40" s="60" t="s">
        <v>16</v>
      </c>
      <c r="F40" s="24">
        <v>50000</v>
      </c>
      <c r="G40" s="24">
        <f t="shared" ref="G40:G42" si="8">F40*0.0287</f>
        <v>1435</v>
      </c>
      <c r="H40" s="24">
        <f>IF(F40&lt;75829.93,F40*0.0304,2305.23)</f>
        <v>1520</v>
      </c>
      <c r="I40" s="24">
        <v>1854</v>
      </c>
      <c r="J40" s="24">
        <v>1325</v>
      </c>
      <c r="K40" s="24">
        <f t="shared" ref="K40:K43" si="9">G40+H40+I40+J40</f>
        <v>6134</v>
      </c>
      <c r="L40" s="61">
        <f t="shared" ref="L40:L43" si="10">+F40-K40</f>
        <v>43866</v>
      </c>
      <c r="M40" s="92"/>
      <c r="N40" s="92"/>
      <c r="O40" s="20"/>
      <c r="P40" s="105"/>
      <c r="Q40" s="105"/>
      <c r="R40" s="95"/>
      <c r="S40" s="95"/>
      <c r="T40" s="95"/>
      <c r="U40" s="95"/>
      <c r="V40" s="95"/>
      <c r="W40" s="95"/>
      <c r="X40" s="95"/>
      <c r="Y40" s="95"/>
      <c r="Z40"/>
      <c r="AA40"/>
      <c r="AB40"/>
    </row>
    <row r="41" spans="1:28" ht="30" customHeight="1">
      <c r="A41" s="31">
        <v>26</v>
      </c>
      <c r="B41" s="32" t="s">
        <v>23</v>
      </c>
      <c r="C41" s="32" t="s">
        <v>117</v>
      </c>
      <c r="D41" s="26" t="s">
        <v>189</v>
      </c>
      <c r="E41" s="26" t="s">
        <v>16</v>
      </c>
      <c r="F41" s="33">
        <v>60000</v>
      </c>
      <c r="G41" s="33">
        <f>F41*0.0287</f>
        <v>1722</v>
      </c>
      <c r="H41" s="23">
        <f t="shared" ref="H41:H43" si="11">IF(F41&lt;75829.93,F41*0.0304,2305.23)</f>
        <v>1824</v>
      </c>
      <c r="I41" s="33">
        <v>3486.65</v>
      </c>
      <c r="J41" s="33">
        <v>145</v>
      </c>
      <c r="K41" s="23">
        <f t="shared" si="9"/>
        <v>7177.65</v>
      </c>
      <c r="L41" s="34">
        <f>+F41-K41</f>
        <v>52822.35</v>
      </c>
      <c r="M41" s="92"/>
      <c r="N41" s="92"/>
      <c r="O41" s="20"/>
      <c r="P41" s="105"/>
      <c r="Q41" s="105"/>
      <c r="R41" s="95"/>
      <c r="S41" s="95"/>
      <c r="T41" s="95"/>
      <c r="U41" s="95"/>
      <c r="V41" s="95"/>
      <c r="W41" s="95"/>
      <c r="X41" s="95"/>
      <c r="Y41" s="95"/>
    </row>
    <row r="42" spans="1:28" ht="30" customHeight="1">
      <c r="A42" s="31">
        <v>27</v>
      </c>
      <c r="B42" s="32" t="s">
        <v>116</v>
      </c>
      <c r="C42" s="32" t="s">
        <v>117</v>
      </c>
      <c r="D42" s="25" t="s">
        <v>189</v>
      </c>
      <c r="E42" s="26" t="s">
        <v>14</v>
      </c>
      <c r="F42" s="23">
        <v>100000</v>
      </c>
      <c r="G42" s="23">
        <f t="shared" si="8"/>
        <v>2870</v>
      </c>
      <c r="H42" s="23">
        <v>3040</v>
      </c>
      <c r="I42" s="23">
        <v>11247.71</v>
      </c>
      <c r="J42" s="23">
        <v>3655.92</v>
      </c>
      <c r="K42" s="23">
        <f t="shared" si="9"/>
        <v>20813.629999999997</v>
      </c>
      <c r="L42" s="27">
        <f t="shared" si="10"/>
        <v>79186.37</v>
      </c>
      <c r="M42" s="92"/>
      <c r="N42" s="92"/>
      <c r="O42" s="20"/>
      <c r="P42" s="105"/>
      <c r="Q42" s="105"/>
      <c r="R42" s="95"/>
      <c r="S42" s="95"/>
      <c r="T42" s="95"/>
      <c r="U42" s="95"/>
      <c r="V42" s="95"/>
      <c r="W42" s="95"/>
      <c r="X42" s="95"/>
      <c r="Y42" s="95"/>
    </row>
    <row r="43" spans="1:28" ht="30" customHeight="1">
      <c r="A43" s="31">
        <v>28</v>
      </c>
      <c r="B43" s="32" t="s">
        <v>120</v>
      </c>
      <c r="C43" s="32" t="s">
        <v>121</v>
      </c>
      <c r="D43" s="25" t="s">
        <v>189</v>
      </c>
      <c r="E43" s="26" t="s">
        <v>14</v>
      </c>
      <c r="F43" s="23">
        <v>41000</v>
      </c>
      <c r="G43" s="23">
        <f t="shared" ref="G43" si="12">F43*0.0287</f>
        <v>1176.7</v>
      </c>
      <c r="H43" s="23">
        <f t="shared" si="11"/>
        <v>1246.4000000000001</v>
      </c>
      <c r="I43" s="23">
        <v>583.78</v>
      </c>
      <c r="J43" s="23">
        <v>25</v>
      </c>
      <c r="K43" s="23">
        <f t="shared" si="9"/>
        <v>3031.88</v>
      </c>
      <c r="L43" s="27">
        <f t="shared" si="10"/>
        <v>37968.120000000003</v>
      </c>
      <c r="M43" s="92"/>
      <c r="N43" s="92"/>
      <c r="O43" s="20"/>
      <c r="P43" s="105"/>
      <c r="Q43" s="105"/>
      <c r="R43" s="95"/>
      <c r="S43" s="95"/>
      <c r="T43" s="95"/>
      <c r="U43" s="95"/>
      <c r="V43" s="95"/>
      <c r="W43" s="95"/>
      <c r="X43" s="95"/>
      <c r="Y43" s="95"/>
    </row>
    <row r="44" spans="1:28" ht="30" customHeight="1">
      <c r="A44" s="40" t="s">
        <v>208</v>
      </c>
      <c r="B44" s="74"/>
      <c r="C44" s="74"/>
      <c r="D44" s="46"/>
      <c r="E44" s="41"/>
      <c r="F44" s="34">
        <f>SUM(F40:F43)</f>
        <v>251000</v>
      </c>
      <c r="G44" s="64">
        <f t="shared" ref="G44:L44" si="13">SUM(G40:G43)</f>
        <v>7203.7</v>
      </c>
      <c r="H44" s="64">
        <f>SUM(H40:H43)</f>
        <v>7630.4</v>
      </c>
      <c r="I44" s="34">
        <f>SUM(I40:I43)</f>
        <v>17172.14</v>
      </c>
      <c r="J44" s="34">
        <f t="shared" si="13"/>
        <v>5150.92</v>
      </c>
      <c r="K44" s="34">
        <f t="shared" si="13"/>
        <v>37157.159999999996</v>
      </c>
      <c r="L44" s="34">
        <f t="shared" si="13"/>
        <v>213842.84</v>
      </c>
      <c r="M44" s="92"/>
      <c r="N44" s="92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28" ht="30" customHeight="1">
      <c r="A45" s="136" t="s">
        <v>124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92"/>
      <c r="N45" s="92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28" ht="30" customHeight="1">
      <c r="A46" s="42" t="s">
        <v>4</v>
      </c>
      <c r="B46" s="43" t="s">
        <v>5</v>
      </c>
      <c r="C46" s="43" t="s">
        <v>6</v>
      </c>
      <c r="D46" s="42" t="s">
        <v>185</v>
      </c>
      <c r="E46" s="43" t="s">
        <v>7</v>
      </c>
      <c r="F46" s="42" t="s">
        <v>203</v>
      </c>
      <c r="G46" s="42" t="s">
        <v>8</v>
      </c>
      <c r="H46" s="42" t="s">
        <v>9</v>
      </c>
      <c r="I46" s="42" t="s">
        <v>10</v>
      </c>
      <c r="J46" s="42" t="s">
        <v>204</v>
      </c>
      <c r="K46" s="42" t="s">
        <v>205</v>
      </c>
      <c r="L46" s="42" t="s">
        <v>206</v>
      </c>
      <c r="M46" s="92"/>
      <c r="N46" s="92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28" ht="30" customHeight="1">
      <c r="A47" s="31">
        <v>29</v>
      </c>
      <c r="B47" s="38" t="s">
        <v>35</v>
      </c>
      <c r="C47" s="32" t="s">
        <v>36</v>
      </c>
      <c r="D47" s="25" t="s">
        <v>189</v>
      </c>
      <c r="E47" s="26" t="s">
        <v>16</v>
      </c>
      <c r="F47" s="23">
        <v>100000</v>
      </c>
      <c r="G47" s="23">
        <f>F47*0.0287</f>
        <v>2870</v>
      </c>
      <c r="H47" s="23">
        <v>3040</v>
      </c>
      <c r="I47" s="23">
        <v>12105.44</v>
      </c>
      <c r="J47" s="23">
        <v>4111.62</v>
      </c>
      <c r="K47" s="23">
        <f>G47+H47+I47+J47</f>
        <v>22127.06</v>
      </c>
      <c r="L47" s="27">
        <f>+F47-K47</f>
        <v>77872.94</v>
      </c>
      <c r="M47" s="92"/>
      <c r="N47" s="92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28" ht="30" customHeight="1">
      <c r="A48" s="31">
        <v>30</v>
      </c>
      <c r="B48" s="32" t="s">
        <v>37</v>
      </c>
      <c r="C48" s="32" t="s">
        <v>38</v>
      </c>
      <c r="D48" s="25" t="s">
        <v>188</v>
      </c>
      <c r="E48" s="26" t="s">
        <v>16</v>
      </c>
      <c r="F48" s="23">
        <v>45000</v>
      </c>
      <c r="G48" s="23">
        <f>F48*0.0287</f>
        <v>1291.5</v>
      </c>
      <c r="H48" s="23">
        <f>IF(F48&lt;75829.93,F48*0.0304,2305.23)</f>
        <v>1368</v>
      </c>
      <c r="I48" s="23">
        <v>891.01</v>
      </c>
      <c r="J48" s="23">
        <v>2040.46</v>
      </c>
      <c r="K48" s="23">
        <f>G48+H48+I48+J48</f>
        <v>5590.97</v>
      </c>
      <c r="L48" s="27">
        <f t="shared" ref="L48" si="14">+F48-K48</f>
        <v>39409.03</v>
      </c>
      <c r="M48" s="92"/>
      <c r="N48" s="92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49" ht="30" customHeight="1">
      <c r="A49" s="31">
        <v>31</v>
      </c>
      <c r="B49" s="32" t="s">
        <v>211</v>
      </c>
      <c r="C49" s="39" t="s">
        <v>20</v>
      </c>
      <c r="D49" s="25" t="s">
        <v>189</v>
      </c>
      <c r="E49" s="26" t="s">
        <v>14</v>
      </c>
      <c r="F49" s="23">
        <v>30000</v>
      </c>
      <c r="G49" s="23">
        <f>F49*0.0287</f>
        <v>861</v>
      </c>
      <c r="H49" s="23">
        <f>IF(F49&lt;75829.93,F49*0.0304,2305.23)</f>
        <v>912</v>
      </c>
      <c r="I49" s="23">
        <v>0</v>
      </c>
      <c r="J49" s="23">
        <v>5714.62</v>
      </c>
      <c r="K49" s="23">
        <f>G49+H49+I49+J49</f>
        <v>7487.62</v>
      </c>
      <c r="L49" s="27">
        <f t="shared" ref="L49" si="15">+F49-K49</f>
        <v>22512.38</v>
      </c>
      <c r="M49" s="92"/>
      <c r="N49" s="92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49" ht="30" customHeight="1">
      <c r="A50" s="40" t="s">
        <v>208</v>
      </c>
      <c r="B50" s="76"/>
      <c r="C50" s="76"/>
      <c r="D50" s="46"/>
      <c r="E50" s="41"/>
      <c r="F50" s="34">
        <f>SUM(F47:F49)</f>
        <v>175000</v>
      </c>
      <c r="G50" s="64">
        <f>+SUM(G47:G49)</f>
        <v>5022.5</v>
      </c>
      <c r="H50" s="64">
        <f>+SUM(H47:H49)</f>
        <v>5320</v>
      </c>
      <c r="I50" s="34">
        <f t="shared" ref="I50:L50" si="16">SUM(I47:I49)</f>
        <v>12996.45</v>
      </c>
      <c r="J50" s="34">
        <f>SUM(J47:J49)</f>
        <v>11866.7</v>
      </c>
      <c r="K50" s="34">
        <f t="shared" si="16"/>
        <v>35205.65</v>
      </c>
      <c r="L50" s="34">
        <f t="shared" si="16"/>
        <v>139794.35</v>
      </c>
      <c r="M50" s="92"/>
      <c r="N50" s="92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49" ht="30" customHeight="1">
      <c r="A51" s="136" t="s">
        <v>123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92"/>
      <c r="N51" s="92"/>
      <c r="P51" s="95"/>
      <c r="Q51" s="142" t="s">
        <v>96</v>
      </c>
      <c r="R51" s="134"/>
      <c r="S51" s="134"/>
      <c r="T51" s="134"/>
      <c r="U51" s="134"/>
      <c r="V51" s="134"/>
      <c r="W51" s="134"/>
      <c r="X51" s="134"/>
      <c r="Y51" s="135"/>
    </row>
    <row r="52" spans="1:49" ht="30" customHeight="1">
      <c r="A52" s="42" t="s">
        <v>4</v>
      </c>
      <c r="B52" s="43" t="s">
        <v>5</v>
      </c>
      <c r="C52" s="43" t="s">
        <v>6</v>
      </c>
      <c r="D52" s="42" t="s">
        <v>185</v>
      </c>
      <c r="E52" s="43" t="s">
        <v>7</v>
      </c>
      <c r="F52" s="42" t="s">
        <v>203</v>
      </c>
      <c r="G52" s="42" t="s">
        <v>8</v>
      </c>
      <c r="H52" s="42" t="s">
        <v>9</v>
      </c>
      <c r="I52" s="42" t="s">
        <v>10</v>
      </c>
      <c r="J52" s="42" t="s">
        <v>204</v>
      </c>
      <c r="K52" s="42" t="s">
        <v>205</v>
      </c>
      <c r="L52" s="42" t="s">
        <v>206</v>
      </c>
      <c r="M52" s="92"/>
      <c r="N52" s="92"/>
      <c r="P52" s="95"/>
      <c r="Q52" s="96"/>
      <c r="R52" s="96"/>
      <c r="S52" s="97" t="s">
        <v>203</v>
      </c>
      <c r="T52" s="97" t="s">
        <v>8</v>
      </c>
      <c r="U52" s="97" t="s">
        <v>9</v>
      </c>
      <c r="V52" s="97" t="s">
        <v>10</v>
      </c>
      <c r="W52" s="97" t="s">
        <v>204</v>
      </c>
      <c r="X52" s="97" t="s">
        <v>205</v>
      </c>
      <c r="Y52" s="97" t="s">
        <v>206</v>
      </c>
    </row>
    <row r="53" spans="1:49" ht="30" customHeight="1">
      <c r="A53" s="25">
        <v>32</v>
      </c>
      <c r="B53" s="32" t="s">
        <v>29</v>
      </c>
      <c r="C53" s="32" t="s">
        <v>30</v>
      </c>
      <c r="D53" s="25" t="s">
        <v>189</v>
      </c>
      <c r="E53" s="26" t="s">
        <v>16</v>
      </c>
      <c r="F53" s="23">
        <v>100000</v>
      </c>
      <c r="G53" s="23">
        <f t="shared" ref="G53:G57" si="17">F53*0.0287</f>
        <v>2870</v>
      </c>
      <c r="H53" s="23">
        <v>3040</v>
      </c>
      <c r="I53" s="23">
        <v>12105.44</v>
      </c>
      <c r="J53" s="23">
        <v>15062.98</v>
      </c>
      <c r="K53" s="23">
        <f>+G53+H53+I53+J53</f>
        <v>33078.42</v>
      </c>
      <c r="L53" s="27">
        <f>+F53-K53</f>
        <v>66921.58</v>
      </c>
      <c r="M53" s="92"/>
      <c r="N53" s="92"/>
      <c r="P53" s="95"/>
      <c r="Q53" s="96"/>
      <c r="R53" s="99" t="s">
        <v>247</v>
      </c>
      <c r="S53" s="100">
        <v>35000</v>
      </c>
      <c r="T53" s="101">
        <v>1004.5</v>
      </c>
      <c r="U53" s="101">
        <v>1064</v>
      </c>
      <c r="V53" s="101">
        <v>0</v>
      </c>
      <c r="W53" s="101">
        <v>225</v>
      </c>
      <c r="X53" s="102">
        <v>2293.5</v>
      </c>
      <c r="Y53" s="101">
        <v>32706.5</v>
      </c>
    </row>
    <row r="54" spans="1:49" ht="30" customHeight="1">
      <c r="A54" s="25">
        <v>33</v>
      </c>
      <c r="B54" s="32" t="s">
        <v>32</v>
      </c>
      <c r="C54" s="32" t="s">
        <v>31</v>
      </c>
      <c r="D54" s="25" t="s">
        <v>189</v>
      </c>
      <c r="E54" s="26" t="s">
        <v>16</v>
      </c>
      <c r="F54" s="23">
        <v>70000</v>
      </c>
      <c r="G54" s="23">
        <f t="shared" si="17"/>
        <v>2009</v>
      </c>
      <c r="H54" s="23">
        <f t="shared" ref="H54:H56" si="18">IF(F54&lt;75829.93,F54*0.0304,2305.23)</f>
        <v>2128</v>
      </c>
      <c r="I54" s="24">
        <v>5025.3599999999997</v>
      </c>
      <c r="J54" s="23">
        <v>2040.46</v>
      </c>
      <c r="K54" s="23">
        <f t="shared" ref="K54:K57" si="19">+G54+H54+I54+J54</f>
        <v>11202.82</v>
      </c>
      <c r="L54" s="27">
        <f>+F54-K54</f>
        <v>58797.18</v>
      </c>
      <c r="M54" s="92"/>
      <c r="N54" s="92"/>
      <c r="P54" s="95"/>
      <c r="Q54" s="96"/>
      <c r="R54" s="99" t="s">
        <v>248</v>
      </c>
      <c r="S54" s="100">
        <v>10000</v>
      </c>
      <c r="T54" s="101">
        <v>287</v>
      </c>
      <c r="U54" s="101">
        <v>304</v>
      </c>
      <c r="V54" s="101">
        <v>1148.32</v>
      </c>
      <c r="W54" s="101">
        <v>0</v>
      </c>
      <c r="X54" s="101">
        <v>1739.32</v>
      </c>
      <c r="Y54" s="106">
        <v>8260.68</v>
      </c>
    </row>
    <row r="55" spans="1:49" s="62" customFormat="1" ht="30" customHeight="1">
      <c r="A55" s="59">
        <v>34</v>
      </c>
      <c r="B55" s="77" t="s">
        <v>96</v>
      </c>
      <c r="C55" s="77" t="s">
        <v>20</v>
      </c>
      <c r="D55" s="59" t="s">
        <v>189</v>
      </c>
      <c r="E55" s="60" t="s">
        <v>14</v>
      </c>
      <c r="F55" s="65">
        <v>45000</v>
      </c>
      <c r="G55" s="24">
        <f t="shared" si="17"/>
        <v>1291.5</v>
      </c>
      <c r="H55" s="65">
        <v>1368</v>
      </c>
      <c r="I55" s="24">
        <v>1148.32</v>
      </c>
      <c r="J55" s="65">
        <v>225</v>
      </c>
      <c r="K55" s="24">
        <f t="shared" si="19"/>
        <v>4032.8199999999997</v>
      </c>
      <c r="L55" s="61">
        <f t="shared" ref="L55" si="20">+F55-K55</f>
        <v>40967.18</v>
      </c>
      <c r="M55" s="92"/>
      <c r="N55" s="92"/>
      <c r="O55"/>
      <c r="P55" s="95"/>
      <c r="Q55" s="96"/>
      <c r="R55" s="99" t="s">
        <v>249</v>
      </c>
      <c r="S55" s="103">
        <f>+S53+S54</f>
        <v>45000</v>
      </c>
      <c r="T55" s="104">
        <f>T53+T54</f>
        <v>1291.5</v>
      </c>
      <c r="U55" s="104">
        <f>U53+U54</f>
        <v>1368</v>
      </c>
      <c r="V55" s="104">
        <f>+V53+V54</f>
        <v>1148.32</v>
      </c>
      <c r="W55" s="104">
        <f>W53+W54</f>
        <v>225</v>
      </c>
      <c r="X55" s="104">
        <f>+X53+X54</f>
        <v>4032.8199999999997</v>
      </c>
      <c r="Y55" s="104">
        <f>+Y53+Y54</f>
        <v>40967.18</v>
      </c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62" customFormat="1" ht="30" customHeight="1">
      <c r="A56" s="59">
        <v>35</v>
      </c>
      <c r="B56" s="77" t="s">
        <v>174</v>
      </c>
      <c r="C56" s="67" t="s">
        <v>31</v>
      </c>
      <c r="D56" s="59" t="s">
        <v>188</v>
      </c>
      <c r="E56" s="60" t="s">
        <v>16</v>
      </c>
      <c r="F56" s="24">
        <v>60000</v>
      </c>
      <c r="G56" s="24">
        <f t="shared" si="17"/>
        <v>1722</v>
      </c>
      <c r="H56" s="24">
        <f t="shared" si="18"/>
        <v>1824</v>
      </c>
      <c r="I56" s="24">
        <v>3486.65</v>
      </c>
      <c r="J56" s="24">
        <v>125</v>
      </c>
      <c r="K56" s="24">
        <f t="shared" si="19"/>
        <v>7157.65</v>
      </c>
      <c r="L56" s="61">
        <f>+F56-K56</f>
        <v>52842.35</v>
      </c>
      <c r="M56" s="92"/>
      <c r="N56" s="92"/>
      <c r="O56"/>
      <c r="P56" s="95"/>
      <c r="Q56" s="142" t="s">
        <v>191</v>
      </c>
      <c r="R56" s="143"/>
      <c r="S56" s="143"/>
      <c r="T56" s="143"/>
      <c r="U56" s="143"/>
      <c r="V56" s="143"/>
      <c r="W56" s="143"/>
      <c r="X56" s="143"/>
      <c r="Y56" s="144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62" customFormat="1" ht="30" customHeight="1">
      <c r="A57" s="59">
        <v>36</v>
      </c>
      <c r="B57" s="77" t="s">
        <v>191</v>
      </c>
      <c r="C57" s="77" t="s">
        <v>20</v>
      </c>
      <c r="D57" s="59" t="s">
        <v>189</v>
      </c>
      <c r="E57" s="60" t="s">
        <v>14</v>
      </c>
      <c r="F57" s="24">
        <v>45000</v>
      </c>
      <c r="G57" s="24">
        <f t="shared" si="17"/>
        <v>1291.5</v>
      </c>
      <c r="H57" s="24">
        <v>1368</v>
      </c>
      <c r="I57" s="24">
        <v>1148.32</v>
      </c>
      <c r="J57" s="24">
        <v>15498.57</v>
      </c>
      <c r="K57" s="24">
        <f t="shared" si="19"/>
        <v>19306.39</v>
      </c>
      <c r="L57" s="61">
        <f>+F57-K57</f>
        <v>25693.61</v>
      </c>
      <c r="M57" s="92"/>
      <c r="N57" s="92"/>
      <c r="O57"/>
      <c r="P57" s="95"/>
      <c r="Q57" s="96"/>
      <c r="R57" s="96"/>
      <c r="S57" s="97" t="s">
        <v>203</v>
      </c>
      <c r="T57" s="97" t="s">
        <v>8</v>
      </c>
      <c r="U57" s="97" t="s">
        <v>9</v>
      </c>
      <c r="V57" s="97" t="s">
        <v>10</v>
      </c>
      <c r="W57" s="97" t="s">
        <v>204</v>
      </c>
      <c r="X57" s="97" t="s">
        <v>205</v>
      </c>
      <c r="Y57" s="97" t="s">
        <v>206</v>
      </c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ht="30" customHeight="1">
      <c r="A58" s="40" t="s">
        <v>208</v>
      </c>
      <c r="B58" s="49"/>
      <c r="C58" s="74"/>
      <c r="D58" s="46"/>
      <c r="E58" s="41"/>
      <c r="F58" s="34">
        <f>+SUM(F53:F57)</f>
        <v>320000</v>
      </c>
      <c r="G58" s="64">
        <f t="shared" ref="G58:L58" si="21">+SUM(G53:G57)</f>
        <v>9184</v>
      </c>
      <c r="H58" s="64">
        <f>+SUM(H53:H57)</f>
        <v>9728</v>
      </c>
      <c r="I58" s="34">
        <f t="shared" si="21"/>
        <v>22914.09</v>
      </c>
      <c r="J58" s="34">
        <f t="shared" si="21"/>
        <v>32952.009999999995</v>
      </c>
      <c r="K58" s="34">
        <f t="shared" si="21"/>
        <v>74778.100000000006</v>
      </c>
      <c r="L58" s="34">
        <f t="shared" si="21"/>
        <v>245221.90000000002</v>
      </c>
      <c r="M58" s="92"/>
      <c r="N58" s="92"/>
      <c r="P58" s="95"/>
      <c r="Q58" s="96"/>
      <c r="R58" s="99" t="s">
        <v>247</v>
      </c>
      <c r="S58" s="100">
        <v>35000</v>
      </c>
      <c r="T58" s="101">
        <v>1004.5</v>
      </c>
      <c r="U58" s="101">
        <v>1064</v>
      </c>
      <c r="V58" s="101">
        <v>0</v>
      </c>
      <c r="W58" s="101">
        <v>15498.57</v>
      </c>
      <c r="X58" s="102">
        <v>17567.07</v>
      </c>
      <c r="Y58" s="101">
        <v>17432.93</v>
      </c>
    </row>
    <row r="59" spans="1:49" ht="30" customHeight="1">
      <c r="A59" s="136" t="s">
        <v>127</v>
      </c>
      <c r="B59" s="136" t="s">
        <v>63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92"/>
      <c r="N59" s="92"/>
      <c r="P59" s="95"/>
      <c r="Q59" s="96"/>
      <c r="R59" s="99" t="s">
        <v>248</v>
      </c>
      <c r="S59" s="100">
        <v>10000</v>
      </c>
      <c r="T59" s="101">
        <v>287</v>
      </c>
      <c r="U59" s="101">
        <v>304</v>
      </c>
      <c r="V59" s="101">
        <v>1148.32</v>
      </c>
      <c r="W59" s="101">
        <v>0</v>
      </c>
      <c r="X59" s="101">
        <v>1739.32</v>
      </c>
      <c r="Y59" s="101">
        <v>8260.68</v>
      </c>
    </row>
    <row r="60" spans="1:49" ht="30" customHeight="1">
      <c r="A60" s="42" t="s">
        <v>4</v>
      </c>
      <c r="B60" s="43" t="s">
        <v>5</v>
      </c>
      <c r="C60" s="43" t="s">
        <v>6</v>
      </c>
      <c r="D60" s="42" t="s">
        <v>185</v>
      </c>
      <c r="E60" s="43" t="s">
        <v>7</v>
      </c>
      <c r="F60" s="42" t="s">
        <v>203</v>
      </c>
      <c r="G60" s="42" t="s">
        <v>8</v>
      </c>
      <c r="H60" s="42" t="s">
        <v>9</v>
      </c>
      <c r="I60" s="42" t="s">
        <v>10</v>
      </c>
      <c r="J60" s="42" t="s">
        <v>204</v>
      </c>
      <c r="K60" s="42" t="s">
        <v>205</v>
      </c>
      <c r="L60" s="42" t="s">
        <v>206</v>
      </c>
      <c r="M60" s="92"/>
      <c r="N60" s="92"/>
      <c r="P60" s="95"/>
      <c r="Q60" s="96"/>
      <c r="R60" s="99" t="s">
        <v>249</v>
      </c>
      <c r="S60" s="103">
        <f>+S58+S59</f>
        <v>45000</v>
      </c>
      <c r="T60" s="104">
        <f>T58+T59</f>
        <v>1291.5</v>
      </c>
      <c r="U60" s="104">
        <f>U58+U59</f>
        <v>1368</v>
      </c>
      <c r="V60" s="104">
        <f>+V58+V59</f>
        <v>1148.32</v>
      </c>
      <c r="W60" s="104">
        <f>W58+W59</f>
        <v>15498.57</v>
      </c>
      <c r="X60" s="104">
        <f>+X58+X59</f>
        <v>19306.39</v>
      </c>
      <c r="Y60" s="104">
        <f>+Y58+Y59</f>
        <v>25693.61</v>
      </c>
    </row>
    <row r="61" spans="1:49" ht="30" customHeight="1">
      <c r="A61" s="26">
        <v>37</v>
      </c>
      <c r="B61" s="32" t="s">
        <v>68</v>
      </c>
      <c r="C61" s="32" t="s">
        <v>256</v>
      </c>
      <c r="D61" s="26" t="s">
        <v>189</v>
      </c>
      <c r="E61" s="26" t="s">
        <v>16</v>
      </c>
      <c r="F61" s="23">
        <v>55000</v>
      </c>
      <c r="G61" s="23">
        <f t="shared" ref="G61" si="22">F61*0.0287</f>
        <v>1578.5</v>
      </c>
      <c r="H61" s="23">
        <f t="shared" ref="H61" si="23">IF(F61&lt;75829.93,F61*0.0304,2305.23)</f>
        <v>1672</v>
      </c>
      <c r="I61" s="23">
        <v>2559.67</v>
      </c>
      <c r="J61" s="23">
        <v>1425</v>
      </c>
      <c r="K61" s="36">
        <f>G61+H61+I61+J61</f>
        <v>7235.17</v>
      </c>
      <c r="L61" s="27">
        <f>+F61-K61</f>
        <v>47764.83</v>
      </c>
      <c r="M61" s="92"/>
      <c r="N61" s="92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1:49" ht="30" customHeight="1">
      <c r="A62" s="40" t="s">
        <v>208</v>
      </c>
      <c r="B62" s="79"/>
      <c r="C62" s="76"/>
      <c r="D62" s="46"/>
      <c r="E62" s="41"/>
      <c r="F62" s="34">
        <f>SUM(F61:F61)</f>
        <v>55000</v>
      </c>
      <c r="G62" s="64">
        <f>+SUM(G61:G61)</f>
        <v>1578.5</v>
      </c>
      <c r="H62" s="64">
        <f>+SUM(H61:H61)</f>
        <v>1672</v>
      </c>
      <c r="I62" s="34">
        <f>SUM(I61:I61)</f>
        <v>2559.67</v>
      </c>
      <c r="J62" s="34">
        <f>SUM(J61:J61)</f>
        <v>1425</v>
      </c>
      <c r="K62" s="34">
        <f>SUM(K61:K61)</f>
        <v>7235.17</v>
      </c>
      <c r="L62" s="34">
        <f>SUM(L61:L61)</f>
        <v>47764.83</v>
      </c>
      <c r="M62" s="92"/>
      <c r="N62" s="92"/>
      <c r="P62" s="95"/>
      <c r="Q62" s="95"/>
      <c r="R62" s="95"/>
      <c r="S62" s="95"/>
      <c r="T62" s="95"/>
      <c r="U62" s="95"/>
      <c r="V62" s="95"/>
      <c r="W62" s="95"/>
      <c r="X62" s="95"/>
      <c r="Y62" s="95"/>
    </row>
    <row r="63" spans="1:49" ht="30" customHeight="1">
      <c r="A63" s="136" t="s">
        <v>128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92"/>
      <c r="N63" s="92"/>
      <c r="P63" s="95"/>
      <c r="Q63" s="145" t="s">
        <v>70</v>
      </c>
      <c r="R63" s="146"/>
      <c r="S63" s="146"/>
      <c r="T63" s="146"/>
      <c r="U63" s="146"/>
      <c r="V63" s="146"/>
      <c r="W63" s="146"/>
      <c r="X63" s="146"/>
      <c r="Y63" s="147"/>
    </row>
    <row r="64" spans="1:49" ht="30" customHeight="1">
      <c r="A64" s="42" t="s">
        <v>4</v>
      </c>
      <c r="B64" s="43" t="s">
        <v>5</v>
      </c>
      <c r="C64" s="43" t="s">
        <v>6</v>
      </c>
      <c r="D64" s="42" t="s">
        <v>185</v>
      </c>
      <c r="E64" s="43" t="s">
        <v>7</v>
      </c>
      <c r="F64" s="42" t="s">
        <v>203</v>
      </c>
      <c r="G64" s="42" t="s">
        <v>8</v>
      </c>
      <c r="H64" s="42" t="s">
        <v>9</v>
      </c>
      <c r="I64" s="42" t="s">
        <v>10</v>
      </c>
      <c r="J64" s="42" t="s">
        <v>204</v>
      </c>
      <c r="K64" s="42" t="s">
        <v>205</v>
      </c>
      <c r="L64" s="42" t="s">
        <v>206</v>
      </c>
      <c r="M64" s="92"/>
      <c r="N64" s="92"/>
      <c r="P64" s="95"/>
      <c r="Q64" s="96"/>
      <c r="R64" s="96"/>
      <c r="S64" s="97" t="s">
        <v>203</v>
      </c>
      <c r="T64" s="97" t="s">
        <v>8</v>
      </c>
      <c r="U64" s="97" t="s">
        <v>9</v>
      </c>
      <c r="V64" s="97" t="s">
        <v>10</v>
      </c>
      <c r="W64" s="97" t="s">
        <v>204</v>
      </c>
      <c r="X64" s="97" t="s">
        <v>205</v>
      </c>
      <c r="Y64" s="97" t="s">
        <v>206</v>
      </c>
    </row>
    <row r="65" spans="1:30" s="62" customFormat="1" ht="30" customHeight="1">
      <c r="A65" s="60">
        <v>38</v>
      </c>
      <c r="B65" s="66" t="s">
        <v>70</v>
      </c>
      <c r="C65" s="67" t="s">
        <v>187</v>
      </c>
      <c r="D65" s="68" t="s">
        <v>189</v>
      </c>
      <c r="E65" s="60" t="s">
        <v>16</v>
      </c>
      <c r="F65" s="65">
        <v>90000</v>
      </c>
      <c r="G65" s="65">
        <v>2583</v>
      </c>
      <c r="H65" s="65">
        <v>2736</v>
      </c>
      <c r="I65" s="65">
        <v>9753.19</v>
      </c>
      <c r="J65" s="65">
        <v>4477.63</v>
      </c>
      <c r="K65" s="65">
        <f>G65+H65+I65+J65</f>
        <v>19549.82</v>
      </c>
      <c r="L65" s="69">
        <f t="shared" ref="L65" si="24">+F65-K65</f>
        <v>70450.179999999993</v>
      </c>
      <c r="M65" s="92"/>
      <c r="N65" s="92"/>
      <c r="O65"/>
      <c r="P65" s="95"/>
      <c r="Q65" s="96"/>
      <c r="R65" s="99" t="s">
        <v>247</v>
      </c>
      <c r="S65" s="100">
        <v>50000</v>
      </c>
      <c r="T65" s="101">
        <v>1435</v>
      </c>
      <c r="U65" s="101">
        <v>1520</v>
      </c>
      <c r="V65" s="101">
        <v>1854</v>
      </c>
      <c r="W65" s="101">
        <v>4477.63</v>
      </c>
      <c r="X65" s="102">
        <v>9286.6299999999992</v>
      </c>
      <c r="Y65" s="101">
        <v>40713.370000000003</v>
      </c>
      <c r="Z65"/>
      <c r="AA65"/>
      <c r="AB65"/>
      <c r="AC65"/>
      <c r="AD65"/>
    </row>
    <row r="66" spans="1:30" ht="30" customHeight="1">
      <c r="A66" s="26">
        <v>39</v>
      </c>
      <c r="B66" s="86" t="s">
        <v>214</v>
      </c>
      <c r="C66" s="78" t="s">
        <v>215</v>
      </c>
      <c r="D66" s="47" t="s">
        <v>189</v>
      </c>
      <c r="E66" s="26" t="s">
        <v>16</v>
      </c>
      <c r="F66" s="36">
        <v>50000</v>
      </c>
      <c r="G66" s="36">
        <f>F66*0.0287</f>
        <v>1435</v>
      </c>
      <c r="H66" s="36">
        <f t="shared" ref="H66" si="25">IF(F66&lt;75829.93,F66*0.0304,2305.23)</f>
        <v>1520</v>
      </c>
      <c r="I66" s="23">
        <v>1854</v>
      </c>
      <c r="J66" s="65">
        <v>225</v>
      </c>
      <c r="K66" s="36">
        <f>G66+H66+I66+J66</f>
        <v>5034</v>
      </c>
      <c r="L66" s="30">
        <f>+F66-K66</f>
        <v>44966</v>
      </c>
      <c r="M66" s="92"/>
      <c r="N66" s="92"/>
      <c r="P66" s="95"/>
      <c r="Q66" s="96"/>
      <c r="R66" s="99" t="s">
        <v>248</v>
      </c>
      <c r="S66" s="100">
        <v>40000</v>
      </c>
      <c r="T66" s="101">
        <v>1148</v>
      </c>
      <c r="U66" s="101">
        <v>1216</v>
      </c>
      <c r="V66" s="101">
        <v>7899.19</v>
      </c>
      <c r="W66" s="101">
        <v>0</v>
      </c>
      <c r="X66" s="101">
        <v>10263.19</v>
      </c>
      <c r="Y66" s="101">
        <v>29736.81</v>
      </c>
    </row>
    <row r="67" spans="1:30" ht="30" customHeight="1">
      <c r="A67" s="40" t="s">
        <v>208</v>
      </c>
      <c r="B67" s="76"/>
      <c r="C67" s="76"/>
      <c r="D67" s="46"/>
      <c r="E67" s="41"/>
      <c r="F67" s="34">
        <f>SUM(F65:F66)</f>
        <v>140000</v>
      </c>
      <c r="G67" s="64">
        <f>SUM(G65:G66)</f>
        <v>4018</v>
      </c>
      <c r="H67" s="64">
        <f>+SUM(H65:H66)</f>
        <v>4256</v>
      </c>
      <c r="I67" s="34">
        <f>SUM(I64:I66)</f>
        <v>11607.19</v>
      </c>
      <c r="J67" s="34">
        <f t="shared" ref="J67" si="26">SUM(J65:J66)</f>
        <v>4702.63</v>
      </c>
      <c r="K67" s="34">
        <f>+SUM(K65:K66)</f>
        <v>24583.82</v>
      </c>
      <c r="L67" s="34">
        <f t="shared" ref="L67" si="27">SUM(L65:L66)</f>
        <v>115416.18</v>
      </c>
      <c r="M67" s="92"/>
      <c r="N67" s="92"/>
      <c r="P67" s="95"/>
      <c r="Q67" s="96"/>
      <c r="R67" s="99" t="s">
        <v>249</v>
      </c>
      <c r="S67" s="103">
        <f>+S65+S66</f>
        <v>90000</v>
      </c>
      <c r="T67" s="104">
        <f>T65+T66</f>
        <v>2583</v>
      </c>
      <c r="U67" s="104">
        <f>U65+U66</f>
        <v>2736</v>
      </c>
      <c r="V67" s="104">
        <f>+V65+V66</f>
        <v>9753.1899999999987</v>
      </c>
      <c r="W67" s="104">
        <f>W65+W66</f>
        <v>4477.63</v>
      </c>
      <c r="X67" s="104">
        <f>+X65+X66</f>
        <v>19549.82</v>
      </c>
      <c r="Y67" s="104">
        <f>+Y65+Y66</f>
        <v>70450.180000000008</v>
      </c>
    </row>
    <row r="68" spans="1:30" ht="30" customHeight="1">
      <c r="A68" s="136" t="s">
        <v>245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92"/>
      <c r="N68" s="92"/>
      <c r="P68" s="95"/>
      <c r="Q68" s="96"/>
      <c r="R68" s="99" t="s">
        <v>247</v>
      </c>
      <c r="S68" s="100">
        <v>90000</v>
      </c>
      <c r="T68" s="101">
        <v>2583</v>
      </c>
      <c r="U68" s="101">
        <v>2736</v>
      </c>
      <c r="V68" s="101">
        <v>9324.32</v>
      </c>
      <c r="W68" s="101">
        <v>26940.46</v>
      </c>
      <c r="X68" s="102">
        <v>41583.78</v>
      </c>
      <c r="Y68" s="101">
        <v>48416.22</v>
      </c>
    </row>
    <row r="69" spans="1:30" ht="30" customHeight="1">
      <c r="A69" s="42" t="s">
        <v>4</v>
      </c>
      <c r="B69" s="43" t="s">
        <v>5</v>
      </c>
      <c r="C69" s="43" t="s">
        <v>6</v>
      </c>
      <c r="D69" s="42" t="s">
        <v>185</v>
      </c>
      <c r="E69" s="43" t="s">
        <v>7</v>
      </c>
      <c r="F69" s="42" t="s">
        <v>203</v>
      </c>
      <c r="G69" s="42" t="s">
        <v>8</v>
      </c>
      <c r="H69" s="42" t="s">
        <v>9</v>
      </c>
      <c r="I69" s="42" t="s">
        <v>10</v>
      </c>
      <c r="J69" s="42" t="s">
        <v>204</v>
      </c>
      <c r="K69" s="42" t="s">
        <v>205</v>
      </c>
      <c r="L69" s="42" t="s">
        <v>206</v>
      </c>
      <c r="M69" s="92"/>
      <c r="N69" s="92"/>
      <c r="P69" s="95"/>
      <c r="Q69" s="96"/>
      <c r="R69" s="99" t="s">
        <v>248</v>
      </c>
      <c r="S69" s="100">
        <v>10000</v>
      </c>
      <c r="T69" s="101">
        <v>287</v>
      </c>
      <c r="U69" s="101">
        <v>304</v>
      </c>
      <c r="V69" s="101">
        <v>2352.25</v>
      </c>
      <c r="W69" s="101">
        <v>0</v>
      </c>
      <c r="X69" s="101">
        <v>2943.25</v>
      </c>
      <c r="Y69" s="101">
        <v>7056.75</v>
      </c>
    </row>
    <row r="70" spans="1:30" ht="30" customHeight="1">
      <c r="A70" s="31">
        <v>40</v>
      </c>
      <c r="B70" s="32" t="s">
        <v>118</v>
      </c>
      <c r="C70" s="32" t="s">
        <v>119</v>
      </c>
      <c r="D70" s="26" t="s">
        <v>188</v>
      </c>
      <c r="E70" s="26" t="s">
        <v>14</v>
      </c>
      <c r="F70" s="36">
        <v>35000</v>
      </c>
      <c r="G70" s="36">
        <f>F70*0.0287</f>
        <v>1004.5</v>
      </c>
      <c r="H70" s="36">
        <f>IF(F70&lt;75829.93,F70*0.0304,2305.23)</f>
        <v>1064</v>
      </c>
      <c r="I70" s="23">
        <v>0</v>
      </c>
      <c r="J70" s="36">
        <v>939.5</v>
      </c>
      <c r="K70" s="36">
        <f t="shared" ref="K70:K76" si="28">G70+H70+I70+J70</f>
        <v>3008</v>
      </c>
      <c r="L70" s="30">
        <f>+F70-K70</f>
        <v>31992</v>
      </c>
      <c r="M70" s="92"/>
      <c r="N70" s="92"/>
      <c r="P70" s="95"/>
      <c r="Q70" s="96"/>
      <c r="R70" s="99" t="s">
        <v>249</v>
      </c>
      <c r="S70" s="103">
        <f>+S68+S69</f>
        <v>100000</v>
      </c>
      <c r="T70" s="104">
        <f>T68+T69</f>
        <v>2870</v>
      </c>
      <c r="U70" s="104">
        <f>U68+U69</f>
        <v>3040</v>
      </c>
      <c r="V70" s="104">
        <f>+V68+V69</f>
        <v>11676.57</v>
      </c>
      <c r="W70" s="104">
        <f>W68+W69</f>
        <v>26940.46</v>
      </c>
      <c r="X70" s="104">
        <f>+X68+X69</f>
        <v>44527.03</v>
      </c>
      <c r="Y70" s="104">
        <f>+Y68+Y69</f>
        <v>55472.97</v>
      </c>
    </row>
    <row r="71" spans="1:30" ht="30" customHeight="1">
      <c r="A71" s="31">
        <v>41</v>
      </c>
      <c r="B71" s="38" t="s">
        <v>72</v>
      </c>
      <c r="C71" s="32" t="s">
        <v>73</v>
      </c>
      <c r="D71" s="26" t="s">
        <v>188</v>
      </c>
      <c r="E71" s="26" t="s">
        <v>16</v>
      </c>
      <c r="F71" s="36">
        <v>55000</v>
      </c>
      <c r="G71" s="36">
        <f t="shared" ref="G71:G76" si="29">F71*0.0287</f>
        <v>1578.5</v>
      </c>
      <c r="H71" s="36">
        <f t="shared" ref="H71:H76" si="30">IF(F71&lt;75829.93,F71*0.0304,2305.23)</f>
        <v>1672</v>
      </c>
      <c r="I71" s="23">
        <v>2045.04</v>
      </c>
      <c r="J71" s="36">
        <v>7733.92</v>
      </c>
      <c r="K71" s="36">
        <f t="shared" si="28"/>
        <v>13029.46</v>
      </c>
      <c r="L71" s="30">
        <f t="shared" ref="L71:L76" si="31">+F71-K71</f>
        <v>41970.54</v>
      </c>
      <c r="M71" s="92"/>
      <c r="N71" s="92"/>
      <c r="P71" s="95"/>
      <c r="Q71" s="95"/>
      <c r="R71" s="95"/>
      <c r="S71" s="95"/>
      <c r="T71" s="95"/>
      <c r="U71" s="95"/>
      <c r="V71" s="95"/>
      <c r="W71" s="95"/>
      <c r="X71" s="95"/>
      <c r="Y71" s="95"/>
    </row>
    <row r="72" spans="1:30" ht="30" customHeight="1">
      <c r="A72" s="31">
        <v>42</v>
      </c>
      <c r="B72" s="32" t="s">
        <v>76</v>
      </c>
      <c r="C72" s="32" t="s">
        <v>77</v>
      </c>
      <c r="D72" s="26" t="s">
        <v>188</v>
      </c>
      <c r="E72" s="26" t="s">
        <v>16</v>
      </c>
      <c r="F72" s="36">
        <v>45000</v>
      </c>
      <c r="G72" s="36">
        <f t="shared" si="29"/>
        <v>1291.5</v>
      </c>
      <c r="H72" s="36">
        <f t="shared" si="30"/>
        <v>1368</v>
      </c>
      <c r="I72" s="23">
        <v>0</v>
      </c>
      <c r="J72" s="36">
        <v>21606.94</v>
      </c>
      <c r="K72" s="36">
        <f>G72+H72+I72+J72</f>
        <v>24266.44</v>
      </c>
      <c r="L72" s="30">
        <f t="shared" si="31"/>
        <v>20733.560000000001</v>
      </c>
      <c r="M72" s="92"/>
      <c r="N72" s="92"/>
      <c r="P72" s="95"/>
      <c r="Q72" s="95"/>
      <c r="R72" s="95"/>
      <c r="S72" s="95"/>
      <c r="T72" s="95"/>
      <c r="U72" s="95"/>
      <c r="V72" s="95"/>
      <c r="W72" s="95"/>
      <c r="X72" s="95"/>
      <c r="Y72" s="95"/>
    </row>
    <row r="73" spans="1:30" ht="30" customHeight="1">
      <c r="A73" s="31">
        <v>43</v>
      </c>
      <c r="B73" s="32" t="s">
        <v>71</v>
      </c>
      <c r="C73" s="32" t="s">
        <v>186</v>
      </c>
      <c r="D73" s="26" t="s">
        <v>188</v>
      </c>
      <c r="E73" s="26" t="s">
        <v>16</v>
      </c>
      <c r="F73" s="36">
        <v>90000</v>
      </c>
      <c r="G73" s="36">
        <f t="shared" si="29"/>
        <v>2583</v>
      </c>
      <c r="H73" s="36">
        <v>2736</v>
      </c>
      <c r="I73" s="36">
        <v>9324.32</v>
      </c>
      <c r="J73" s="36">
        <v>1840.46</v>
      </c>
      <c r="K73" s="36">
        <f>G73+H73+I73+J73</f>
        <v>16483.78</v>
      </c>
      <c r="L73" s="30">
        <f t="shared" si="31"/>
        <v>73516.22</v>
      </c>
      <c r="M73" s="92"/>
      <c r="N73" s="92"/>
      <c r="O73" s="19"/>
      <c r="P73" s="108"/>
      <c r="Q73" s="108"/>
      <c r="R73" s="95"/>
      <c r="S73" s="95"/>
      <c r="T73" s="95"/>
      <c r="U73" s="95"/>
      <c r="V73" s="95"/>
      <c r="W73" s="95"/>
      <c r="X73" s="95"/>
      <c r="Y73" s="95"/>
    </row>
    <row r="74" spans="1:30" ht="30" customHeight="1">
      <c r="A74" s="31">
        <v>44</v>
      </c>
      <c r="B74" s="32" t="s">
        <v>74</v>
      </c>
      <c r="C74" s="32" t="s">
        <v>75</v>
      </c>
      <c r="D74" s="26" t="s">
        <v>188</v>
      </c>
      <c r="E74" s="26" t="s">
        <v>16</v>
      </c>
      <c r="F74" s="36">
        <v>54450</v>
      </c>
      <c r="G74" s="36">
        <v>1562.72</v>
      </c>
      <c r="H74" s="36">
        <f t="shared" si="30"/>
        <v>1655.28</v>
      </c>
      <c r="I74" s="23">
        <v>2482.0500000000002</v>
      </c>
      <c r="J74" s="36">
        <v>25</v>
      </c>
      <c r="K74" s="36">
        <f>G74+H74+I74+J74</f>
        <v>5725.05</v>
      </c>
      <c r="L74" s="30">
        <f t="shared" si="31"/>
        <v>48724.95</v>
      </c>
      <c r="M74" s="92"/>
      <c r="N74" s="92"/>
      <c r="P74" s="95"/>
      <c r="Q74" s="95"/>
      <c r="R74" s="95"/>
      <c r="S74" s="95"/>
      <c r="T74" s="95"/>
      <c r="U74" s="95"/>
      <c r="V74" s="95"/>
      <c r="W74" s="95"/>
      <c r="X74" s="95"/>
      <c r="Y74" s="95"/>
    </row>
    <row r="75" spans="1:30" ht="30" customHeight="1">
      <c r="A75" s="31">
        <v>45</v>
      </c>
      <c r="B75" s="32" t="s">
        <v>109</v>
      </c>
      <c r="C75" s="32" t="s">
        <v>110</v>
      </c>
      <c r="D75" s="26" t="s">
        <v>188</v>
      </c>
      <c r="E75" s="26" t="s">
        <v>16</v>
      </c>
      <c r="F75" s="36">
        <v>37000</v>
      </c>
      <c r="G75" s="36">
        <f t="shared" si="29"/>
        <v>1061.9000000000001</v>
      </c>
      <c r="H75" s="36">
        <f t="shared" si="30"/>
        <v>1124.8</v>
      </c>
      <c r="I75" s="23">
        <v>19.239999999999998</v>
      </c>
      <c r="J75" s="36">
        <v>4396.26</v>
      </c>
      <c r="K75" s="36">
        <f t="shared" si="28"/>
        <v>6602.2</v>
      </c>
      <c r="L75" s="30">
        <f t="shared" si="31"/>
        <v>30397.8</v>
      </c>
      <c r="M75" s="92"/>
      <c r="N75" s="92"/>
      <c r="P75" s="95"/>
      <c r="Q75" s="95"/>
      <c r="R75" s="95"/>
      <c r="S75" s="95"/>
      <c r="T75" s="95"/>
      <c r="U75" s="95"/>
      <c r="V75" s="95"/>
      <c r="W75" s="95"/>
      <c r="X75" s="95"/>
      <c r="Y75" s="95"/>
    </row>
    <row r="76" spans="1:30" ht="30" customHeight="1">
      <c r="A76" s="31">
        <v>46</v>
      </c>
      <c r="B76" s="32" t="s">
        <v>102</v>
      </c>
      <c r="C76" s="32" t="s">
        <v>101</v>
      </c>
      <c r="D76" s="26" t="s">
        <v>188</v>
      </c>
      <c r="E76" s="26" t="s">
        <v>14</v>
      </c>
      <c r="F76" s="36">
        <v>45000</v>
      </c>
      <c r="G76" s="36">
        <f t="shared" si="29"/>
        <v>1291.5</v>
      </c>
      <c r="H76" s="36">
        <f t="shared" si="30"/>
        <v>1368</v>
      </c>
      <c r="I76" s="23">
        <v>1148.32</v>
      </c>
      <c r="J76" s="36">
        <v>25</v>
      </c>
      <c r="K76" s="36">
        <f t="shared" si="28"/>
        <v>3832.8199999999997</v>
      </c>
      <c r="L76" s="30">
        <f t="shared" si="31"/>
        <v>41167.18</v>
      </c>
      <c r="M76" s="92"/>
      <c r="N76" s="92"/>
      <c r="P76" s="95"/>
      <c r="Q76" s="133" t="s">
        <v>102</v>
      </c>
      <c r="R76" s="134"/>
      <c r="S76" s="134"/>
      <c r="T76" s="134"/>
      <c r="U76" s="134"/>
      <c r="V76" s="134"/>
      <c r="W76" s="134"/>
      <c r="X76" s="134"/>
      <c r="Y76" s="135"/>
    </row>
    <row r="77" spans="1:30" ht="30" customHeight="1">
      <c r="A77" s="40" t="s">
        <v>208</v>
      </c>
      <c r="B77" s="76"/>
      <c r="C77" s="76"/>
      <c r="D77" s="46"/>
      <c r="E77" s="41"/>
      <c r="F77" s="34">
        <f>+SUM(F70:F76)</f>
        <v>361450</v>
      </c>
      <c r="G77" s="34">
        <f t="shared" ref="G77:K77" si="32">+SUM(G70:G76)</f>
        <v>10373.620000000001</v>
      </c>
      <c r="H77" s="64">
        <f>+SUM(H70:H76)</f>
        <v>10988.08</v>
      </c>
      <c r="I77" s="34">
        <f t="shared" si="32"/>
        <v>15018.97</v>
      </c>
      <c r="J77" s="34">
        <f>+SUM(J70:J76)</f>
        <v>36567.08</v>
      </c>
      <c r="K77" s="34">
        <f t="shared" si="32"/>
        <v>72947.75</v>
      </c>
      <c r="L77" s="30">
        <f>+SUM(L70:L76)</f>
        <v>288502.25</v>
      </c>
      <c r="M77" s="92"/>
      <c r="N77" s="92"/>
      <c r="P77" s="95"/>
      <c r="Q77" s="96"/>
      <c r="R77" s="96"/>
      <c r="S77" s="97" t="s">
        <v>203</v>
      </c>
      <c r="T77" s="97" t="s">
        <v>8</v>
      </c>
      <c r="U77" s="97" t="s">
        <v>9</v>
      </c>
      <c r="V77" s="97" t="s">
        <v>10</v>
      </c>
      <c r="W77" s="97" t="s">
        <v>204</v>
      </c>
      <c r="X77" s="97" t="s">
        <v>205</v>
      </c>
      <c r="Y77" s="97" t="s">
        <v>206</v>
      </c>
    </row>
    <row r="78" spans="1:30" ht="30" customHeight="1">
      <c r="A78" s="136" t="s">
        <v>125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92"/>
      <c r="N78" s="92"/>
      <c r="P78" s="95"/>
      <c r="Q78" s="96"/>
      <c r="R78" s="99" t="s">
        <v>247</v>
      </c>
      <c r="S78" s="100">
        <v>30000</v>
      </c>
      <c r="T78" s="101">
        <v>861</v>
      </c>
      <c r="U78" s="101">
        <v>912</v>
      </c>
      <c r="V78" s="101">
        <v>0</v>
      </c>
      <c r="W78" s="101">
        <v>25</v>
      </c>
      <c r="X78" s="102">
        <v>1798</v>
      </c>
      <c r="Y78" s="101">
        <v>28202</v>
      </c>
    </row>
    <row r="79" spans="1:30" ht="30" customHeight="1">
      <c r="A79" s="42" t="s">
        <v>4</v>
      </c>
      <c r="B79" s="43" t="s">
        <v>5</v>
      </c>
      <c r="C79" s="43" t="s">
        <v>6</v>
      </c>
      <c r="D79" s="42" t="s">
        <v>185</v>
      </c>
      <c r="E79" s="43" t="s">
        <v>7</v>
      </c>
      <c r="F79" s="42" t="s">
        <v>203</v>
      </c>
      <c r="G79" s="42" t="s">
        <v>8</v>
      </c>
      <c r="H79" s="42" t="s">
        <v>9</v>
      </c>
      <c r="I79" s="42" t="s">
        <v>10</v>
      </c>
      <c r="J79" s="42" t="s">
        <v>204</v>
      </c>
      <c r="K79" s="42" t="s">
        <v>205</v>
      </c>
      <c r="L79" s="42" t="s">
        <v>206</v>
      </c>
      <c r="M79" s="92"/>
      <c r="N79" s="92"/>
      <c r="P79" s="95"/>
      <c r="Q79" s="96"/>
      <c r="R79" s="99" t="s">
        <v>248</v>
      </c>
      <c r="S79" s="100">
        <v>15000</v>
      </c>
      <c r="T79" s="101">
        <v>430.5</v>
      </c>
      <c r="U79" s="101">
        <v>456</v>
      </c>
      <c r="V79" s="101">
        <v>1148.32</v>
      </c>
      <c r="W79" s="101">
        <v>0</v>
      </c>
      <c r="X79" s="101">
        <v>2034.82</v>
      </c>
      <c r="Y79" s="101">
        <v>12965.18</v>
      </c>
    </row>
    <row r="80" spans="1:30" ht="30" customHeight="1">
      <c r="A80" s="31">
        <v>47</v>
      </c>
      <c r="B80" s="32" t="s">
        <v>41</v>
      </c>
      <c r="C80" s="32" t="s">
        <v>42</v>
      </c>
      <c r="D80" s="25" t="s">
        <v>189</v>
      </c>
      <c r="E80" s="26" t="s">
        <v>16</v>
      </c>
      <c r="F80" s="23">
        <v>100000</v>
      </c>
      <c r="G80" s="23">
        <f>F80*0.0287</f>
        <v>2870</v>
      </c>
      <c r="H80" s="23">
        <v>3040</v>
      </c>
      <c r="I80" s="23">
        <v>12105.44</v>
      </c>
      <c r="J80" s="24">
        <v>2225</v>
      </c>
      <c r="K80" s="23">
        <f>G80+H80+I80+J80</f>
        <v>20240.440000000002</v>
      </c>
      <c r="L80" s="27">
        <f>+F80-K80</f>
        <v>79759.56</v>
      </c>
      <c r="M80" s="92"/>
      <c r="N80" s="92"/>
      <c r="P80" s="95"/>
      <c r="Q80" s="96"/>
      <c r="R80" s="99" t="s">
        <v>249</v>
      </c>
      <c r="S80" s="100">
        <v>45000</v>
      </c>
      <c r="T80" s="104">
        <f>T78+T79</f>
        <v>1291.5</v>
      </c>
      <c r="U80" s="104">
        <f>U78+U79</f>
        <v>1368</v>
      </c>
      <c r="V80" s="104">
        <f>+V78+V79</f>
        <v>1148.32</v>
      </c>
      <c r="W80" s="104">
        <f>W78+W79</f>
        <v>25</v>
      </c>
      <c r="X80" s="104">
        <f>+X78+X79</f>
        <v>3832.8199999999997</v>
      </c>
      <c r="Y80" s="104">
        <f>+Y78+Y79</f>
        <v>41167.18</v>
      </c>
    </row>
    <row r="81" spans="1:49" ht="30" customHeight="1">
      <c r="A81" s="40" t="s">
        <v>208</v>
      </c>
      <c r="B81" s="79"/>
      <c r="C81" s="76"/>
      <c r="D81" s="46"/>
      <c r="E81" s="41"/>
      <c r="F81" s="34">
        <f>SUM(F80)</f>
        <v>100000</v>
      </c>
      <c r="G81" s="34">
        <f t="shared" ref="G81:L81" si="33">SUM(G80)</f>
        <v>2870</v>
      </c>
      <c r="H81" s="64">
        <f>SUM(H80)</f>
        <v>3040</v>
      </c>
      <c r="I81" s="34">
        <f t="shared" si="33"/>
        <v>12105.44</v>
      </c>
      <c r="J81" s="34">
        <f t="shared" si="33"/>
        <v>2225</v>
      </c>
      <c r="K81" s="34">
        <f t="shared" si="33"/>
        <v>20240.440000000002</v>
      </c>
      <c r="L81" s="34">
        <f t="shared" si="33"/>
        <v>79759.56</v>
      </c>
      <c r="M81" s="92"/>
      <c r="N81" s="92"/>
      <c r="P81" s="95"/>
      <c r="Q81" s="95"/>
      <c r="R81" s="95"/>
      <c r="S81" s="95"/>
      <c r="T81" s="95"/>
      <c r="U81" s="95"/>
      <c r="V81" s="95"/>
      <c r="W81" s="95"/>
      <c r="X81" s="95"/>
      <c r="Y81" s="95"/>
    </row>
    <row r="82" spans="1:49" ht="30" customHeight="1">
      <c r="A82" s="136" t="s">
        <v>220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92"/>
      <c r="N82" s="92"/>
      <c r="P82" s="95"/>
      <c r="Q82" s="95"/>
      <c r="R82" s="95"/>
      <c r="S82" s="95"/>
      <c r="T82" s="95"/>
      <c r="U82" s="95"/>
      <c r="V82" s="95"/>
      <c r="W82" s="95"/>
      <c r="X82" s="95"/>
      <c r="Y82" s="95"/>
    </row>
    <row r="83" spans="1:49" ht="30" customHeight="1">
      <c r="A83" s="42" t="s">
        <v>4</v>
      </c>
      <c r="B83" s="43" t="s">
        <v>5</v>
      </c>
      <c r="C83" s="43" t="s">
        <v>6</v>
      </c>
      <c r="D83" s="42" t="s">
        <v>185</v>
      </c>
      <c r="E83" s="43" t="s">
        <v>7</v>
      </c>
      <c r="F83" s="42" t="s">
        <v>203</v>
      </c>
      <c r="G83" s="42" t="s">
        <v>8</v>
      </c>
      <c r="H83" s="42" t="s">
        <v>9</v>
      </c>
      <c r="I83" s="42" t="s">
        <v>10</v>
      </c>
      <c r="J83" s="42" t="s">
        <v>204</v>
      </c>
      <c r="K83" s="42" t="s">
        <v>205</v>
      </c>
      <c r="L83" s="42" t="s">
        <v>206</v>
      </c>
      <c r="M83" s="92"/>
      <c r="N83" s="92"/>
      <c r="P83" s="95"/>
      <c r="Q83" s="95"/>
      <c r="R83" s="95"/>
      <c r="S83" s="95"/>
      <c r="T83" s="95"/>
      <c r="U83" s="95"/>
      <c r="V83" s="95"/>
      <c r="W83" s="95"/>
      <c r="X83" s="95"/>
      <c r="Y83" s="95"/>
    </row>
    <row r="84" spans="1:49" ht="30" customHeight="1">
      <c r="A84" s="31">
        <v>48</v>
      </c>
      <c r="B84" s="39" t="s">
        <v>173</v>
      </c>
      <c r="C84" s="39" t="s">
        <v>117</v>
      </c>
      <c r="D84" s="26" t="s">
        <v>189</v>
      </c>
      <c r="E84" s="35" t="s">
        <v>14</v>
      </c>
      <c r="F84" s="37">
        <v>60000</v>
      </c>
      <c r="G84" s="36">
        <f>F84*0.0287</f>
        <v>1722</v>
      </c>
      <c r="H84" s="23">
        <f t="shared" ref="H84" si="34">IF(F84&lt;75829.93,F84*0.0304,2305.23)</f>
        <v>1824</v>
      </c>
      <c r="I84" s="23">
        <v>3486.65</v>
      </c>
      <c r="J84" s="33">
        <v>40295.32</v>
      </c>
      <c r="K84" s="33">
        <f>+G84+H84+I84+J84</f>
        <v>47327.97</v>
      </c>
      <c r="L84" s="34">
        <f>+F84-K84</f>
        <v>12672.029999999999</v>
      </c>
      <c r="M84" s="92"/>
      <c r="N84" s="92"/>
      <c r="P84" s="95"/>
      <c r="Q84" s="95"/>
      <c r="R84" s="95"/>
      <c r="S84" s="95"/>
      <c r="T84" s="95"/>
      <c r="U84" s="95"/>
      <c r="V84" s="95"/>
      <c r="W84" s="95"/>
      <c r="X84" s="95"/>
      <c r="Y84" s="95"/>
    </row>
    <row r="85" spans="1:49" ht="30" customHeight="1">
      <c r="A85" s="40" t="s">
        <v>208</v>
      </c>
      <c r="B85" s="79"/>
      <c r="C85" s="76"/>
      <c r="D85" s="46"/>
      <c r="E85" s="41"/>
      <c r="F85" s="48">
        <f>+F84</f>
        <v>60000</v>
      </c>
      <c r="G85" s="48">
        <f>+SUM(G84)</f>
        <v>1722</v>
      </c>
      <c r="H85" s="70">
        <f>+SUM(H84)</f>
        <v>1824</v>
      </c>
      <c r="I85" s="23">
        <f>SUM(I84)</f>
        <v>3486.65</v>
      </c>
      <c r="J85" s="48">
        <f>+J84</f>
        <v>40295.32</v>
      </c>
      <c r="K85" s="34">
        <f t="shared" ref="K85" si="35">SUM(K84)</f>
        <v>47327.97</v>
      </c>
      <c r="L85" s="48">
        <f>SUM(L84)</f>
        <v>12672.029999999999</v>
      </c>
      <c r="M85" s="92"/>
      <c r="N85" s="92"/>
      <c r="P85" s="95"/>
      <c r="Q85" s="95"/>
      <c r="R85" s="95"/>
      <c r="S85" s="95"/>
      <c r="T85" s="95"/>
      <c r="U85" s="95"/>
      <c r="V85" s="95"/>
      <c r="W85" s="95"/>
      <c r="X85" s="95"/>
      <c r="Y85" s="95"/>
    </row>
    <row r="86" spans="1:49" ht="30" customHeight="1">
      <c r="A86" s="136" t="s">
        <v>62</v>
      </c>
      <c r="B86" s="136" t="s">
        <v>63</v>
      </c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92"/>
      <c r="N86" s="92"/>
      <c r="P86" s="95"/>
      <c r="Q86" s="95"/>
      <c r="R86" s="95"/>
      <c r="S86" s="95"/>
      <c r="T86" s="95"/>
      <c r="U86" s="95"/>
      <c r="V86" s="95"/>
      <c r="W86" s="95"/>
      <c r="X86" s="95"/>
      <c r="Y86" s="95"/>
    </row>
    <row r="87" spans="1:49" ht="30" customHeight="1">
      <c r="A87" s="42" t="s">
        <v>4</v>
      </c>
      <c r="B87" s="43" t="s">
        <v>5</v>
      </c>
      <c r="C87" s="43" t="s">
        <v>6</v>
      </c>
      <c r="D87" s="42" t="s">
        <v>185</v>
      </c>
      <c r="E87" s="43" t="s">
        <v>7</v>
      </c>
      <c r="F87" s="42" t="s">
        <v>203</v>
      </c>
      <c r="G87" s="42" t="s">
        <v>8</v>
      </c>
      <c r="H87" s="42" t="s">
        <v>9</v>
      </c>
      <c r="I87" s="42" t="s">
        <v>10</v>
      </c>
      <c r="J87" s="42" t="s">
        <v>204</v>
      </c>
      <c r="K87" s="42" t="s">
        <v>205</v>
      </c>
      <c r="L87" s="42" t="s">
        <v>206</v>
      </c>
      <c r="M87" s="92"/>
      <c r="N87" s="92"/>
      <c r="P87" s="95"/>
      <c r="Q87" s="95"/>
      <c r="R87" s="95"/>
      <c r="S87" s="95"/>
      <c r="T87" s="95"/>
      <c r="U87" s="95"/>
      <c r="V87" s="95"/>
      <c r="W87" s="95"/>
      <c r="X87" s="95"/>
      <c r="Y87" s="95"/>
    </row>
    <row r="88" spans="1:49" ht="30" customHeight="1">
      <c r="A88" s="31">
        <v>49</v>
      </c>
      <c r="B88" s="32" t="s">
        <v>64</v>
      </c>
      <c r="C88" s="32" t="s">
        <v>65</v>
      </c>
      <c r="D88" s="25" t="s">
        <v>188</v>
      </c>
      <c r="E88" s="26" t="s">
        <v>14</v>
      </c>
      <c r="F88" s="23">
        <v>50000</v>
      </c>
      <c r="G88" s="23">
        <f t="shared" ref="G88:G89" si="36">F88*0.0287</f>
        <v>1435</v>
      </c>
      <c r="H88" s="23">
        <f t="shared" ref="H88:H89" si="37">IF(F88&lt;75829.93,F88*0.0304,2305.23)</f>
        <v>1520</v>
      </c>
      <c r="I88" s="23">
        <v>1854</v>
      </c>
      <c r="J88" s="23">
        <v>6825.8</v>
      </c>
      <c r="K88" s="23">
        <f>+G88+H88+I88+J88</f>
        <v>11634.8</v>
      </c>
      <c r="L88" s="27">
        <f>+F88-K88</f>
        <v>38365.199999999997</v>
      </c>
      <c r="M88" s="92"/>
      <c r="N88" s="92"/>
      <c r="P88" s="95"/>
      <c r="Q88" s="95"/>
      <c r="R88" s="95"/>
      <c r="S88" s="95"/>
      <c r="T88" s="95"/>
      <c r="U88" s="95"/>
      <c r="V88" s="95"/>
      <c r="W88" s="95"/>
      <c r="X88" s="95"/>
      <c r="Y88" s="95"/>
    </row>
    <row r="89" spans="1:49" ht="30" customHeight="1">
      <c r="A89" s="31">
        <v>50</v>
      </c>
      <c r="B89" s="32" t="s">
        <v>66</v>
      </c>
      <c r="C89" s="32" t="s">
        <v>44</v>
      </c>
      <c r="D89" s="25" t="s">
        <v>189</v>
      </c>
      <c r="E89" s="26" t="s">
        <v>14</v>
      </c>
      <c r="F89" s="23">
        <v>41000</v>
      </c>
      <c r="G89" s="23">
        <f t="shared" si="36"/>
        <v>1176.7</v>
      </c>
      <c r="H89" s="23">
        <f t="shared" si="37"/>
        <v>1246.4000000000001</v>
      </c>
      <c r="I89" s="23">
        <v>583.78</v>
      </c>
      <c r="J89" s="23">
        <v>1039.5</v>
      </c>
      <c r="K89" s="23">
        <f>G89+H89+I89+J89</f>
        <v>4046.38</v>
      </c>
      <c r="L89" s="27">
        <f>+F89-K89</f>
        <v>36953.620000000003</v>
      </c>
      <c r="M89" s="92"/>
      <c r="N89" s="92"/>
      <c r="P89" s="95"/>
      <c r="Q89" s="95"/>
      <c r="R89" s="95"/>
      <c r="S89" s="95"/>
      <c r="T89" s="95"/>
      <c r="U89" s="95"/>
      <c r="V89" s="95"/>
      <c r="W89" s="95"/>
      <c r="X89" s="95"/>
      <c r="Y89" s="95"/>
    </row>
    <row r="90" spans="1:49" s="62" customFormat="1" ht="30" customHeight="1">
      <c r="A90" s="31">
        <v>51</v>
      </c>
      <c r="B90" s="66" t="s">
        <v>179</v>
      </c>
      <c r="C90" s="66" t="s">
        <v>97</v>
      </c>
      <c r="D90" s="60" t="s">
        <v>189</v>
      </c>
      <c r="E90" s="60" t="s">
        <v>16</v>
      </c>
      <c r="F90" s="24">
        <v>50000</v>
      </c>
      <c r="G90" s="24">
        <v>1435</v>
      </c>
      <c r="H90" s="24">
        <v>1520</v>
      </c>
      <c r="I90" s="24">
        <v>1596.68</v>
      </c>
      <c r="J90" s="24">
        <v>28996.47</v>
      </c>
      <c r="K90" s="24">
        <f>G90+H90+I90+J90</f>
        <v>33548.15</v>
      </c>
      <c r="L90" s="61">
        <f>+F90-G90-H90-I90-J90</f>
        <v>16451.849999999999</v>
      </c>
      <c r="M90" s="92"/>
      <c r="N90" s="92"/>
      <c r="O90"/>
      <c r="P90" s="95"/>
      <c r="Q90" s="133" t="s">
        <v>179</v>
      </c>
      <c r="R90" s="134"/>
      <c r="S90" s="134"/>
      <c r="T90" s="134"/>
      <c r="U90" s="134"/>
      <c r="V90" s="134"/>
      <c r="W90" s="134"/>
      <c r="X90" s="134"/>
      <c r="Y90" s="135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40" t="s">
        <v>208</v>
      </c>
      <c r="B91" s="76"/>
      <c r="C91" s="76"/>
      <c r="D91" s="46"/>
      <c r="E91" s="41"/>
      <c r="F91" s="34">
        <f>+SUM(F88:F90)</f>
        <v>141000</v>
      </c>
      <c r="G91" s="34">
        <f t="shared" ref="G91:L91" si="38">+SUM(G88:G90)</f>
        <v>4046.7</v>
      </c>
      <c r="H91" s="64">
        <f t="shared" si="38"/>
        <v>4286.3999999999996</v>
      </c>
      <c r="I91" s="34">
        <f t="shared" si="38"/>
        <v>4034.46</v>
      </c>
      <c r="J91" s="34">
        <f t="shared" si="38"/>
        <v>36861.770000000004</v>
      </c>
      <c r="K91" s="34">
        <f t="shared" si="38"/>
        <v>49229.33</v>
      </c>
      <c r="L91" s="34">
        <f t="shared" si="38"/>
        <v>91770.670000000013</v>
      </c>
      <c r="M91" s="92"/>
      <c r="N91" s="92"/>
      <c r="P91" s="95"/>
      <c r="Q91" s="96"/>
      <c r="R91" s="96"/>
      <c r="S91" s="97" t="s">
        <v>203</v>
      </c>
      <c r="T91" s="97" t="s">
        <v>8</v>
      </c>
      <c r="U91" s="97" t="s">
        <v>9</v>
      </c>
      <c r="V91" s="97" t="s">
        <v>10</v>
      </c>
      <c r="W91" s="97" t="s">
        <v>204</v>
      </c>
      <c r="X91" s="97" t="s">
        <v>205</v>
      </c>
      <c r="Y91" s="97" t="s">
        <v>206</v>
      </c>
    </row>
    <row r="92" spans="1:49" ht="30" customHeight="1">
      <c r="A92" s="136" t="s">
        <v>133</v>
      </c>
      <c r="B92" s="136" t="s">
        <v>63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92"/>
      <c r="N92" s="92"/>
      <c r="P92" s="95"/>
      <c r="Q92" s="96"/>
      <c r="R92" s="99" t="s">
        <v>247</v>
      </c>
      <c r="S92" s="100">
        <v>35000</v>
      </c>
      <c r="T92" s="101">
        <v>1004.5</v>
      </c>
      <c r="U92" s="101">
        <v>1064</v>
      </c>
      <c r="V92" s="101">
        <v>0</v>
      </c>
      <c r="W92" s="101">
        <v>28996.47</v>
      </c>
      <c r="X92" s="102">
        <v>31064.97</v>
      </c>
      <c r="Y92" s="101">
        <v>3935.03</v>
      </c>
    </row>
    <row r="93" spans="1:49" ht="30" customHeight="1">
      <c r="A93" s="42" t="s">
        <v>4</v>
      </c>
      <c r="B93" s="43" t="s">
        <v>5</v>
      </c>
      <c r="C93" s="43" t="s">
        <v>6</v>
      </c>
      <c r="D93" s="42" t="s">
        <v>185</v>
      </c>
      <c r="E93" s="43" t="s">
        <v>7</v>
      </c>
      <c r="F93" s="42" t="s">
        <v>203</v>
      </c>
      <c r="G93" s="42" t="s">
        <v>8</v>
      </c>
      <c r="H93" s="42" t="s">
        <v>9</v>
      </c>
      <c r="I93" s="42" t="s">
        <v>10</v>
      </c>
      <c r="J93" s="42" t="s">
        <v>204</v>
      </c>
      <c r="K93" s="42" t="s">
        <v>205</v>
      </c>
      <c r="L93" s="42" t="s">
        <v>206</v>
      </c>
      <c r="M93" s="92"/>
      <c r="N93" s="92"/>
      <c r="P93" s="95"/>
      <c r="Q93" s="96"/>
      <c r="R93" s="99" t="s">
        <v>248</v>
      </c>
      <c r="S93" s="100">
        <v>15000</v>
      </c>
      <c r="T93" s="101">
        <v>430.5</v>
      </c>
      <c r="U93" s="101">
        <v>456</v>
      </c>
      <c r="V93" s="101">
        <v>1596.68</v>
      </c>
      <c r="W93" s="101">
        <v>0</v>
      </c>
      <c r="X93" s="101">
        <v>2483.1799999999998</v>
      </c>
      <c r="Y93" s="101">
        <v>12516.82</v>
      </c>
    </row>
    <row r="94" spans="1:49" ht="30" customHeight="1">
      <c r="A94" s="26">
        <v>52</v>
      </c>
      <c r="B94" s="38" t="s">
        <v>26</v>
      </c>
      <c r="C94" s="32" t="s">
        <v>27</v>
      </c>
      <c r="D94" s="25" t="s">
        <v>189</v>
      </c>
      <c r="E94" s="26" t="s">
        <v>16</v>
      </c>
      <c r="F94" s="23">
        <v>30000</v>
      </c>
      <c r="G94" s="23">
        <f t="shared" ref="G94:G99" si="39">F94*0.0287</f>
        <v>861</v>
      </c>
      <c r="H94" s="23">
        <v>912</v>
      </c>
      <c r="I94" s="23">
        <f>(F94-G94-H94-33326.92)*IF(F94&gt;33326.92,15%)</f>
        <v>0</v>
      </c>
      <c r="J94" s="23">
        <v>7497.08</v>
      </c>
      <c r="K94" s="23">
        <f t="shared" ref="K94:K99" si="40">G94+H94+I94+J94</f>
        <v>9270.08</v>
      </c>
      <c r="L94" s="27">
        <f t="shared" ref="L94:L99" si="41">+F94-K94</f>
        <v>20729.919999999998</v>
      </c>
      <c r="M94" s="92"/>
      <c r="N94" s="92"/>
      <c r="P94" s="95"/>
      <c r="Q94" s="96"/>
      <c r="R94" s="99" t="s">
        <v>249</v>
      </c>
      <c r="S94" s="103">
        <f>+S92+S93</f>
        <v>50000</v>
      </c>
      <c r="T94" s="104">
        <f>T92+T93</f>
        <v>1435</v>
      </c>
      <c r="U94" s="104">
        <f>U92+U93</f>
        <v>1520</v>
      </c>
      <c r="V94" s="104">
        <f>+V92+V93</f>
        <v>1596.68</v>
      </c>
      <c r="W94" s="104">
        <f>W92+W93</f>
        <v>28996.47</v>
      </c>
      <c r="X94" s="104">
        <f>+X92+X93</f>
        <v>33548.15</v>
      </c>
      <c r="Y94" s="104">
        <f>+Y92+Y93</f>
        <v>16451.849999999999</v>
      </c>
    </row>
    <row r="95" spans="1:49" ht="30" customHeight="1">
      <c r="A95" s="26">
        <v>53</v>
      </c>
      <c r="B95" s="32" t="s">
        <v>28</v>
      </c>
      <c r="C95" s="32" t="s">
        <v>27</v>
      </c>
      <c r="D95" s="25" t="s">
        <v>189</v>
      </c>
      <c r="E95" s="26" t="s">
        <v>14</v>
      </c>
      <c r="F95" s="23">
        <v>30000</v>
      </c>
      <c r="G95" s="23">
        <f t="shared" si="39"/>
        <v>861</v>
      </c>
      <c r="H95" s="23">
        <f t="shared" ref="H95:H103" si="42">IF(F95&lt;75829.93,F95*0.0304,2305.23)</f>
        <v>912</v>
      </c>
      <c r="I95" s="23">
        <f>(F95-G95-H95-33326.92)*IF(F95&gt;33326.92,15%)</f>
        <v>0</v>
      </c>
      <c r="J95" s="23">
        <v>7053.67</v>
      </c>
      <c r="K95" s="23">
        <f t="shared" si="40"/>
        <v>8826.67</v>
      </c>
      <c r="L95" s="27">
        <f t="shared" si="41"/>
        <v>21173.33</v>
      </c>
      <c r="M95" s="92"/>
      <c r="N95" s="92"/>
      <c r="P95" s="95"/>
      <c r="Q95" s="95"/>
      <c r="R95" s="95"/>
      <c r="S95" s="95"/>
      <c r="T95" s="95"/>
      <c r="U95" s="95"/>
      <c r="V95" s="95"/>
      <c r="W95" s="95"/>
      <c r="X95" s="95"/>
      <c r="Y95" s="95"/>
    </row>
    <row r="96" spans="1:49" ht="30" customHeight="1">
      <c r="A96" s="26">
        <v>54</v>
      </c>
      <c r="B96" s="32" t="s">
        <v>134</v>
      </c>
      <c r="C96" s="32" t="s">
        <v>135</v>
      </c>
      <c r="D96" s="26" t="s">
        <v>188</v>
      </c>
      <c r="E96" s="26" t="s">
        <v>14</v>
      </c>
      <c r="F96" s="23">
        <v>35000</v>
      </c>
      <c r="G96" s="23">
        <f t="shared" si="39"/>
        <v>1004.5</v>
      </c>
      <c r="H96" s="23">
        <f t="shared" si="42"/>
        <v>1064</v>
      </c>
      <c r="I96" s="23">
        <v>0</v>
      </c>
      <c r="J96" s="23">
        <v>925</v>
      </c>
      <c r="K96" s="23">
        <f t="shared" si="40"/>
        <v>2993.5</v>
      </c>
      <c r="L96" s="27">
        <f t="shared" si="41"/>
        <v>32006.5</v>
      </c>
      <c r="M96" s="92"/>
      <c r="N96" s="92"/>
      <c r="P96" s="95"/>
      <c r="Q96" s="95"/>
      <c r="R96" s="95"/>
      <c r="S96" s="95"/>
      <c r="T96" s="95"/>
      <c r="U96" s="95"/>
      <c r="V96" s="95"/>
      <c r="W96" s="95"/>
      <c r="X96" s="95"/>
      <c r="Y96" s="95"/>
    </row>
    <row r="97" spans="1:49" ht="30" customHeight="1">
      <c r="A97" s="26">
        <v>55</v>
      </c>
      <c r="B97" s="32" t="s">
        <v>182</v>
      </c>
      <c r="C97" s="32" t="s">
        <v>135</v>
      </c>
      <c r="D97" s="26" t="s">
        <v>188</v>
      </c>
      <c r="E97" s="26" t="s">
        <v>14</v>
      </c>
      <c r="F97" s="23">
        <v>26000</v>
      </c>
      <c r="G97" s="23">
        <f t="shared" si="39"/>
        <v>746.2</v>
      </c>
      <c r="H97" s="23">
        <f t="shared" si="42"/>
        <v>790.4</v>
      </c>
      <c r="I97" s="23">
        <v>0</v>
      </c>
      <c r="J97" s="23">
        <v>4078.26</v>
      </c>
      <c r="K97" s="23">
        <f t="shared" si="40"/>
        <v>5614.8600000000006</v>
      </c>
      <c r="L97" s="27">
        <f t="shared" si="41"/>
        <v>20385.14</v>
      </c>
      <c r="M97" s="92"/>
      <c r="N97" s="92"/>
      <c r="P97" s="95"/>
      <c r="Q97" s="95"/>
      <c r="R97" s="95"/>
      <c r="S97" s="95"/>
      <c r="T97" s="95"/>
      <c r="U97" s="95"/>
      <c r="V97" s="95"/>
      <c r="W97" s="95"/>
      <c r="X97" s="95"/>
      <c r="Y97" s="95"/>
    </row>
    <row r="98" spans="1:49" s="62" customFormat="1" ht="30" customHeight="1">
      <c r="A98" s="26">
        <v>56</v>
      </c>
      <c r="B98" s="66" t="s">
        <v>172</v>
      </c>
      <c r="C98" s="66" t="s">
        <v>20</v>
      </c>
      <c r="D98" s="60" t="s">
        <v>189</v>
      </c>
      <c r="E98" s="60" t="s">
        <v>14</v>
      </c>
      <c r="F98" s="24">
        <v>50000</v>
      </c>
      <c r="G98" s="24">
        <f t="shared" si="39"/>
        <v>1435</v>
      </c>
      <c r="H98" s="24">
        <f t="shared" si="42"/>
        <v>1520</v>
      </c>
      <c r="I98" s="24">
        <v>1854</v>
      </c>
      <c r="J98" s="24">
        <v>1039.5</v>
      </c>
      <c r="K98" s="24">
        <f t="shared" si="40"/>
        <v>5848.5</v>
      </c>
      <c r="L98" s="61">
        <f t="shared" si="41"/>
        <v>44151.5</v>
      </c>
      <c r="M98" s="92"/>
      <c r="N98" s="92"/>
      <c r="O98"/>
      <c r="P98" s="95"/>
      <c r="Q98" s="133" t="s">
        <v>172</v>
      </c>
      <c r="R98" s="134"/>
      <c r="S98" s="134"/>
      <c r="T98" s="134"/>
      <c r="U98" s="134"/>
      <c r="V98" s="134"/>
      <c r="W98" s="134"/>
      <c r="X98" s="134"/>
      <c r="Y98" s="135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:49" ht="30" customHeight="1">
      <c r="A99" s="26">
        <v>57</v>
      </c>
      <c r="B99" s="32" t="s">
        <v>104</v>
      </c>
      <c r="C99" s="32" t="s">
        <v>27</v>
      </c>
      <c r="D99" s="25" t="s">
        <v>189</v>
      </c>
      <c r="E99" s="26" t="s">
        <v>14</v>
      </c>
      <c r="F99" s="23">
        <v>26000</v>
      </c>
      <c r="G99" s="23">
        <f t="shared" si="39"/>
        <v>746.2</v>
      </c>
      <c r="H99" s="23">
        <f t="shared" si="42"/>
        <v>790.4</v>
      </c>
      <c r="I99" s="23">
        <v>0</v>
      </c>
      <c r="J99" s="23">
        <v>5437.61</v>
      </c>
      <c r="K99" s="23">
        <f t="shared" si="40"/>
        <v>6974.2099999999991</v>
      </c>
      <c r="L99" s="27">
        <f t="shared" si="41"/>
        <v>19025.79</v>
      </c>
      <c r="M99" s="92"/>
      <c r="N99" s="92"/>
      <c r="P99" s="95"/>
      <c r="Q99" s="96"/>
      <c r="R99" s="96"/>
      <c r="S99" s="97" t="s">
        <v>203</v>
      </c>
      <c r="T99" s="97" t="s">
        <v>8</v>
      </c>
      <c r="U99" s="97" t="s">
        <v>9</v>
      </c>
      <c r="V99" s="97" t="s">
        <v>10</v>
      </c>
      <c r="W99" s="97" t="s">
        <v>204</v>
      </c>
      <c r="X99" s="97" t="s">
        <v>205</v>
      </c>
      <c r="Y99" s="97" t="s">
        <v>206</v>
      </c>
    </row>
    <row r="100" spans="1:49" ht="30" customHeight="1">
      <c r="A100" s="26">
        <v>58</v>
      </c>
      <c r="B100" s="38" t="s">
        <v>212</v>
      </c>
      <c r="C100" s="32" t="s">
        <v>50</v>
      </c>
      <c r="D100" s="26" t="s">
        <v>188</v>
      </c>
      <c r="E100" s="26" t="s">
        <v>14</v>
      </c>
      <c r="F100" s="23">
        <v>24000</v>
      </c>
      <c r="G100" s="28">
        <f t="shared" ref="G100" si="43">F100*0.0287</f>
        <v>688.8</v>
      </c>
      <c r="H100" s="23">
        <f t="shared" si="42"/>
        <v>729.6</v>
      </c>
      <c r="I100" s="29">
        <v>0</v>
      </c>
      <c r="J100" s="28">
        <v>225</v>
      </c>
      <c r="K100" s="28">
        <f t="shared" ref="K100" si="44">G100+H100+I100+J100</f>
        <v>1643.4</v>
      </c>
      <c r="L100" s="30">
        <f t="shared" ref="L100" si="45">+F100-K100</f>
        <v>22356.6</v>
      </c>
      <c r="M100" s="92"/>
      <c r="N100" s="92"/>
      <c r="P100" s="95"/>
      <c r="Q100" s="96"/>
      <c r="R100" s="99" t="s">
        <v>247</v>
      </c>
      <c r="S100" s="100">
        <v>30000</v>
      </c>
      <c r="T100" s="101">
        <v>861</v>
      </c>
      <c r="U100" s="101">
        <v>912</v>
      </c>
      <c r="V100" s="101">
        <v>0</v>
      </c>
      <c r="W100" s="101">
        <v>1039.5</v>
      </c>
      <c r="X100" s="102">
        <v>2812.5</v>
      </c>
      <c r="Y100" s="101">
        <v>27187.5</v>
      </c>
    </row>
    <row r="101" spans="1:49" ht="30" customHeight="1">
      <c r="A101" s="26">
        <v>59</v>
      </c>
      <c r="B101" s="32" t="s">
        <v>33</v>
      </c>
      <c r="C101" s="32" t="s">
        <v>135</v>
      </c>
      <c r="D101" s="26" t="s">
        <v>188</v>
      </c>
      <c r="E101" s="26" t="s">
        <v>14</v>
      </c>
      <c r="F101" s="23">
        <v>35000</v>
      </c>
      <c r="G101" s="23">
        <f t="shared" ref="G101" si="46">F101*0.0287</f>
        <v>1004.5</v>
      </c>
      <c r="H101" s="23">
        <f t="shared" si="42"/>
        <v>1064</v>
      </c>
      <c r="I101" s="23">
        <v>0</v>
      </c>
      <c r="J101" s="23">
        <v>325</v>
      </c>
      <c r="K101" s="23">
        <f>G101+H101+I101+J101</f>
        <v>2393.5</v>
      </c>
      <c r="L101" s="30">
        <f t="shared" ref="L101" si="47">+F101-K101</f>
        <v>32606.5</v>
      </c>
      <c r="M101" s="92"/>
      <c r="N101" s="92"/>
      <c r="P101" s="95"/>
      <c r="Q101" s="96"/>
      <c r="R101" s="99" t="s">
        <v>248</v>
      </c>
      <c r="S101" s="100">
        <v>20000</v>
      </c>
      <c r="T101" s="101">
        <v>574</v>
      </c>
      <c r="U101" s="101">
        <v>608</v>
      </c>
      <c r="V101" s="101">
        <v>1854</v>
      </c>
      <c r="W101" s="101">
        <v>0</v>
      </c>
      <c r="X101" s="101">
        <v>3036</v>
      </c>
      <c r="Y101" s="101">
        <v>16964</v>
      </c>
    </row>
    <row r="102" spans="1:49" s="62" customFormat="1" ht="30" customHeight="1">
      <c r="A102" s="26">
        <v>60</v>
      </c>
      <c r="B102" s="66" t="s">
        <v>218</v>
      </c>
      <c r="C102" s="66" t="s">
        <v>135</v>
      </c>
      <c r="D102" s="60" t="s">
        <v>189</v>
      </c>
      <c r="E102" s="60" t="s">
        <v>14</v>
      </c>
      <c r="F102" s="24">
        <v>35000</v>
      </c>
      <c r="G102" s="24">
        <f>F102*0.0287</f>
        <v>1004.5</v>
      </c>
      <c r="H102" s="24">
        <f t="shared" si="42"/>
        <v>1064</v>
      </c>
      <c r="I102" s="24">
        <v>0</v>
      </c>
      <c r="J102" s="24">
        <v>25</v>
      </c>
      <c r="K102" s="24">
        <f>G102+H102+I102+J102</f>
        <v>2093.5</v>
      </c>
      <c r="L102" s="61">
        <f>+F102-K102</f>
        <v>32906.5</v>
      </c>
      <c r="M102" s="92"/>
      <c r="N102" s="92"/>
      <c r="O102"/>
      <c r="P102" s="95"/>
      <c r="Q102" s="96"/>
      <c r="R102" s="99" t="s">
        <v>249</v>
      </c>
      <c r="S102" s="103">
        <f>+S100+S101</f>
        <v>50000</v>
      </c>
      <c r="T102" s="104">
        <f>T100+T101</f>
        <v>1435</v>
      </c>
      <c r="U102" s="104">
        <f>U100+U101</f>
        <v>1520</v>
      </c>
      <c r="V102" s="104">
        <f>+V100+V101</f>
        <v>1854</v>
      </c>
      <c r="W102" s="104">
        <f>W100+W101</f>
        <v>1039.5</v>
      </c>
      <c r="X102" s="104">
        <f>+X100+X101</f>
        <v>5848.5</v>
      </c>
      <c r="Y102" s="104">
        <f>+Y100+Y101</f>
        <v>44151.5</v>
      </c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</row>
    <row r="103" spans="1:49" ht="30" customHeight="1">
      <c r="A103" s="26">
        <v>61</v>
      </c>
      <c r="B103" s="32" t="s">
        <v>232</v>
      </c>
      <c r="C103" s="32" t="s">
        <v>135</v>
      </c>
      <c r="D103" s="26" t="s">
        <v>189</v>
      </c>
      <c r="E103" s="26" t="s">
        <v>14</v>
      </c>
      <c r="F103" s="23">
        <v>35000</v>
      </c>
      <c r="G103" s="23">
        <f>F103*0.0287</f>
        <v>1004.5</v>
      </c>
      <c r="H103" s="23">
        <f t="shared" si="42"/>
        <v>1064</v>
      </c>
      <c r="I103" s="23">
        <v>0</v>
      </c>
      <c r="J103" s="23">
        <v>225</v>
      </c>
      <c r="K103" s="23">
        <f>G103+H103+I103+J103</f>
        <v>2293.5</v>
      </c>
      <c r="L103" s="27">
        <f>+F103-K103</f>
        <v>32706.5</v>
      </c>
      <c r="M103" s="92"/>
      <c r="N103" s="92"/>
      <c r="P103" s="95"/>
      <c r="Q103" s="95"/>
      <c r="R103" s="95"/>
      <c r="S103" s="95"/>
      <c r="T103" s="95"/>
      <c r="U103" s="95"/>
      <c r="V103" s="95"/>
      <c r="W103" s="95"/>
      <c r="X103" s="95"/>
      <c r="Y103" s="95"/>
    </row>
    <row r="104" spans="1:49" ht="30" customHeight="1">
      <c r="A104" s="40" t="s">
        <v>208</v>
      </c>
      <c r="B104" s="76"/>
      <c r="C104" s="76"/>
      <c r="D104" s="46"/>
      <c r="E104" s="41"/>
      <c r="F104" s="34">
        <f>SUM(F94:F103)</f>
        <v>326000</v>
      </c>
      <c r="G104" s="34">
        <f t="shared" ref="G104:L104" si="48">SUM(G94:G103)</f>
        <v>9356.2000000000007</v>
      </c>
      <c r="H104" s="64">
        <f>+SUM(H94:H103)</f>
        <v>9910.4</v>
      </c>
      <c r="I104" s="34">
        <f t="shared" si="48"/>
        <v>1854</v>
      </c>
      <c r="J104" s="34">
        <f>SUM(J94:J103)</f>
        <v>26831.120000000003</v>
      </c>
      <c r="K104" s="34">
        <f>SUM(K94:K103)</f>
        <v>47951.72</v>
      </c>
      <c r="L104" s="34">
        <f t="shared" si="48"/>
        <v>278048.28000000003</v>
      </c>
      <c r="M104" s="92"/>
      <c r="N104" s="92"/>
      <c r="P104" s="95"/>
      <c r="Q104" s="95"/>
      <c r="R104" s="95"/>
      <c r="S104" s="95"/>
      <c r="T104" s="95"/>
      <c r="U104" s="95"/>
      <c r="V104" s="95"/>
      <c r="W104" s="95"/>
      <c r="X104" s="95"/>
      <c r="Y104" s="95"/>
    </row>
    <row r="105" spans="1:49" ht="30" customHeight="1">
      <c r="A105" s="136" t="s">
        <v>82</v>
      </c>
      <c r="B105" s="136" t="s">
        <v>63</v>
      </c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92"/>
      <c r="N105" s="92"/>
      <c r="P105" s="95"/>
      <c r="Q105" s="95"/>
      <c r="R105" s="95"/>
      <c r="S105" s="95"/>
      <c r="T105" s="95"/>
      <c r="U105" s="95"/>
      <c r="V105" s="95"/>
      <c r="W105" s="95"/>
      <c r="X105" s="95"/>
      <c r="Y105" s="95"/>
    </row>
    <row r="106" spans="1:49" ht="30" customHeight="1">
      <c r="A106" s="42" t="s">
        <v>4</v>
      </c>
      <c r="B106" s="43" t="s">
        <v>5</v>
      </c>
      <c r="C106" s="43" t="s">
        <v>6</v>
      </c>
      <c r="D106" s="42" t="s">
        <v>185</v>
      </c>
      <c r="E106" s="43" t="s">
        <v>7</v>
      </c>
      <c r="F106" s="42" t="s">
        <v>203</v>
      </c>
      <c r="G106" s="42" t="s">
        <v>8</v>
      </c>
      <c r="H106" s="42" t="s">
        <v>9</v>
      </c>
      <c r="I106" s="42" t="s">
        <v>10</v>
      </c>
      <c r="J106" s="42" t="s">
        <v>204</v>
      </c>
      <c r="K106" s="42" t="s">
        <v>205</v>
      </c>
      <c r="L106" s="42" t="s">
        <v>206</v>
      </c>
      <c r="M106" s="92"/>
      <c r="N106" s="92"/>
      <c r="P106" s="95"/>
      <c r="Q106" s="95"/>
      <c r="R106" s="95"/>
      <c r="S106" s="95"/>
      <c r="T106" s="95"/>
      <c r="U106" s="95"/>
      <c r="V106" s="95"/>
      <c r="W106" s="95"/>
      <c r="X106" s="95"/>
      <c r="Y106" s="95"/>
    </row>
    <row r="107" spans="1:49" ht="30" customHeight="1">
      <c r="A107" s="26">
        <v>62</v>
      </c>
      <c r="B107" s="32" t="s">
        <v>67</v>
      </c>
      <c r="C107" s="32" t="s">
        <v>93</v>
      </c>
      <c r="D107" s="26" t="s">
        <v>188</v>
      </c>
      <c r="E107" s="26" t="s">
        <v>16</v>
      </c>
      <c r="F107" s="23">
        <v>45000</v>
      </c>
      <c r="G107" s="23">
        <v>1291.5</v>
      </c>
      <c r="H107" s="23">
        <v>1368</v>
      </c>
      <c r="I107" s="23">
        <v>1148.32</v>
      </c>
      <c r="J107" s="23">
        <v>8162.43</v>
      </c>
      <c r="K107" s="23">
        <f>+G107+H107+I107+J107</f>
        <v>11970.25</v>
      </c>
      <c r="L107" s="27">
        <f>+F107-K107</f>
        <v>33029.75</v>
      </c>
      <c r="M107" s="92"/>
      <c r="N107" s="92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49" ht="30" customHeight="1">
      <c r="A108" s="40" t="s">
        <v>208</v>
      </c>
      <c r="B108" s="76"/>
      <c r="C108" s="76"/>
      <c r="D108" s="46"/>
      <c r="E108" s="41"/>
      <c r="F108" s="34">
        <f>+SUM(F107)</f>
        <v>45000</v>
      </c>
      <c r="G108" s="34">
        <f t="shared" ref="G108:L108" si="49">+SUM(G107)</f>
        <v>1291.5</v>
      </c>
      <c r="H108" s="34">
        <f>+SUM(H107)</f>
        <v>1368</v>
      </c>
      <c r="I108" s="34">
        <f>+SUM(I107)</f>
        <v>1148.32</v>
      </c>
      <c r="J108" s="34">
        <f t="shared" si="49"/>
        <v>8162.43</v>
      </c>
      <c r="K108" s="34">
        <f t="shared" si="49"/>
        <v>11970.25</v>
      </c>
      <c r="L108" s="34">
        <f t="shared" si="49"/>
        <v>33029.75</v>
      </c>
      <c r="M108" s="92"/>
      <c r="N108" s="92"/>
      <c r="P108" s="95"/>
      <c r="Q108" s="95"/>
      <c r="R108" s="95"/>
      <c r="S108" s="95"/>
      <c r="T108" s="95"/>
      <c r="U108" s="95"/>
      <c r="V108" s="95"/>
      <c r="W108" s="95"/>
      <c r="X108" s="95"/>
      <c r="Y108" s="95"/>
    </row>
    <row r="109" spans="1:49" ht="30" customHeight="1">
      <c r="A109" s="136" t="s">
        <v>81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92"/>
      <c r="N109" s="92"/>
      <c r="P109" s="95"/>
      <c r="Q109" s="95"/>
      <c r="R109" s="95"/>
      <c r="S109" s="95"/>
      <c r="T109" s="95"/>
      <c r="U109" s="95"/>
      <c r="V109" s="95"/>
      <c r="W109" s="95"/>
      <c r="X109" s="95"/>
      <c r="Y109" s="95"/>
    </row>
    <row r="110" spans="1:49" ht="30" customHeight="1">
      <c r="A110" s="42" t="s">
        <v>4</v>
      </c>
      <c r="B110" s="43" t="s">
        <v>5</v>
      </c>
      <c r="C110" s="43" t="s">
        <v>6</v>
      </c>
      <c r="D110" s="42" t="s">
        <v>185</v>
      </c>
      <c r="E110" s="43" t="s">
        <v>7</v>
      </c>
      <c r="F110" s="42" t="s">
        <v>203</v>
      </c>
      <c r="G110" s="42" t="s">
        <v>8</v>
      </c>
      <c r="H110" s="42" t="s">
        <v>9</v>
      </c>
      <c r="I110" s="42" t="s">
        <v>10</v>
      </c>
      <c r="J110" s="42" t="s">
        <v>204</v>
      </c>
      <c r="K110" s="42" t="s">
        <v>205</v>
      </c>
      <c r="L110" s="42" t="s">
        <v>206</v>
      </c>
      <c r="M110" s="92"/>
      <c r="N110" s="92"/>
      <c r="P110" s="95"/>
      <c r="Q110" s="95"/>
      <c r="R110" s="95"/>
      <c r="S110" s="95"/>
      <c r="T110" s="95"/>
      <c r="U110" s="95"/>
      <c r="V110" s="95"/>
      <c r="W110" s="95"/>
      <c r="X110" s="95"/>
      <c r="Y110" s="95"/>
    </row>
    <row r="111" spans="1:49" ht="30" customHeight="1">
      <c r="A111" s="26">
        <v>63</v>
      </c>
      <c r="B111" s="38" t="s">
        <v>51</v>
      </c>
      <c r="C111" s="32" t="s">
        <v>50</v>
      </c>
      <c r="D111" s="26" t="s">
        <v>188</v>
      </c>
      <c r="E111" s="26" t="s">
        <v>14</v>
      </c>
      <c r="F111" s="23">
        <v>23000</v>
      </c>
      <c r="G111" s="23">
        <f t="shared" ref="G111:G117" si="50">F111*0.0287</f>
        <v>660.1</v>
      </c>
      <c r="H111" s="23">
        <f>IF(F111&lt;75829.93,F111*0.0304,2305.23)</f>
        <v>699.2</v>
      </c>
      <c r="I111" s="23">
        <f>(F111-G111-H111-33326.92)*IF(F111&gt;33326.92,15%)</f>
        <v>0</v>
      </c>
      <c r="J111" s="23">
        <v>325</v>
      </c>
      <c r="K111" s="23">
        <f>G111+H111+I111+J111</f>
        <v>1684.3000000000002</v>
      </c>
      <c r="L111" s="49">
        <f t="shared" ref="L111:L117" si="51">+F111-K111</f>
        <v>21315.7</v>
      </c>
      <c r="M111" s="92"/>
      <c r="N111" s="92"/>
      <c r="P111" s="95"/>
      <c r="Q111" s="95"/>
      <c r="R111" s="95"/>
      <c r="S111" s="95"/>
      <c r="T111" s="95"/>
      <c r="U111" s="95"/>
      <c r="V111" s="95"/>
      <c r="W111" s="95"/>
      <c r="X111" s="95"/>
      <c r="Y111" s="95"/>
    </row>
    <row r="112" spans="1:49" ht="30" customHeight="1">
      <c r="A112" s="26">
        <v>64</v>
      </c>
      <c r="B112" s="38" t="s">
        <v>55</v>
      </c>
      <c r="C112" s="32" t="s">
        <v>53</v>
      </c>
      <c r="D112" s="26" t="s">
        <v>189</v>
      </c>
      <c r="E112" s="26" t="s">
        <v>16</v>
      </c>
      <c r="F112" s="23">
        <v>20000</v>
      </c>
      <c r="G112" s="23">
        <f t="shared" si="50"/>
        <v>574</v>
      </c>
      <c r="H112" s="23">
        <f>IF(F112&lt;75829.93,F112*0.0304,2305.23)</f>
        <v>608</v>
      </c>
      <c r="I112" s="23">
        <f>(F112-G112-H112-33326.92)*IF(F112&gt;33326.92,15%)</f>
        <v>0</v>
      </c>
      <c r="J112" s="23">
        <v>725</v>
      </c>
      <c r="K112" s="23">
        <f t="shared" ref="K112:K129" si="52">G112+H112+I112+J112</f>
        <v>1907</v>
      </c>
      <c r="L112" s="49">
        <f t="shared" si="51"/>
        <v>18093</v>
      </c>
      <c r="M112" s="92"/>
      <c r="N112" s="92"/>
      <c r="P112" s="95"/>
      <c r="Q112" s="95"/>
      <c r="R112" s="95"/>
      <c r="S112" s="95"/>
      <c r="T112" s="95"/>
      <c r="U112" s="95"/>
      <c r="V112" s="95"/>
      <c r="W112" s="95"/>
      <c r="X112" s="95"/>
      <c r="Y112" s="95"/>
    </row>
    <row r="113" spans="1:25" ht="30" customHeight="1">
      <c r="A113" s="26">
        <v>65</v>
      </c>
      <c r="B113" s="38" t="s">
        <v>45</v>
      </c>
      <c r="C113" s="32" t="s">
        <v>46</v>
      </c>
      <c r="D113" s="26" t="s">
        <v>188</v>
      </c>
      <c r="E113" s="26" t="s">
        <v>14</v>
      </c>
      <c r="F113" s="23">
        <v>49700</v>
      </c>
      <c r="G113" s="23">
        <f t="shared" si="50"/>
        <v>1426.39</v>
      </c>
      <c r="H113" s="23">
        <f t="shared" ref="H113:H129" si="53">IF(F113&lt;75829.93,F113*0.0304,2305.23)</f>
        <v>1510.88</v>
      </c>
      <c r="I113" s="23">
        <v>1811.66</v>
      </c>
      <c r="J113" s="23">
        <v>7844.62</v>
      </c>
      <c r="K113" s="23">
        <f t="shared" si="52"/>
        <v>12593.55</v>
      </c>
      <c r="L113" s="49">
        <f t="shared" si="51"/>
        <v>37106.449999999997</v>
      </c>
      <c r="M113" s="92"/>
      <c r="N113" s="92"/>
      <c r="P113" s="95"/>
      <c r="Q113" s="95"/>
      <c r="R113" s="95"/>
      <c r="S113" s="95"/>
      <c r="T113" s="95"/>
      <c r="U113" s="95"/>
      <c r="V113" s="95"/>
      <c r="W113" s="95"/>
      <c r="X113" s="95"/>
      <c r="Y113" s="95"/>
    </row>
    <row r="114" spans="1:25" ht="30" customHeight="1">
      <c r="A114" s="26">
        <v>66</v>
      </c>
      <c r="B114" s="38" t="s">
        <v>52</v>
      </c>
      <c r="C114" s="32" t="s">
        <v>53</v>
      </c>
      <c r="D114" s="26" t="s">
        <v>189</v>
      </c>
      <c r="E114" s="26" t="s">
        <v>54</v>
      </c>
      <c r="F114" s="23">
        <v>22000</v>
      </c>
      <c r="G114" s="23">
        <f t="shared" si="50"/>
        <v>631.4</v>
      </c>
      <c r="H114" s="23">
        <f t="shared" si="53"/>
        <v>668.8</v>
      </c>
      <c r="I114" s="23">
        <f>(F114-G114-H114-33326.92)*IF(F114&gt;33326.92,15%)</f>
        <v>0</v>
      </c>
      <c r="J114" s="23">
        <v>8900.57</v>
      </c>
      <c r="K114" s="23">
        <f t="shared" si="52"/>
        <v>10200.77</v>
      </c>
      <c r="L114" s="49">
        <f t="shared" si="51"/>
        <v>11799.23</v>
      </c>
      <c r="M114" s="92"/>
      <c r="N114" s="92"/>
      <c r="P114" s="95"/>
      <c r="Q114" s="95"/>
      <c r="R114" s="95"/>
      <c r="S114" s="95"/>
      <c r="T114" s="95"/>
      <c r="U114" s="95"/>
      <c r="V114" s="95"/>
      <c r="W114" s="95"/>
      <c r="X114" s="95"/>
      <c r="Y114" s="95"/>
    </row>
    <row r="115" spans="1:25" ht="30" customHeight="1">
      <c r="A115" s="26">
        <v>67</v>
      </c>
      <c r="B115" s="38" t="s">
        <v>236</v>
      </c>
      <c r="C115" s="32" t="s">
        <v>53</v>
      </c>
      <c r="D115" s="26" t="s">
        <v>189</v>
      </c>
      <c r="E115" s="26" t="s">
        <v>14</v>
      </c>
      <c r="F115" s="23">
        <v>20000</v>
      </c>
      <c r="G115" s="23">
        <f t="shared" ref="G115" si="54">F115*0.0287</f>
        <v>574</v>
      </c>
      <c r="H115" s="23">
        <f t="shared" si="53"/>
        <v>608</v>
      </c>
      <c r="I115" s="23">
        <v>0</v>
      </c>
      <c r="J115" s="23">
        <v>3425</v>
      </c>
      <c r="K115" s="23">
        <f t="shared" ref="K115" si="55">G115+H115+I115+J115</f>
        <v>4607</v>
      </c>
      <c r="L115" s="49">
        <f t="shared" ref="L115" si="56">+F115-K115</f>
        <v>15393</v>
      </c>
      <c r="M115" s="92"/>
      <c r="N115" s="92"/>
      <c r="P115" s="95"/>
      <c r="Q115" s="95"/>
      <c r="R115" s="95"/>
      <c r="S115" s="95"/>
      <c r="T115" s="95"/>
      <c r="U115" s="95"/>
      <c r="V115" s="95"/>
      <c r="W115" s="95"/>
      <c r="X115" s="95"/>
      <c r="Y115" s="95"/>
    </row>
    <row r="116" spans="1:25" ht="30" customHeight="1">
      <c r="A116" s="26">
        <v>68</v>
      </c>
      <c r="B116" s="32" t="s">
        <v>56</v>
      </c>
      <c r="C116" s="32" t="s">
        <v>53</v>
      </c>
      <c r="D116" s="26" t="s">
        <v>189</v>
      </c>
      <c r="E116" s="26" t="s">
        <v>16</v>
      </c>
      <c r="F116" s="23">
        <v>20000</v>
      </c>
      <c r="G116" s="23">
        <f t="shared" si="50"/>
        <v>574</v>
      </c>
      <c r="H116" s="23">
        <f t="shared" si="53"/>
        <v>608</v>
      </c>
      <c r="I116" s="23">
        <f>(F116-G116-H116-33326.92)*IF(F116&gt;33326.92,15%)</f>
        <v>0</v>
      </c>
      <c r="J116" s="23">
        <v>13097.02</v>
      </c>
      <c r="K116" s="23">
        <f t="shared" si="52"/>
        <v>14279.02</v>
      </c>
      <c r="L116" s="49">
        <f t="shared" si="51"/>
        <v>5720.98</v>
      </c>
      <c r="M116" s="92"/>
      <c r="N116" s="92"/>
      <c r="P116" s="95"/>
      <c r="Q116" s="95"/>
      <c r="R116" s="95"/>
      <c r="S116" s="95"/>
      <c r="T116" s="95"/>
      <c r="U116" s="95"/>
      <c r="V116" s="95"/>
      <c r="W116" s="95"/>
      <c r="X116" s="95"/>
      <c r="Y116" s="95"/>
    </row>
    <row r="117" spans="1:25" ht="30" customHeight="1">
      <c r="A117" s="26">
        <v>69</v>
      </c>
      <c r="B117" s="32" t="s">
        <v>57</v>
      </c>
      <c r="C117" s="32" t="s">
        <v>53</v>
      </c>
      <c r="D117" s="26" t="s">
        <v>189</v>
      </c>
      <c r="E117" s="26" t="s">
        <v>16</v>
      </c>
      <c r="F117" s="23">
        <v>20000</v>
      </c>
      <c r="G117" s="23">
        <f t="shared" si="50"/>
        <v>574</v>
      </c>
      <c r="H117" s="23">
        <f t="shared" si="53"/>
        <v>608</v>
      </c>
      <c r="I117" s="23">
        <f>(F117-G117-H117-33326.92)*IF(F117&gt;33326.92,15%)</f>
        <v>0</v>
      </c>
      <c r="J117" s="23">
        <v>9085.48</v>
      </c>
      <c r="K117" s="23">
        <f t="shared" si="52"/>
        <v>10267.48</v>
      </c>
      <c r="L117" s="49">
        <f t="shared" si="51"/>
        <v>9732.52</v>
      </c>
      <c r="M117" s="92"/>
      <c r="N117" s="92"/>
      <c r="P117" s="95"/>
      <c r="Q117" s="95"/>
      <c r="R117" s="95"/>
      <c r="S117" s="95"/>
      <c r="T117" s="95"/>
      <c r="U117" s="95"/>
      <c r="V117" s="95"/>
      <c r="W117" s="95"/>
      <c r="X117" s="95"/>
      <c r="Y117" s="95"/>
    </row>
    <row r="118" spans="1:25" ht="30" customHeight="1">
      <c r="A118" s="26">
        <v>70</v>
      </c>
      <c r="B118" s="38" t="s">
        <v>49</v>
      </c>
      <c r="C118" s="32" t="s">
        <v>50</v>
      </c>
      <c r="D118" s="26" t="s">
        <v>188</v>
      </c>
      <c r="E118" s="26" t="s">
        <v>14</v>
      </c>
      <c r="F118" s="23">
        <v>23000</v>
      </c>
      <c r="G118" s="23">
        <f t="shared" ref="G118:G129" si="57">F118*0.0287</f>
        <v>660.1</v>
      </c>
      <c r="H118" s="23">
        <f t="shared" si="53"/>
        <v>699.2</v>
      </c>
      <c r="I118" s="23">
        <f>(F118-G118-H118-33326.92)*IF(F118&gt;33326.92,15%)</f>
        <v>0</v>
      </c>
      <c r="J118" s="23">
        <v>125</v>
      </c>
      <c r="K118" s="23">
        <f t="shared" si="52"/>
        <v>1484.3000000000002</v>
      </c>
      <c r="L118" s="49">
        <f t="shared" ref="L118:L127" si="58">+F118-K118</f>
        <v>21515.7</v>
      </c>
      <c r="M118" s="92"/>
      <c r="N118" s="92"/>
      <c r="P118" s="95"/>
      <c r="Q118" s="95"/>
      <c r="R118" s="95"/>
      <c r="S118" s="95"/>
      <c r="T118" s="95"/>
      <c r="U118" s="95"/>
      <c r="V118" s="95"/>
      <c r="W118" s="95"/>
      <c r="X118" s="95"/>
      <c r="Y118" s="95"/>
    </row>
    <row r="119" spans="1:25" ht="30" customHeight="1">
      <c r="A119" s="26">
        <v>71</v>
      </c>
      <c r="B119" s="32" t="s">
        <v>58</v>
      </c>
      <c r="C119" s="32" t="s">
        <v>59</v>
      </c>
      <c r="D119" s="26" t="s">
        <v>189</v>
      </c>
      <c r="E119" s="26" t="s">
        <v>14</v>
      </c>
      <c r="F119" s="23">
        <v>20000</v>
      </c>
      <c r="G119" s="23">
        <f t="shared" ref="G119:G124" si="59">F119*0.0287</f>
        <v>574</v>
      </c>
      <c r="H119" s="23">
        <f t="shared" si="53"/>
        <v>608</v>
      </c>
      <c r="I119" s="23">
        <v>0</v>
      </c>
      <c r="J119" s="23">
        <v>3833.8</v>
      </c>
      <c r="K119" s="23">
        <f t="shared" si="52"/>
        <v>5015.8</v>
      </c>
      <c r="L119" s="49">
        <f t="shared" ref="L119:L124" si="60">+F119-K119</f>
        <v>14984.2</v>
      </c>
      <c r="M119" s="92"/>
      <c r="N119" s="92"/>
      <c r="P119" s="95"/>
      <c r="Q119" s="95"/>
      <c r="R119" s="95"/>
      <c r="S119" s="95"/>
      <c r="T119" s="95"/>
      <c r="U119" s="95"/>
      <c r="V119" s="95"/>
      <c r="W119" s="95"/>
      <c r="X119" s="95"/>
      <c r="Y119" s="95"/>
    </row>
    <row r="120" spans="1:25" ht="30" customHeight="1">
      <c r="A120" s="26">
        <v>72</v>
      </c>
      <c r="B120" s="38" t="s">
        <v>47</v>
      </c>
      <c r="C120" s="32" t="s">
        <v>48</v>
      </c>
      <c r="D120" s="26" t="s">
        <v>188</v>
      </c>
      <c r="E120" s="26" t="s">
        <v>14</v>
      </c>
      <c r="F120" s="23">
        <v>37000</v>
      </c>
      <c r="G120" s="23">
        <f t="shared" si="59"/>
        <v>1061.9000000000001</v>
      </c>
      <c r="H120" s="23">
        <f t="shared" si="53"/>
        <v>1124.8</v>
      </c>
      <c r="I120" s="23">
        <v>19.239999999999998</v>
      </c>
      <c r="J120" s="23">
        <v>5704.71</v>
      </c>
      <c r="K120" s="23">
        <f t="shared" si="52"/>
        <v>7910.65</v>
      </c>
      <c r="L120" s="49">
        <f t="shared" si="60"/>
        <v>29089.35</v>
      </c>
      <c r="M120" s="92"/>
      <c r="N120" s="92"/>
      <c r="P120" s="95"/>
      <c r="Q120" s="95"/>
      <c r="R120" s="95"/>
      <c r="S120" s="95"/>
      <c r="T120" s="95"/>
      <c r="U120" s="95"/>
      <c r="V120" s="95"/>
      <c r="W120" s="95"/>
      <c r="X120" s="95"/>
      <c r="Y120" s="95"/>
    </row>
    <row r="121" spans="1:25" ht="30" customHeight="1">
      <c r="A121" s="26">
        <v>73</v>
      </c>
      <c r="B121" s="38" t="s">
        <v>252</v>
      </c>
      <c r="C121" s="32" t="s">
        <v>253</v>
      </c>
      <c r="D121" s="26" t="s">
        <v>188</v>
      </c>
      <c r="E121" s="26" t="s">
        <v>14</v>
      </c>
      <c r="F121" s="23">
        <v>24000</v>
      </c>
      <c r="G121" s="23">
        <f t="shared" si="59"/>
        <v>688.8</v>
      </c>
      <c r="H121" s="23">
        <f t="shared" si="53"/>
        <v>729.6</v>
      </c>
      <c r="I121" s="23">
        <v>0</v>
      </c>
      <c r="J121" s="23">
        <v>25</v>
      </c>
      <c r="K121" s="23">
        <f t="shared" si="52"/>
        <v>1443.4</v>
      </c>
      <c r="L121" s="49">
        <f t="shared" si="60"/>
        <v>22556.6</v>
      </c>
      <c r="M121" s="92"/>
      <c r="N121" s="92"/>
      <c r="P121" s="95"/>
      <c r="Q121" s="95"/>
      <c r="R121" s="95"/>
      <c r="S121" s="95"/>
      <c r="T121" s="95"/>
      <c r="U121" s="95"/>
      <c r="V121" s="95"/>
      <c r="W121" s="95"/>
      <c r="X121" s="95"/>
      <c r="Y121" s="95"/>
    </row>
    <row r="122" spans="1:25" ht="30" customHeight="1">
      <c r="A122" s="26">
        <v>74</v>
      </c>
      <c r="B122" s="32" t="s">
        <v>60</v>
      </c>
      <c r="C122" s="32" t="s">
        <v>53</v>
      </c>
      <c r="D122" s="26" t="s">
        <v>188</v>
      </c>
      <c r="E122" s="26" t="s">
        <v>14</v>
      </c>
      <c r="F122" s="23">
        <v>30000</v>
      </c>
      <c r="G122" s="23">
        <f t="shared" si="59"/>
        <v>861</v>
      </c>
      <c r="H122" s="23">
        <f t="shared" si="53"/>
        <v>912</v>
      </c>
      <c r="I122" s="23">
        <v>0</v>
      </c>
      <c r="J122" s="23">
        <v>1345</v>
      </c>
      <c r="K122" s="23">
        <f t="shared" si="52"/>
        <v>3118</v>
      </c>
      <c r="L122" s="49">
        <f t="shared" si="60"/>
        <v>26882</v>
      </c>
      <c r="M122" s="92"/>
      <c r="N122" s="92"/>
      <c r="P122" s="95"/>
      <c r="Q122" s="95"/>
      <c r="R122" s="95"/>
      <c r="S122" s="95"/>
      <c r="T122" s="95"/>
      <c r="U122" s="95"/>
      <c r="V122" s="95"/>
      <c r="W122" s="95"/>
      <c r="X122" s="95"/>
      <c r="Y122" s="95"/>
    </row>
    <row r="123" spans="1:25" ht="30" customHeight="1">
      <c r="A123" s="26">
        <v>75</v>
      </c>
      <c r="B123" s="32" t="s">
        <v>61</v>
      </c>
      <c r="C123" s="32" t="s">
        <v>53</v>
      </c>
      <c r="D123" s="26" t="s">
        <v>188</v>
      </c>
      <c r="E123" s="26" t="s">
        <v>14</v>
      </c>
      <c r="F123" s="23">
        <v>22000</v>
      </c>
      <c r="G123" s="23">
        <f t="shared" si="59"/>
        <v>631.4</v>
      </c>
      <c r="H123" s="23">
        <f t="shared" si="53"/>
        <v>668.8</v>
      </c>
      <c r="I123" s="23">
        <v>0</v>
      </c>
      <c r="J123" s="23">
        <v>25</v>
      </c>
      <c r="K123" s="23">
        <f t="shared" si="52"/>
        <v>1325.1999999999998</v>
      </c>
      <c r="L123" s="49">
        <f t="shared" si="60"/>
        <v>20674.8</v>
      </c>
      <c r="M123" s="92"/>
      <c r="N123" s="92"/>
      <c r="P123" s="95"/>
      <c r="Q123" s="95"/>
      <c r="R123" s="95"/>
      <c r="S123" s="95"/>
      <c r="T123" s="95"/>
      <c r="U123" s="95"/>
      <c r="V123" s="95"/>
      <c r="W123" s="95"/>
      <c r="X123" s="95"/>
      <c r="Y123" s="95"/>
    </row>
    <row r="124" spans="1:25" ht="30" customHeight="1">
      <c r="A124" s="26">
        <v>76</v>
      </c>
      <c r="B124" s="32" t="s">
        <v>237</v>
      </c>
      <c r="C124" s="32" t="s">
        <v>34</v>
      </c>
      <c r="D124" s="26"/>
      <c r="E124" s="26" t="s">
        <v>14</v>
      </c>
      <c r="F124" s="23">
        <v>22000</v>
      </c>
      <c r="G124" s="23">
        <f t="shared" si="59"/>
        <v>631.4</v>
      </c>
      <c r="H124" s="23">
        <f t="shared" si="53"/>
        <v>668.8</v>
      </c>
      <c r="I124" s="23">
        <v>0</v>
      </c>
      <c r="J124" s="23">
        <v>25</v>
      </c>
      <c r="K124" s="23">
        <f t="shared" ref="K124" si="61">G124+H124+I124+J124</f>
        <v>1325.1999999999998</v>
      </c>
      <c r="L124" s="49">
        <f t="shared" si="60"/>
        <v>20674.8</v>
      </c>
      <c r="M124" s="92"/>
      <c r="N124" s="92"/>
      <c r="P124" s="95"/>
      <c r="Q124" s="95"/>
      <c r="R124" s="95"/>
      <c r="S124" s="95"/>
      <c r="T124" s="95"/>
      <c r="U124" s="95"/>
      <c r="V124" s="95"/>
      <c r="W124" s="95"/>
      <c r="X124" s="95"/>
      <c r="Y124" s="95"/>
    </row>
    <row r="125" spans="1:25" ht="30" customHeight="1">
      <c r="A125" s="26">
        <v>77</v>
      </c>
      <c r="B125" s="38" t="s">
        <v>84</v>
      </c>
      <c r="C125" s="32" t="s">
        <v>50</v>
      </c>
      <c r="D125" s="26" t="s">
        <v>188</v>
      </c>
      <c r="E125" s="26" t="s">
        <v>14</v>
      </c>
      <c r="F125" s="23">
        <v>24000</v>
      </c>
      <c r="G125" s="23">
        <f t="shared" si="57"/>
        <v>688.8</v>
      </c>
      <c r="H125" s="23">
        <f t="shared" si="53"/>
        <v>729.6</v>
      </c>
      <c r="I125" s="23">
        <v>0</v>
      </c>
      <c r="J125" s="23">
        <v>705</v>
      </c>
      <c r="K125" s="23">
        <f t="shared" si="52"/>
        <v>2123.4</v>
      </c>
      <c r="L125" s="49">
        <f t="shared" si="58"/>
        <v>21876.6</v>
      </c>
      <c r="M125" s="92"/>
      <c r="N125" s="92"/>
      <c r="P125" s="95"/>
      <c r="Q125" s="95"/>
      <c r="R125" s="95"/>
      <c r="S125" s="95"/>
      <c r="T125" s="95"/>
      <c r="U125" s="95"/>
      <c r="V125" s="95"/>
      <c r="W125" s="95"/>
      <c r="X125" s="95"/>
      <c r="Y125" s="95"/>
    </row>
    <row r="126" spans="1:25" ht="30" customHeight="1">
      <c r="A126" s="26">
        <v>78</v>
      </c>
      <c r="B126" s="32" t="s">
        <v>86</v>
      </c>
      <c r="C126" s="32" t="s">
        <v>85</v>
      </c>
      <c r="D126" s="26" t="s">
        <v>188</v>
      </c>
      <c r="E126" s="26" t="s">
        <v>14</v>
      </c>
      <c r="F126" s="23">
        <v>40000</v>
      </c>
      <c r="G126" s="23">
        <f>F126*0.0287</f>
        <v>1148</v>
      </c>
      <c r="H126" s="23">
        <f t="shared" si="53"/>
        <v>1216</v>
      </c>
      <c r="I126" s="23">
        <v>442.65</v>
      </c>
      <c r="J126" s="23">
        <v>739.5</v>
      </c>
      <c r="K126" s="23">
        <f t="shared" si="52"/>
        <v>3546.15</v>
      </c>
      <c r="L126" s="49">
        <f>+F126-K126</f>
        <v>36453.85</v>
      </c>
      <c r="M126" s="92"/>
      <c r="N126" s="92"/>
      <c r="P126" s="95"/>
      <c r="Q126" s="95"/>
      <c r="R126" s="95"/>
      <c r="S126" s="95"/>
      <c r="T126" s="95"/>
      <c r="U126" s="95"/>
      <c r="V126" s="95"/>
      <c r="W126" s="95"/>
      <c r="X126" s="95"/>
      <c r="Y126" s="95"/>
    </row>
    <row r="127" spans="1:25" ht="30" customHeight="1">
      <c r="A127" s="26">
        <v>79</v>
      </c>
      <c r="B127" s="38" t="s">
        <v>130</v>
      </c>
      <c r="C127" s="32" t="s">
        <v>53</v>
      </c>
      <c r="D127" s="26" t="s">
        <v>189</v>
      </c>
      <c r="E127" s="26" t="s">
        <v>14</v>
      </c>
      <c r="F127" s="23">
        <v>18000</v>
      </c>
      <c r="G127" s="23">
        <f t="shared" si="57"/>
        <v>516.6</v>
      </c>
      <c r="H127" s="23">
        <f t="shared" si="53"/>
        <v>547.20000000000005</v>
      </c>
      <c r="I127" s="23">
        <v>0</v>
      </c>
      <c r="J127" s="23">
        <v>2199.8000000000002</v>
      </c>
      <c r="K127" s="23">
        <f t="shared" si="52"/>
        <v>3263.6000000000004</v>
      </c>
      <c r="L127" s="49">
        <f t="shared" si="58"/>
        <v>14736.4</v>
      </c>
      <c r="M127" s="92"/>
      <c r="N127" s="92"/>
      <c r="P127" s="95"/>
      <c r="Q127" s="95"/>
      <c r="R127" s="95"/>
      <c r="S127" s="95"/>
      <c r="T127" s="95"/>
      <c r="U127" s="95"/>
      <c r="V127" s="95"/>
      <c r="W127" s="95"/>
      <c r="X127" s="95"/>
      <c r="Y127" s="95"/>
    </row>
    <row r="128" spans="1:25" ht="30" customHeight="1">
      <c r="A128" s="26">
        <v>80</v>
      </c>
      <c r="B128" s="32" t="s">
        <v>258</v>
      </c>
      <c r="C128" s="32" t="s">
        <v>259</v>
      </c>
      <c r="D128" s="26" t="s">
        <v>188</v>
      </c>
      <c r="E128" s="26" t="s">
        <v>14</v>
      </c>
      <c r="F128" s="23">
        <v>24000</v>
      </c>
      <c r="G128" s="23">
        <f t="shared" si="57"/>
        <v>688.8</v>
      </c>
      <c r="H128" s="23">
        <f t="shared" si="53"/>
        <v>729.6</v>
      </c>
      <c r="I128" s="23">
        <v>0</v>
      </c>
      <c r="J128" s="23">
        <v>25</v>
      </c>
      <c r="K128" s="23">
        <f t="shared" si="52"/>
        <v>1443.4</v>
      </c>
      <c r="L128" s="49">
        <f t="shared" ref="L128:L129" si="62">+F128-K128</f>
        <v>22556.6</v>
      </c>
      <c r="M128" s="92"/>
      <c r="N128" s="92"/>
      <c r="P128" s="95"/>
      <c r="Q128" s="95"/>
      <c r="R128" s="95"/>
      <c r="S128" s="95"/>
      <c r="T128" s="95"/>
      <c r="U128" s="95"/>
      <c r="V128" s="95"/>
      <c r="W128" s="95"/>
      <c r="X128" s="95"/>
      <c r="Y128" s="95"/>
    </row>
    <row r="129" spans="1:25" ht="30" customHeight="1">
      <c r="A129" s="26">
        <v>81</v>
      </c>
      <c r="B129" s="32" t="s">
        <v>263</v>
      </c>
      <c r="C129" s="32" t="s">
        <v>259</v>
      </c>
      <c r="D129" s="26" t="s">
        <v>188</v>
      </c>
      <c r="E129" s="26" t="s">
        <v>14</v>
      </c>
      <c r="F129" s="23">
        <v>24000</v>
      </c>
      <c r="G129" s="23">
        <f t="shared" si="57"/>
        <v>688.8</v>
      </c>
      <c r="H129" s="23">
        <f t="shared" si="53"/>
        <v>729.6</v>
      </c>
      <c r="I129" s="23">
        <v>0</v>
      </c>
      <c r="J129" s="23">
        <v>25</v>
      </c>
      <c r="K129" s="23">
        <f t="shared" si="52"/>
        <v>1443.4</v>
      </c>
      <c r="L129" s="49">
        <f t="shared" si="62"/>
        <v>22556.6</v>
      </c>
      <c r="M129" s="92"/>
      <c r="N129" s="92"/>
      <c r="P129" s="95"/>
      <c r="Q129" s="95"/>
      <c r="R129" s="95"/>
      <c r="S129" s="95"/>
      <c r="T129" s="95"/>
      <c r="U129" s="95"/>
      <c r="V129" s="95"/>
      <c r="W129" s="95"/>
      <c r="X129" s="95"/>
      <c r="Y129" s="95"/>
    </row>
    <row r="130" spans="1:25" ht="30" customHeight="1">
      <c r="A130" s="40" t="s">
        <v>208</v>
      </c>
      <c r="B130" s="74"/>
      <c r="C130" s="74"/>
      <c r="D130" s="46"/>
      <c r="E130" s="41"/>
      <c r="F130" s="27">
        <f>SUM(F111:F129)</f>
        <v>482700</v>
      </c>
      <c r="G130" s="27">
        <f>SUM(G111:G129)</f>
        <v>13853.489999999996</v>
      </c>
      <c r="H130" s="27">
        <f>+SUM(H111:H129)</f>
        <v>14674.08</v>
      </c>
      <c r="I130" s="27">
        <f>SUM(I111:I129)</f>
        <v>2273.5500000000002</v>
      </c>
      <c r="J130" s="27">
        <f>SUM(J111:J129)</f>
        <v>58180.500000000007</v>
      </c>
      <c r="K130" s="27">
        <f>SUM(K111:K129)</f>
        <v>88981.619999999966</v>
      </c>
      <c r="L130" s="34">
        <f>SUM(L111:L129)</f>
        <v>393718.37999999995</v>
      </c>
      <c r="M130" s="92"/>
      <c r="N130" s="92"/>
      <c r="P130" s="95"/>
      <c r="Q130" s="95"/>
      <c r="R130" s="95"/>
      <c r="S130" s="95"/>
      <c r="T130" s="95"/>
      <c r="U130" s="95"/>
      <c r="V130" s="95"/>
      <c r="W130" s="95"/>
      <c r="X130" s="95"/>
      <c r="Y130" s="95"/>
    </row>
    <row r="131" spans="1:25" ht="30" customHeight="1">
      <c r="A131" s="136" t="s">
        <v>126</v>
      </c>
      <c r="B131" s="136" t="s">
        <v>63</v>
      </c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92"/>
      <c r="N131" s="92"/>
      <c r="P131" s="95"/>
      <c r="Q131" s="95"/>
      <c r="R131" s="95"/>
      <c r="S131" s="95"/>
      <c r="T131" s="95"/>
      <c r="U131" s="95"/>
      <c r="V131" s="95"/>
      <c r="W131" s="95"/>
      <c r="X131" s="95"/>
      <c r="Y131" s="95"/>
    </row>
    <row r="132" spans="1:25" ht="30" customHeight="1">
      <c r="A132" s="42" t="s">
        <v>4</v>
      </c>
      <c r="B132" s="43" t="s">
        <v>5</v>
      </c>
      <c r="C132" s="43" t="s">
        <v>6</v>
      </c>
      <c r="D132" s="42" t="s">
        <v>185</v>
      </c>
      <c r="E132" s="43" t="s">
        <v>7</v>
      </c>
      <c r="F132" s="42" t="s">
        <v>203</v>
      </c>
      <c r="G132" s="42" t="s">
        <v>8</v>
      </c>
      <c r="H132" s="42" t="s">
        <v>9</v>
      </c>
      <c r="I132" s="42" t="s">
        <v>10</v>
      </c>
      <c r="J132" s="42" t="s">
        <v>204</v>
      </c>
      <c r="K132" s="42" t="s">
        <v>205</v>
      </c>
      <c r="L132" s="42" t="s">
        <v>206</v>
      </c>
      <c r="M132" s="92"/>
      <c r="N132" s="92"/>
      <c r="P132" s="95"/>
      <c r="Q132" s="95"/>
      <c r="R132" s="95"/>
      <c r="S132" s="95"/>
      <c r="T132" s="95"/>
      <c r="U132" s="95"/>
      <c r="V132" s="95"/>
      <c r="W132" s="95"/>
      <c r="X132" s="95"/>
      <c r="Y132" s="95"/>
    </row>
    <row r="133" spans="1:25" ht="30" customHeight="1">
      <c r="A133" s="26">
        <v>82</v>
      </c>
      <c r="B133" s="32" t="s">
        <v>111</v>
      </c>
      <c r="C133" s="32" t="s">
        <v>112</v>
      </c>
      <c r="D133" s="26" t="s">
        <v>188</v>
      </c>
      <c r="E133" s="26" t="s">
        <v>14</v>
      </c>
      <c r="F133" s="36">
        <v>30000</v>
      </c>
      <c r="G133" s="36">
        <f t="shared" ref="G133" si="63">F133*0.0287</f>
        <v>861</v>
      </c>
      <c r="H133" s="23">
        <f t="shared" ref="H133" si="64">IF(F133&lt;75829.93,F133*0.0304,2305.23)</f>
        <v>912</v>
      </c>
      <c r="I133" s="29">
        <v>0</v>
      </c>
      <c r="J133" s="36">
        <v>19466.509999999998</v>
      </c>
      <c r="K133" s="36">
        <f>+G133+H133+I133+J133</f>
        <v>21239.51</v>
      </c>
      <c r="L133" s="30">
        <f t="shared" ref="L133" si="65">+F133-K133</f>
        <v>8760.4900000000016</v>
      </c>
      <c r="M133" s="92"/>
      <c r="N133" s="92"/>
      <c r="P133" s="109"/>
      <c r="Q133" s="109"/>
      <c r="R133" s="95"/>
      <c r="S133" s="95"/>
      <c r="T133" s="95"/>
      <c r="U133" s="95"/>
      <c r="V133" s="95"/>
      <c r="W133" s="95"/>
      <c r="X133" s="95"/>
      <c r="Y133" s="95"/>
    </row>
    <row r="134" spans="1:25" ht="30" customHeight="1">
      <c r="A134" s="40" t="s">
        <v>208</v>
      </c>
      <c r="B134" s="79"/>
      <c r="C134" s="79"/>
      <c r="D134" s="50"/>
      <c r="E134" s="40"/>
      <c r="F134" s="34">
        <f>+SUM(F133)</f>
        <v>30000</v>
      </c>
      <c r="G134" s="34">
        <f t="shared" ref="G134:L134" si="66">+SUM(G133)</f>
        <v>861</v>
      </c>
      <c r="H134" s="34">
        <f>+SUM(H133)</f>
        <v>912</v>
      </c>
      <c r="I134" s="34">
        <f>+SUM(I133)</f>
        <v>0</v>
      </c>
      <c r="J134" s="34">
        <f t="shared" si="66"/>
        <v>19466.509999999998</v>
      </c>
      <c r="K134" s="34">
        <f t="shared" si="66"/>
        <v>21239.51</v>
      </c>
      <c r="L134" s="34">
        <f t="shared" si="66"/>
        <v>8760.4900000000016</v>
      </c>
      <c r="M134" s="92"/>
      <c r="N134" s="92"/>
      <c r="P134" s="95"/>
      <c r="Q134" s="95"/>
      <c r="R134" s="95"/>
      <c r="S134" s="95"/>
      <c r="T134" s="95"/>
      <c r="U134" s="95"/>
      <c r="V134" s="95"/>
      <c r="W134" s="95"/>
      <c r="X134" s="95"/>
      <c r="Y134" s="95"/>
    </row>
    <row r="135" spans="1:25" ht="30" customHeight="1">
      <c r="A135" s="136" t="s">
        <v>221</v>
      </c>
      <c r="B135" s="136" t="s">
        <v>63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92"/>
      <c r="N135" s="92"/>
      <c r="P135" s="95"/>
      <c r="Q135" s="95"/>
      <c r="R135" s="95"/>
      <c r="S135" s="95"/>
      <c r="T135" s="95"/>
      <c r="U135" s="95"/>
      <c r="V135" s="95"/>
      <c r="W135" s="95"/>
      <c r="X135" s="95"/>
      <c r="Y135" s="95"/>
    </row>
    <row r="136" spans="1:25" ht="30" customHeight="1">
      <c r="A136" s="42" t="s">
        <v>4</v>
      </c>
      <c r="B136" s="43" t="s">
        <v>5</v>
      </c>
      <c r="C136" s="43" t="s">
        <v>6</v>
      </c>
      <c r="D136" s="42" t="s">
        <v>185</v>
      </c>
      <c r="E136" s="43" t="s">
        <v>7</v>
      </c>
      <c r="F136" s="42" t="s">
        <v>203</v>
      </c>
      <c r="G136" s="42" t="s">
        <v>8</v>
      </c>
      <c r="H136" s="42" t="s">
        <v>9</v>
      </c>
      <c r="I136" s="42" t="s">
        <v>10</v>
      </c>
      <c r="J136" s="42" t="s">
        <v>204</v>
      </c>
      <c r="K136" s="42" t="s">
        <v>205</v>
      </c>
      <c r="L136" s="42" t="s">
        <v>206</v>
      </c>
      <c r="M136" s="92"/>
      <c r="N136" s="92"/>
      <c r="P136" s="95"/>
      <c r="Q136" s="95"/>
      <c r="R136" s="95"/>
      <c r="S136" s="95"/>
      <c r="T136" s="95"/>
      <c r="U136" s="95"/>
      <c r="V136" s="95"/>
      <c r="W136" s="95"/>
      <c r="X136" s="95"/>
      <c r="Y136" s="95"/>
    </row>
    <row r="137" spans="1:25" ht="30" customHeight="1">
      <c r="A137" s="31">
        <v>83</v>
      </c>
      <c r="B137" s="85" t="s">
        <v>103</v>
      </c>
      <c r="C137" s="32" t="s">
        <v>101</v>
      </c>
      <c r="D137" s="25" t="s">
        <v>189</v>
      </c>
      <c r="E137" s="26" t="s">
        <v>14</v>
      </c>
      <c r="F137" s="36">
        <v>26000</v>
      </c>
      <c r="G137" s="33">
        <f>F137*0.0287</f>
        <v>746.2</v>
      </c>
      <c r="H137" s="23">
        <f t="shared" ref="H137:H140" si="67">IF(F137&lt;75829.93,F137*0.0304,2305.23)</f>
        <v>790.4</v>
      </c>
      <c r="I137" s="29">
        <v>0</v>
      </c>
      <c r="J137" s="36">
        <v>2722.72</v>
      </c>
      <c r="K137" s="36">
        <f t="shared" ref="K137:K140" si="68">+G137+H137+I137+J137</f>
        <v>4259.32</v>
      </c>
      <c r="L137" s="34">
        <f>+F137-K137</f>
        <v>21740.68</v>
      </c>
      <c r="M137" s="92"/>
      <c r="N137" s="92"/>
      <c r="P137" s="109"/>
      <c r="Q137" s="109"/>
      <c r="R137" s="95"/>
      <c r="S137" s="95"/>
      <c r="T137" s="95"/>
      <c r="U137" s="95"/>
      <c r="V137" s="95"/>
      <c r="W137" s="95"/>
      <c r="X137" s="95"/>
      <c r="Y137" s="95"/>
    </row>
    <row r="138" spans="1:25" ht="30" customHeight="1">
      <c r="A138" s="31">
        <v>84</v>
      </c>
      <c r="B138" s="72" t="s">
        <v>183</v>
      </c>
      <c r="C138" s="51" t="s">
        <v>20</v>
      </c>
      <c r="D138" s="26" t="s">
        <v>188</v>
      </c>
      <c r="E138" s="26" t="s">
        <v>14</v>
      </c>
      <c r="F138" s="36">
        <v>26000</v>
      </c>
      <c r="G138" s="33">
        <f>F138*0.0287</f>
        <v>746.2</v>
      </c>
      <c r="H138" s="23">
        <f t="shared" si="67"/>
        <v>790.4</v>
      </c>
      <c r="I138" s="29">
        <v>0</v>
      </c>
      <c r="J138" s="36">
        <v>25</v>
      </c>
      <c r="K138" s="36">
        <f t="shared" si="68"/>
        <v>1561.6</v>
      </c>
      <c r="L138" s="34">
        <f>+F138-K138</f>
        <v>24438.400000000001</v>
      </c>
      <c r="M138" s="92"/>
      <c r="N138" s="92"/>
      <c r="P138" s="95"/>
      <c r="Q138" s="95"/>
      <c r="R138" s="95"/>
      <c r="S138" s="95"/>
      <c r="T138" s="95"/>
      <c r="U138" s="95"/>
      <c r="V138" s="95"/>
      <c r="W138" s="95"/>
      <c r="X138" s="95"/>
      <c r="Y138" s="95"/>
    </row>
    <row r="139" spans="1:25" ht="30" customHeight="1">
      <c r="A139" s="31">
        <v>85</v>
      </c>
      <c r="B139" s="72" t="s">
        <v>266</v>
      </c>
      <c r="C139" s="51" t="s">
        <v>267</v>
      </c>
      <c r="D139" s="26" t="s">
        <v>189</v>
      </c>
      <c r="E139" s="26" t="s">
        <v>14</v>
      </c>
      <c r="F139" s="36">
        <v>30000</v>
      </c>
      <c r="G139" s="33">
        <f t="shared" ref="G139:G140" si="69">F139*0.0287</f>
        <v>861</v>
      </c>
      <c r="H139" s="23">
        <f t="shared" si="67"/>
        <v>912</v>
      </c>
      <c r="I139" s="29">
        <v>0</v>
      </c>
      <c r="J139" s="36">
        <v>25</v>
      </c>
      <c r="K139" s="36">
        <f t="shared" si="68"/>
        <v>1798</v>
      </c>
      <c r="L139" s="34">
        <f t="shared" ref="L139:L140" si="70">+F139-K139</f>
        <v>28202</v>
      </c>
      <c r="M139" s="92"/>
      <c r="N139" s="92"/>
      <c r="P139" s="95"/>
      <c r="Q139" s="95"/>
      <c r="R139" s="95"/>
      <c r="S139" s="95"/>
      <c r="T139" s="95"/>
      <c r="U139" s="95"/>
      <c r="V139" s="95"/>
      <c r="W139" s="95"/>
      <c r="X139" s="95"/>
      <c r="Y139" s="95"/>
    </row>
    <row r="140" spans="1:25" ht="30" customHeight="1">
      <c r="A140" s="31">
        <v>86</v>
      </c>
      <c r="B140" s="72" t="s">
        <v>268</v>
      </c>
      <c r="C140" s="51" t="s">
        <v>267</v>
      </c>
      <c r="D140" s="26" t="s">
        <v>189</v>
      </c>
      <c r="E140" s="26" t="s">
        <v>14</v>
      </c>
      <c r="F140" s="36">
        <v>30000</v>
      </c>
      <c r="G140" s="33">
        <f t="shared" si="69"/>
        <v>861</v>
      </c>
      <c r="H140" s="23">
        <f t="shared" si="67"/>
        <v>912</v>
      </c>
      <c r="I140" s="29">
        <v>0</v>
      </c>
      <c r="J140" s="36">
        <v>25</v>
      </c>
      <c r="K140" s="36">
        <f t="shared" si="68"/>
        <v>1798</v>
      </c>
      <c r="L140" s="34">
        <f t="shared" si="70"/>
        <v>28202</v>
      </c>
      <c r="M140" s="92"/>
      <c r="N140" s="92"/>
      <c r="P140" s="95"/>
      <c r="Q140" s="95"/>
      <c r="R140" s="95"/>
      <c r="S140" s="95"/>
      <c r="T140" s="95"/>
      <c r="U140" s="95"/>
      <c r="V140" s="95"/>
      <c r="W140" s="95"/>
      <c r="X140" s="95"/>
      <c r="Y140" s="95"/>
    </row>
    <row r="141" spans="1:25" ht="30" customHeight="1">
      <c r="A141" s="40" t="s">
        <v>208</v>
      </c>
      <c r="B141" s="51"/>
      <c r="C141" s="51"/>
      <c r="D141" s="26"/>
      <c r="E141" s="26"/>
      <c r="F141" s="30">
        <f>SUM(F137:F140)</f>
        <v>112000</v>
      </c>
      <c r="G141" s="30">
        <f>SUM(G137:G140)</f>
        <v>3214.4</v>
      </c>
      <c r="H141" s="30">
        <f>+SUM(H137:H140)</f>
        <v>3404.8</v>
      </c>
      <c r="I141" s="34">
        <f>SUM(I137:I140)</f>
        <v>0</v>
      </c>
      <c r="J141" s="30">
        <f>SUM(J137:J140)</f>
        <v>2797.72</v>
      </c>
      <c r="K141" s="30">
        <f>SUM(K137:K140)</f>
        <v>9416.92</v>
      </c>
      <c r="L141" s="30">
        <f>SUM(L137:L140)</f>
        <v>102583.08</v>
      </c>
      <c r="M141" s="92"/>
      <c r="N141" s="92"/>
      <c r="P141" s="95"/>
      <c r="Q141" s="95"/>
      <c r="R141" s="95"/>
      <c r="S141" s="95"/>
      <c r="T141" s="95"/>
      <c r="U141" s="95"/>
      <c r="V141" s="95"/>
      <c r="W141" s="95"/>
      <c r="X141" s="95"/>
      <c r="Y141" s="95"/>
    </row>
    <row r="142" spans="1:25" ht="48" customHeight="1">
      <c r="A142" s="43" t="s">
        <v>196</v>
      </c>
      <c r="B142" s="43" t="s">
        <v>209</v>
      </c>
      <c r="C142" s="43" t="s">
        <v>194</v>
      </c>
      <c r="D142" s="43" t="s">
        <v>83</v>
      </c>
      <c r="E142" s="43" t="s">
        <v>198</v>
      </c>
      <c r="F142" s="43" t="s">
        <v>129</v>
      </c>
      <c r="G142" s="43" t="s">
        <v>0</v>
      </c>
      <c r="H142" s="43" t="s">
        <v>140</v>
      </c>
      <c r="I142" s="43" t="s">
        <v>2</v>
      </c>
      <c r="J142" s="43" t="s">
        <v>3</v>
      </c>
      <c r="K142" s="43"/>
      <c r="L142" s="43"/>
      <c r="M142" s="92"/>
      <c r="N142" s="92"/>
      <c r="P142" s="95"/>
      <c r="Q142" s="95"/>
      <c r="R142" s="95"/>
      <c r="S142" s="95"/>
      <c r="T142" s="95"/>
      <c r="U142" s="95"/>
      <c r="V142" s="95"/>
      <c r="W142" s="95"/>
      <c r="X142" s="95"/>
      <c r="Y142" s="95"/>
    </row>
    <row r="143" spans="1:25" ht="30" customHeight="1">
      <c r="A143" s="136" t="s">
        <v>222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92"/>
      <c r="N143" s="92"/>
      <c r="P143" s="95"/>
      <c r="Q143" s="95"/>
      <c r="R143" s="95"/>
      <c r="S143" s="95"/>
      <c r="T143" s="95"/>
      <c r="U143" s="95"/>
      <c r="V143" s="95"/>
      <c r="W143" s="95"/>
      <c r="X143" s="95"/>
      <c r="Y143" s="95"/>
    </row>
    <row r="144" spans="1:25" ht="30" customHeight="1">
      <c r="A144" s="42" t="s">
        <v>4</v>
      </c>
      <c r="B144" s="43" t="s">
        <v>5</v>
      </c>
      <c r="C144" s="43" t="s">
        <v>6</v>
      </c>
      <c r="D144" s="42" t="s">
        <v>185</v>
      </c>
      <c r="E144" s="43" t="s">
        <v>7</v>
      </c>
      <c r="F144" s="42" t="s">
        <v>203</v>
      </c>
      <c r="G144" s="42" t="s">
        <v>8</v>
      </c>
      <c r="H144" s="42" t="s">
        <v>9</v>
      </c>
      <c r="I144" s="42" t="s">
        <v>10</v>
      </c>
      <c r="J144" s="42" t="s">
        <v>204</v>
      </c>
      <c r="K144" s="42" t="s">
        <v>205</v>
      </c>
      <c r="L144" s="42" t="s">
        <v>206</v>
      </c>
      <c r="M144" s="92"/>
      <c r="N144" s="92"/>
      <c r="P144" s="95"/>
      <c r="Q144" s="95"/>
      <c r="R144" s="95"/>
      <c r="S144" s="95"/>
      <c r="T144" s="95"/>
      <c r="U144" s="95"/>
      <c r="V144" s="95"/>
      <c r="W144" s="95"/>
      <c r="X144" s="95"/>
      <c r="Y144" s="95"/>
    </row>
    <row r="145" spans="1:49" ht="30" customHeight="1">
      <c r="A145" s="31">
        <v>87</v>
      </c>
      <c r="B145" s="32" t="s">
        <v>69</v>
      </c>
      <c r="C145" s="32" t="s">
        <v>264</v>
      </c>
      <c r="D145" s="26" t="s">
        <v>189</v>
      </c>
      <c r="E145" s="26" t="s">
        <v>16</v>
      </c>
      <c r="F145" s="33">
        <v>100000</v>
      </c>
      <c r="G145" s="33">
        <f>F145*0.0287</f>
        <v>2870</v>
      </c>
      <c r="H145" s="33">
        <v>3040</v>
      </c>
      <c r="I145" s="33">
        <v>12105.44</v>
      </c>
      <c r="J145" s="33">
        <v>225</v>
      </c>
      <c r="K145" s="33">
        <f>G145+H145+I145+J145</f>
        <v>18240.440000000002</v>
      </c>
      <c r="L145" s="34">
        <f>+F145-K145</f>
        <v>81759.56</v>
      </c>
      <c r="M145" s="92"/>
      <c r="N145" s="92"/>
      <c r="P145" s="95"/>
      <c r="Q145" s="95"/>
      <c r="R145" s="95"/>
      <c r="S145" s="95"/>
      <c r="T145" s="95"/>
      <c r="U145" s="95"/>
      <c r="V145" s="95"/>
      <c r="W145" s="95"/>
      <c r="X145" s="95"/>
      <c r="Y145" s="95"/>
    </row>
    <row r="146" spans="1:49" ht="30" customHeight="1">
      <c r="A146" s="31">
        <v>88</v>
      </c>
      <c r="B146" s="32" t="s">
        <v>257</v>
      </c>
      <c r="C146" s="32" t="s">
        <v>147</v>
      </c>
      <c r="D146" s="26" t="s">
        <v>188</v>
      </c>
      <c r="E146" s="26" t="s">
        <v>16</v>
      </c>
      <c r="F146" s="33">
        <v>50000</v>
      </c>
      <c r="G146" s="33">
        <f>F146*0.0287</f>
        <v>1435</v>
      </c>
      <c r="H146" s="33">
        <f>IF(F146&lt;75829.93,F146*0.0304,2305.23)</f>
        <v>1520</v>
      </c>
      <c r="I146" s="33">
        <v>1596.68</v>
      </c>
      <c r="J146" s="33">
        <v>2040.46</v>
      </c>
      <c r="K146" s="33">
        <f>G146+H146+I146+J146</f>
        <v>6592.14</v>
      </c>
      <c r="L146" s="34">
        <f>+F146-K146</f>
        <v>43407.86</v>
      </c>
      <c r="M146" s="92"/>
      <c r="N146" s="92"/>
      <c r="P146" s="95"/>
      <c r="Q146" s="95"/>
      <c r="R146" s="95"/>
      <c r="S146" s="95"/>
      <c r="T146" s="95"/>
      <c r="U146" s="95"/>
      <c r="V146" s="95"/>
      <c r="W146" s="95"/>
      <c r="X146" s="95"/>
      <c r="Y146" s="95"/>
    </row>
    <row r="147" spans="1:49" ht="30" customHeight="1">
      <c r="A147" s="31">
        <v>89</v>
      </c>
      <c r="B147" s="32" t="s">
        <v>233</v>
      </c>
      <c r="C147" s="32" t="s">
        <v>234</v>
      </c>
      <c r="D147" s="26" t="s">
        <v>189</v>
      </c>
      <c r="E147" s="26" t="s">
        <v>16</v>
      </c>
      <c r="F147" s="33">
        <v>50000</v>
      </c>
      <c r="G147" s="33">
        <f>F147*0.0287</f>
        <v>1435</v>
      </c>
      <c r="H147" s="33">
        <f>IF(F147&lt;75829.93,F147*0.0304,2305.23)</f>
        <v>1520</v>
      </c>
      <c r="I147" s="33">
        <v>1854</v>
      </c>
      <c r="J147" s="33">
        <v>5553.2</v>
      </c>
      <c r="K147" s="33">
        <f>G147+H147+I147+J147</f>
        <v>10362.200000000001</v>
      </c>
      <c r="L147" s="34">
        <f>+F147-K147</f>
        <v>39637.800000000003</v>
      </c>
      <c r="M147" s="92"/>
      <c r="N147" s="92"/>
      <c r="P147" s="95"/>
      <c r="Q147" s="95"/>
      <c r="R147" s="95"/>
      <c r="S147" s="95"/>
      <c r="T147" s="95"/>
      <c r="U147" s="95"/>
      <c r="V147" s="95"/>
      <c r="W147" s="95"/>
      <c r="X147" s="95"/>
      <c r="Y147" s="95"/>
    </row>
    <row r="148" spans="1:49" ht="30" customHeight="1">
      <c r="A148" s="31">
        <v>90</v>
      </c>
      <c r="B148" s="32" t="s">
        <v>235</v>
      </c>
      <c r="C148" s="32" t="s">
        <v>101</v>
      </c>
      <c r="D148" s="26" t="s">
        <v>189</v>
      </c>
      <c r="E148" s="26" t="s">
        <v>14</v>
      </c>
      <c r="F148" s="33">
        <v>35000</v>
      </c>
      <c r="G148" s="33">
        <f>F148*0.0287</f>
        <v>1004.5</v>
      </c>
      <c r="H148" s="33">
        <f>IF(F148&lt;75829.93,F148*0.0304,2305.23)</f>
        <v>1064</v>
      </c>
      <c r="I148" s="33">
        <v>0</v>
      </c>
      <c r="J148" s="33">
        <v>2392.4899999999998</v>
      </c>
      <c r="K148" s="33">
        <f>G148+H148+I148+J148</f>
        <v>4460.99</v>
      </c>
      <c r="L148" s="34">
        <f>+F148-K148</f>
        <v>30539.010000000002</v>
      </c>
      <c r="M148" s="92"/>
      <c r="N148" s="92"/>
      <c r="P148" s="95"/>
      <c r="Q148" s="95"/>
      <c r="R148" s="95"/>
      <c r="S148" s="95"/>
      <c r="T148" s="95"/>
      <c r="U148" s="95"/>
      <c r="V148" s="95"/>
      <c r="W148" s="95"/>
      <c r="X148" s="95"/>
      <c r="Y148" s="95"/>
    </row>
    <row r="149" spans="1:49" ht="30" customHeight="1">
      <c r="A149" s="40" t="s">
        <v>208</v>
      </c>
      <c r="B149" s="79"/>
      <c r="C149" s="79"/>
      <c r="D149" s="50"/>
      <c r="E149" s="40"/>
      <c r="F149" s="34">
        <f>SUM(F145:F148)</f>
        <v>235000</v>
      </c>
      <c r="G149" s="34">
        <f t="shared" ref="G149:L149" si="71">SUM(G145:G148)</f>
        <v>6744.5</v>
      </c>
      <c r="H149" s="34">
        <f>+SUM(H145:H148)</f>
        <v>7144</v>
      </c>
      <c r="I149" s="34">
        <f>SUM(I145:I148)</f>
        <v>15556.12</v>
      </c>
      <c r="J149" s="34">
        <f>SUM(J145:J148)</f>
        <v>10211.15</v>
      </c>
      <c r="K149" s="34">
        <f t="shared" si="71"/>
        <v>39655.769999999997</v>
      </c>
      <c r="L149" s="34">
        <f t="shared" si="71"/>
        <v>195344.23</v>
      </c>
      <c r="M149" s="92"/>
      <c r="N149" s="92"/>
      <c r="P149" s="95"/>
      <c r="Q149" s="95"/>
      <c r="R149" s="95"/>
      <c r="S149" s="95"/>
      <c r="T149" s="95"/>
      <c r="U149" s="95"/>
      <c r="V149" s="95"/>
      <c r="W149" s="95"/>
      <c r="X149" s="95"/>
      <c r="Y149" s="95"/>
    </row>
    <row r="150" spans="1:49" ht="30" customHeight="1">
      <c r="A150" s="136" t="s">
        <v>223</v>
      </c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92"/>
      <c r="N150" s="92"/>
      <c r="P150" s="95"/>
      <c r="Q150" s="95"/>
      <c r="R150" s="95"/>
      <c r="S150" s="95"/>
      <c r="T150" s="95"/>
      <c r="U150" s="95"/>
      <c r="V150" s="95"/>
      <c r="W150" s="95"/>
      <c r="X150" s="95"/>
      <c r="Y150" s="95"/>
    </row>
    <row r="151" spans="1:49" ht="30" customHeight="1">
      <c r="A151" s="42" t="s">
        <v>4</v>
      </c>
      <c r="B151" s="43" t="s">
        <v>5</v>
      </c>
      <c r="C151" s="43" t="s">
        <v>6</v>
      </c>
      <c r="D151" s="42" t="s">
        <v>185</v>
      </c>
      <c r="E151" s="43" t="s">
        <v>7</v>
      </c>
      <c r="F151" s="42" t="s">
        <v>203</v>
      </c>
      <c r="G151" s="42" t="s">
        <v>8</v>
      </c>
      <c r="H151" s="42" t="s">
        <v>9</v>
      </c>
      <c r="I151" s="42" t="s">
        <v>10</v>
      </c>
      <c r="J151" s="42" t="s">
        <v>204</v>
      </c>
      <c r="K151" s="42" t="s">
        <v>205</v>
      </c>
      <c r="L151" s="42" t="s">
        <v>206</v>
      </c>
      <c r="M151" s="92"/>
      <c r="N151" s="92"/>
      <c r="P151" s="95"/>
      <c r="Q151" s="95"/>
      <c r="R151" s="95"/>
      <c r="S151" s="95"/>
      <c r="T151" s="95"/>
      <c r="U151" s="95"/>
      <c r="V151" s="95"/>
      <c r="W151" s="95"/>
      <c r="X151" s="95"/>
      <c r="Y151" s="95"/>
    </row>
    <row r="152" spans="1:49" ht="30" customHeight="1">
      <c r="A152" s="31">
        <v>91</v>
      </c>
      <c r="B152" s="52" t="s">
        <v>139</v>
      </c>
      <c r="C152" s="52" t="s">
        <v>164</v>
      </c>
      <c r="D152" s="53" t="s">
        <v>188</v>
      </c>
      <c r="E152" s="53" t="s">
        <v>14</v>
      </c>
      <c r="F152" s="36">
        <v>30000</v>
      </c>
      <c r="G152" s="33">
        <f>F152*0.0287</f>
        <v>861</v>
      </c>
      <c r="H152" s="33">
        <f>IF(F152&lt;75829.93,F152*0.0304,2305.23)</f>
        <v>912</v>
      </c>
      <c r="I152" s="29">
        <v>0</v>
      </c>
      <c r="J152" s="36">
        <v>25</v>
      </c>
      <c r="K152" s="36">
        <f t="shared" ref="K152:K153" si="72">G152+H152+I152+J152</f>
        <v>1798</v>
      </c>
      <c r="L152" s="54">
        <f t="shared" ref="L152:L161" si="73">+F152-K152</f>
        <v>28202</v>
      </c>
      <c r="M152" s="92"/>
      <c r="N152" s="92"/>
      <c r="P152" s="95"/>
      <c r="Q152" s="110"/>
      <c r="R152" s="95"/>
      <c r="S152" s="95"/>
      <c r="T152" s="95"/>
      <c r="U152" s="95"/>
      <c r="V152" s="95"/>
      <c r="W152" s="95"/>
      <c r="X152" s="95"/>
      <c r="Y152" s="95"/>
    </row>
    <row r="153" spans="1:49" ht="30" customHeight="1">
      <c r="A153" s="31">
        <v>92</v>
      </c>
      <c r="B153" s="32" t="s">
        <v>150</v>
      </c>
      <c r="C153" s="32" t="s">
        <v>151</v>
      </c>
      <c r="D153" s="26" t="s">
        <v>189</v>
      </c>
      <c r="E153" s="26" t="s">
        <v>16</v>
      </c>
      <c r="F153" s="33">
        <v>50000</v>
      </c>
      <c r="G153" s="33">
        <f t="shared" ref="G153:G162" si="74">F153*0.0287</f>
        <v>1435</v>
      </c>
      <c r="H153" s="33">
        <f t="shared" ref="H153:H162" si="75">IF(F153&lt;75829.93,F153*0.0304,2305.23)</f>
        <v>1520</v>
      </c>
      <c r="I153" s="33">
        <v>1854</v>
      </c>
      <c r="J153" s="33">
        <v>2754</v>
      </c>
      <c r="K153" s="36">
        <f t="shared" si="72"/>
        <v>7563</v>
      </c>
      <c r="L153" s="34">
        <f t="shared" si="73"/>
        <v>42437</v>
      </c>
      <c r="M153" s="92"/>
      <c r="N153" s="92"/>
      <c r="P153" s="95"/>
      <c r="Q153" s="110"/>
      <c r="R153" s="95"/>
      <c r="S153" s="95"/>
      <c r="T153" s="95"/>
      <c r="U153" s="95"/>
      <c r="V153" s="95"/>
      <c r="W153" s="95"/>
      <c r="X153" s="95"/>
      <c r="Y153" s="95"/>
    </row>
    <row r="154" spans="1:49" ht="30" customHeight="1">
      <c r="A154" s="31">
        <v>93</v>
      </c>
      <c r="B154" s="32" t="s">
        <v>166</v>
      </c>
      <c r="C154" s="32" t="s">
        <v>167</v>
      </c>
      <c r="D154" s="26" t="s">
        <v>188</v>
      </c>
      <c r="E154" s="26" t="s">
        <v>14</v>
      </c>
      <c r="F154" s="23">
        <v>45000</v>
      </c>
      <c r="G154" s="33">
        <f t="shared" si="74"/>
        <v>1291.5</v>
      </c>
      <c r="H154" s="33">
        <f t="shared" si="75"/>
        <v>1368</v>
      </c>
      <c r="I154" s="23">
        <v>1148.32</v>
      </c>
      <c r="J154" s="23">
        <v>25</v>
      </c>
      <c r="K154" s="23">
        <f>G154+H154+I154+J154</f>
        <v>3832.8199999999997</v>
      </c>
      <c r="L154" s="27">
        <f t="shared" si="73"/>
        <v>41167.18</v>
      </c>
      <c r="M154" s="92"/>
      <c r="N154" s="92"/>
      <c r="P154" s="95"/>
      <c r="Q154" s="111"/>
      <c r="R154" s="95"/>
      <c r="S154" s="95"/>
      <c r="T154" s="95"/>
      <c r="U154" s="95"/>
      <c r="V154" s="95"/>
      <c r="W154" s="95"/>
      <c r="X154" s="95"/>
      <c r="Y154" s="95"/>
    </row>
    <row r="155" spans="1:49" ht="30" customHeight="1">
      <c r="A155" s="31">
        <v>94</v>
      </c>
      <c r="B155" s="32" t="s">
        <v>170</v>
      </c>
      <c r="C155" s="32" t="s">
        <v>171</v>
      </c>
      <c r="D155" s="26" t="s">
        <v>189</v>
      </c>
      <c r="E155" s="26" t="s">
        <v>14</v>
      </c>
      <c r="F155" s="33">
        <v>100000</v>
      </c>
      <c r="G155" s="33">
        <f t="shared" si="74"/>
        <v>2870</v>
      </c>
      <c r="H155" s="33">
        <v>3040</v>
      </c>
      <c r="I155" s="33">
        <v>12105.44</v>
      </c>
      <c r="J155" s="33">
        <v>25</v>
      </c>
      <c r="K155" s="23">
        <f t="shared" ref="K155:K162" si="76">G155+H155+I155+J155</f>
        <v>18040.440000000002</v>
      </c>
      <c r="L155" s="34">
        <f t="shared" si="73"/>
        <v>81959.56</v>
      </c>
      <c r="M155" s="92"/>
      <c r="N155" s="92"/>
      <c r="P155" s="95"/>
      <c r="Q155" s="111"/>
      <c r="R155" s="95"/>
      <c r="S155" s="138" t="s">
        <v>246</v>
      </c>
      <c r="T155" s="138"/>
      <c r="U155" s="138"/>
      <c r="V155" s="138"/>
      <c r="W155" s="138"/>
      <c r="X155" s="138"/>
      <c r="Y155" s="138"/>
    </row>
    <row r="156" spans="1:49" s="62" customFormat="1" ht="30" customHeight="1">
      <c r="A156" s="31">
        <v>95</v>
      </c>
      <c r="B156" s="66" t="s">
        <v>260</v>
      </c>
      <c r="C156" s="66" t="s">
        <v>149</v>
      </c>
      <c r="D156" s="60" t="s">
        <v>188</v>
      </c>
      <c r="E156" s="60" t="s">
        <v>14</v>
      </c>
      <c r="F156" s="63">
        <v>40000</v>
      </c>
      <c r="G156" s="63">
        <v>1148</v>
      </c>
      <c r="H156" s="63">
        <v>1216</v>
      </c>
      <c r="I156" s="63">
        <v>0</v>
      </c>
      <c r="J156" s="63">
        <v>27392.03</v>
      </c>
      <c r="K156" s="63">
        <f t="shared" si="76"/>
        <v>29756.03</v>
      </c>
      <c r="L156" s="69">
        <f t="shared" si="73"/>
        <v>10243.970000000001</v>
      </c>
      <c r="M156" s="92"/>
      <c r="N156" s="92"/>
      <c r="O156"/>
      <c r="P156" s="95"/>
      <c r="Q156" s="111"/>
      <c r="R156" s="95"/>
      <c r="S156" s="97" t="s">
        <v>203</v>
      </c>
      <c r="T156" s="97" t="s">
        <v>8</v>
      </c>
      <c r="U156" s="97" t="s">
        <v>9</v>
      </c>
      <c r="V156" s="97" t="s">
        <v>10</v>
      </c>
      <c r="W156" s="97" t="s">
        <v>204</v>
      </c>
      <c r="X156" s="97" t="s">
        <v>205</v>
      </c>
      <c r="Y156" s="97" t="s">
        <v>206</v>
      </c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1:49" ht="30" customHeight="1">
      <c r="A157" s="31">
        <v>96</v>
      </c>
      <c r="B157" s="32" t="s">
        <v>148</v>
      </c>
      <c r="C157" s="32" t="s">
        <v>149</v>
      </c>
      <c r="D157" s="26" t="s">
        <v>189</v>
      </c>
      <c r="E157" s="26" t="s">
        <v>14</v>
      </c>
      <c r="F157" s="36">
        <v>45000</v>
      </c>
      <c r="G157" s="33">
        <f t="shared" si="74"/>
        <v>1291.5</v>
      </c>
      <c r="H157" s="33">
        <f t="shared" si="75"/>
        <v>1368</v>
      </c>
      <c r="I157" s="29">
        <v>1148.32</v>
      </c>
      <c r="J157" s="36">
        <v>23442.28</v>
      </c>
      <c r="K157" s="36">
        <f t="shared" si="76"/>
        <v>27250.1</v>
      </c>
      <c r="L157" s="30">
        <f t="shared" si="73"/>
        <v>17749.900000000001</v>
      </c>
      <c r="M157" s="92"/>
      <c r="N157" s="92"/>
      <c r="P157" s="95"/>
      <c r="Q157" s="111"/>
      <c r="R157" s="112" t="s">
        <v>247</v>
      </c>
      <c r="S157" s="98">
        <v>35000</v>
      </c>
      <c r="T157" s="105">
        <v>1004.5</v>
      </c>
      <c r="U157" s="105">
        <v>1064</v>
      </c>
      <c r="V157" s="105">
        <v>0</v>
      </c>
      <c r="W157" s="105">
        <v>27392.03</v>
      </c>
      <c r="X157" s="105">
        <v>29460.53</v>
      </c>
      <c r="Y157" s="105">
        <v>5539.47</v>
      </c>
    </row>
    <row r="158" spans="1:49" ht="30" customHeight="1">
      <c r="A158" s="31">
        <v>97</v>
      </c>
      <c r="B158" s="32" t="s">
        <v>157</v>
      </c>
      <c r="C158" s="32" t="s">
        <v>149</v>
      </c>
      <c r="D158" s="26" t="s">
        <v>189</v>
      </c>
      <c r="E158" s="26" t="s">
        <v>14</v>
      </c>
      <c r="F158" s="33">
        <v>30000</v>
      </c>
      <c r="G158" s="33">
        <f t="shared" si="74"/>
        <v>861</v>
      </c>
      <c r="H158" s="33">
        <f t="shared" si="75"/>
        <v>912</v>
      </c>
      <c r="I158" s="33">
        <v>0</v>
      </c>
      <c r="J158" s="33">
        <v>25</v>
      </c>
      <c r="K158" s="33">
        <f t="shared" si="76"/>
        <v>1798</v>
      </c>
      <c r="L158" s="30">
        <f t="shared" si="73"/>
        <v>28202</v>
      </c>
      <c r="M158" s="92"/>
      <c r="N158" s="92"/>
      <c r="P158" s="95"/>
      <c r="Q158" s="110"/>
      <c r="R158" s="112" t="s">
        <v>248</v>
      </c>
      <c r="S158" s="98">
        <v>5000</v>
      </c>
      <c r="T158" s="105">
        <v>143.5</v>
      </c>
      <c r="U158" s="105">
        <v>152</v>
      </c>
      <c r="V158" s="105">
        <v>0</v>
      </c>
      <c r="W158" s="105">
        <v>0</v>
      </c>
      <c r="X158" s="105">
        <v>295.5</v>
      </c>
      <c r="Y158" s="105">
        <v>4704.5</v>
      </c>
    </row>
    <row r="159" spans="1:49" ht="30" customHeight="1">
      <c r="A159" s="31">
        <v>98</v>
      </c>
      <c r="B159" s="32" t="s">
        <v>153</v>
      </c>
      <c r="C159" s="32" t="s">
        <v>135</v>
      </c>
      <c r="D159" s="26" t="s">
        <v>188</v>
      </c>
      <c r="E159" s="26" t="s">
        <v>14</v>
      </c>
      <c r="F159" s="33">
        <v>26000</v>
      </c>
      <c r="G159" s="33">
        <f t="shared" si="74"/>
        <v>746.2</v>
      </c>
      <c r="H159" s="33">
        <f t="shared" si="75"/>
        <v>790.4</v>
      </c>
      <c r="I159" s="33">
        <v>0</v>
      </c>
      <c r="J159" s="33">
        <v>25</v>
      </c>
      <c r="K159" s="36">
        <f t="shared" si="76"/>
        <v>1561.6</v>
      </c>
      <c r="L159" s="34">
        <f t="shared" si="73"/>
        <v>24438.400000000001</v>
      </c>
      <c r="M159" s="92"/>
      <c r="N159" s="92"/>
      <c r="P159" s="95"/>
      <c r="Q159" s="110"/>
      <c r="R159" s="112" t="s">
        <v>249</v>
      </c>
      <c r="S159" s="113">
        <f>+S157+S158</f>
        <v>40000</v>
      </c>
      <c r="T159" s="114">
        <f>T157+T158</f>
        <v>1148</v>
      </c>
      <c r="U159" s="114">
        <f>U157+U158</f>
        <v>1216</v>
      </c>
      <c r="V159" s="114">
        <f>+V157+V158</f>
        <v>0</v>
      </c>
      <c r="W159" s="114">
        <f>W157+W158</f>
        <v>27392.03</v>
      </c>
      <c r="X159" s="114">
        <f>+X157+X158</f>
        <v>29756.03</v>
      </c>
      <c r="Y159" s="114">
        <f>+Y157+Y158</f>
        <v>10243.970000000001</v>
      </c>
    </row>
    <row r="160" spans="1:49" ht="30" customHeight="1">
      <c r="A160" s="31">
        <v>99</v>
      </c>
      <c r="B160" s="32" t="s">
        <v>159</v>
      </c>
      <c r="C160" s="32" t="s">
        <v>97</v>
      </c>
      <c r="D160" s="26" t="s">
        <v>189</v>
      </c>
      <c r="E160" s="26" t="s">
        <v>14</v>
      </c>
      <c r="F160" s="33">
        <v>28000</v>
      </c>
      <c r="G160" s="33">
        <f t="shared" si="74"/>
        <v>803.6</v>
      </c>
      <c r="H160" s="33">
        <f t="shared" si="75"/>
        <v>851.2</v>
      </c>
      <c r="I160" s="33">
        <v>0</v>
      </c>
      <c r="J160" s="33">
        <v>9692.5</v>
      </c>
      <c r="K160" s="33">
        <f t="shared" si="76"/>
        <v>11347.3</v>
      </c>
      <c r="L160" s="34">
        <f t="shared" si="73"/>
        <v>16652.7</v>
      </c>
      <c r="M160" s="92"/>
      <c r="N160" s="92"/>
      <c r="P160" s="95"/>
      <c r="Q160" s="110"/>
      <c r="R160" s="95"/>
      <c r="S160" s="95"/>
      <c r="T160" s="95"/>
      <c r="U160" s="95"/>
      <c r="V160" s="95"/>
      <c r="W160" s="95"/>
      <c r="X160" s="95"/>
      <c r="Y160" s="95"/>
    </row>
    <row r="161" spans="1:25" ht="30" customHeight="1">
      <c r="A161" s="31">
        <v>100</v>
      </c>
      <c r="B161" s="32" t="s">
        <v>146</v>
      </c>
      <c r="C161" s="32" t="s">
        <v>147</v>
      </c>
      <c r="D161" s="26" t="s">
        <v>189</v>
      </c>
      <c r="E161" s="26" t="s">
        <v>16</v>
      </c>
      <c r="F161" s="36">
        <v>50000</v>
      </c>
      <c r="G161" s="33">
        <f t="shared" si="74"/>
        <v>1435</v>
      </c>
      <c r="H161" s="33">
        <f t="shared" si="75"/>
        <v>1520</v>
      </c>
      <c r="I161" s="33">
        <v>1596.68</v>
      </c>
      <c r="J161" s="36">
        <v>8695.3700000000008</v>
      </c>
      <c r="K161" s="36">
        <f t="shared" si="76"/>
        <v>13247.050000000001</v>
      </c>
      <c r="L161" s="34">
        <f t="shared" si="73"/>
        <v>36752.949999999997</v>
      </c>
      <c r="M161" s="92"/>
      <c r="N161" s="92"/>
      <c r="P161" s="95"/>
      <c r="Q161" s="109"/>
      <c r="R161" s="95"/>
      <c r="S161" s="95"/>
      <c r="T161" s="95"/>
      <c r="U161" s="95"/>
      <c r="V161" s="95"/>
      <c r="W161" s="95"/>
      <c r="X161" s="95"/>
      <c r="Y161" s="95"/>
    </row>
    <row r="162" spans="1:25" ht="30" customHeight="1">
      <c r="A162" s="31">
        <v>101</v>
      </c>
      <c r="B162" s="32" t="s">
        <v>216</v>
      </c>
      <c r="C162" s="32" t="s">
        <v>217</v>
      </c>
      <c r="D162" s="26" t="s">
        <v>189</v>
      </c>
      <c r="E162" s="26" t="s">
        <v>16</v>
      </c>
      <c r="F162" s="33">
        <v>60000</v>
      </c>
      <c r="G162" s="33">
        <f t="shared" si="74"/>
        <v>1722</v>
      </c>
      <c r="H162" s="33">
        <f t="shared" si="75"/>
        <v>1824</v>
      </c>
      <c r="I162" s="33">
        <v>3486.65</v>
      </c>
      <c r="J162" s="33">
        <v>225</v>
      </c>
      <c r="K162" s="36">
        <f t="shared" si="76"/>
        <v>7257.65</v>
      </c>
      <c r="L162" s="34">
        <f>+F162-K162</f>
        <v>52742.35</v>
      </c>
      <c r="M162" s="92"/>
      <c r="N162" s="92"/>
      <c r="P162" s="95"/>
      <c r="Q162" s="110"/>
      <c r="R162" s="95"/>
      <c r="S162" s="95"/>
      <c r="T162" s="95"/>
      <c r="U162" s="95"/>
      <c r="V162" s="95"/>
      <c r="W162" s="95"/>
      <c r="X162" s="95"/>
      <c r="Y162" s="95"/>
    </row>
    <row r="163" spans="1:25" ht="30" customHeight="1">
      <c r="A163" s="40" t="s">
        <v>208</v>
      </c>
      <c r="B163" s="75"/>
      <c r="C163" s="75"/>
      <c r="D163" s="44"/>
      <c r="E163" s="45"/>
      <c r="F163" s="34">
        <f>SUM(F152:F162)</f>
        <v>504000</v>
      </c>
      <c r="G163" s="34">
        <f t="shared" ref="G163:L163" si="77">SUM(G152:G162)</f>
        <v>14464.800000000001</v>
      </c>
      <c r="H163" s="34">
        <f>+SUM(H152:H162)</f>
        <v>15321.6</v>
      </c>
      <c r="I163" s="34">
        <f>SUM(I152:I162)</f>
        <v>21339.41</v>
      </c>
      <c r="J163" s="34">
        <f>SUM(J152:J162)</f>
        <v>72326.179999999993</v>
      </c>
      <c r="K163" s="34">
        <f t="shared" si="77"/>
        <v>123451.99</v>
      </c>
      <c r="L163" s="34">
        <f t="shared" si="77"/>
        <v>380548.01</v>
      </c>
      <c r="M163" s="92"/>
      <c r="N163" s="92"/>
      <c r="P163" s="95"/>
      <c r="Q163" s="95"/>
      <c r="R163" s="95"/>
      <c r="S163" s="95"/>
      <c r="T163" s="95"/>
      <c r="U163" s="95"/>
      <c r="V163" s="95"/>
      <c r="W163" s="95"/>
      <c r="X163" s="95"/>
      <c r="Y163" s="95"/>
    </row>
    <row r="164" spans="1:25" ht="30" customHeight="1">
      <c r="A164" s="136" t="s">
        <v>165</v>
      </c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92"/>
      <c r="N164" s="92"/>
      <c r="O164" s="20"/>
      <c r="P164" s="105"/>
      <c r="Q164" s="105"/>
      <c r="R164" s="95"/>
      <c r="S164" s="95"/>
      <c r="T164" s="95"/>
      <c r="U164" s="95"/>
      <c r="V164" s="95"/>
      <c r="W164" s="95"/>
      <c r="X164" s="95"/>
      <c r="Y164" s="95"/>
    </row>
    <row r="165" spans="1:25" ht="30" customHeight="1">
      <c r="A165" s="42" t="s">
        <v>4</v>
      </c>
      <c r="B165" s="43" t="s">
        <v>5</v>
      </c>
      <c r="C165" s="43" t="s">
        <v>6</v>
      </c>
      <c r="D165" s="42" t="s">
        <v>185</v>
      </c>
      <c r="E165" s="43" t="s">
        <v>7</v>
      </c>
      <c r="F165" s="42" t="s">
        <v>203</v>
      </c>
      <c r="G165" s="42" t="s">
        <v>8</v>
      </c>
      <c r="H165" s="42" t="s">
        <v>9</v>
      </c>
      <c r="I165" s="42" t="s">
        <v>10</v>
      </c>
      <c r="J165" s="42" t="s">
        <v>204</v>
      </c>
      <c r="K165" s="42" t="s">
        <v>205</v>
      </c>
      <c r="L165" s="42" t="s">
        <v>206</v>
      </c>
      <c r="M165" s="92"/>
      <c r="N165" s="92"/>
      <c r="O165" s="22"/>
      <c r="P165" s="98"/>
      <c r="Q165" s="98"/>
      <c r="R165" s="95"/>
      <c r="S165" s="95"/>
      <c r="T165" s="95"/>
      <c r="U165" s="95"/>
      <c r="V165" s="95"/>
      <c r="W165" s="95"/>
      <c r="X165" s="95"/>
      <c r="Y165" s="95"/>
    </row>
    <row r="166" spans="1:25" ht="30" customHeight="1">
      <c r="A166" s="26">
        <v>102</v>
      </c>
      <c r="B166" s="39" t="s">
        <v>18</v>
      </c>
      <c r="C166" s="39" t="s">
        <v>19</v>
      </c>
      <c r="D166" s="26" t="s">
        <v>189</v>
      </c>
      <c r="E166" s="35" t="s">
        <v>16</v>
      </c>
      <c r="F166" s="33">
        <v>60000</v>
      </c>
      <c r="G166" s="33">
        <f t="shared" ref="G166:G169" si="78">F166*0.0287</f>
        <v>1722</v>
      </c>
      <c r="H166" s="33">
        <f>IF(F166&lt;75829.93,F166*0.0304,2305.23)</f>
        <v>1824</v>
      </c>
      <c r="I166" s="33">
        <v>3143.56</v>
      </c>
      <c r="J166" s="33">
        <v>3300.46</v>
      </c>
      <c r="K166" s="33">
        <f>+G166+H166+I166+J166</f>
        <v>9990.02</v>
      </c>
      <c r="L166" s="34">
        <f>+F166-K166</f>
        <v>50009.979999999996</v>
      </c>
      <c r="M166" s="92"/>
      <c r="N166" s="92"/>
      <c r="P166" s="98"/>
      <c r="Q166" s="95"/>
      <c r="R166" s="95"/>
      <c r="S166" s="95"/>
      <c r="T166" s="95"/>
      <c r="U166" s="95"/>
      <c r="V166" s="95"/>
      <c r="W166" s="95"/>
      <c r="X166" s="95"/>
      <c r="Y166" s="95"/>
    </row>
    <row r="167" spans="1:25" ht="30" customHeight="1">
      <c r="A167" s="26">
        <v>103</v>
      </c>
      <c r="B167" s="51" t="s">
        <v>138</v>
      </c>
      <c r="C167" s="51" t="s">
        <v>135</v>
      </c>
      <c r="D167" s="26" t="s">
        <v>188</v>
      </c>
      <c r="E167" s="26" t="s">
        <v>14</v>
      </c>
      <c r="F167" s="36">
        <v>30000</v>
      </c>
      <c r="G167" s="33">
        <f t="shared" si="78"/>
        <v>861</v>
      </c>
      <c r="H167" s="36">
        <f t="shared" ref="H167" si="79">IF(F167&lt;75829.93,F167*0.0304,2305.23)</f>
        <v>912</v>
      </c>
      <c r="I167" s="33">
        <v>0</v>
      </c>
      <c r="J167" s="36">
        <v>2040.46</v>
      </c>
      <c r="K167" s="36">
        <f t="shared" ref="K167:K169" si="80">+G167+H167+I167+J167</f>
        <v>3813.46</v>
      </c>
      <c r="L167" s="27">
        <f t="shared" ref="L167" si="81">+F167-K167</f>
        <v>26186.54</v>
      </c>
      <c r="M167" s="92"/>
      <c r="N167" s="92"/>
      <c r="P167" s="98"/>
      <c r="Q167" s="95"/>
      <c r="R167" s="95"/>
      <c r="S167" s="95"/>
      <c r="T167" s="95"/>
      <c r="U167" s="95"/>
      <c r="V167" s="95"/>
      <c r="W167" s="95"/>
      <c r="X167" s="95"/>
      <c r="Y167" s="95"/>
    </row>
    <row r="168" spans="1:25" ht="30" customHeight="1">
      <c r="A168" s="26">
        <v>104</v>
      </c>
      <c r="B168" s="32" t="s">
        <v>144</v>
      </c>
      <c r="C168" s="32" t="s">
        <v>145</v>
      </c>
      <c r="D168" s="26" t="s">
        <v>189</v>
      </c>
      <c r="E168" s="26" t="s">
        <v>16</v>
      </c>
      <c r="F168" s="36">
        <v>60000</v>
      </c>
      <c r="G168" s="36">
        <f t="shared" si="78"/>
        <v>1722</v>
      </c>
      <c r="H168" s="36">
        <f>IF(F168&lt;75829.93,F168*0.0304,2305.23)</f>
        <v>1824</v>
      </c>
      <c r="I168" s="33">
        <v>3486.65</v>
      </c>
      <c r="J168" s="36">
        <v>225</v>
      </c>
      <c r="K168" s="36">
        <f t="shared" si="80"/>
        <v>7257.65</v>
      </c>
      <c r="L168" s="30">
        <f>+F168-K168</f>
        <v>52742.35</v>
      </c>
      <c r="M168" s="92"/>
      <c r="N168" s="92"/>
      <c r="P168" s="95"/>
      <c r="Q168" s="95"/>
      <c r="R168" s="95"/>
      <c r="S168" s="95"/>
      <c r="T168" s="95"/>
      <c r="U168" s="95"/>
      <c r="V168" s="95"/>
      <c r="W168" s="95"/>
      <c r="X168" s="95"/>
      <c r="Y168" s="95"/>
    </row>
    <row r="169" spans="1:25" ht="30" customHeight="1">
      <c r="A169" s="26">
        <v>105</v>
      </c>
      <c r="B169" s="32" t="s">
        <v>152</v>
      </c>
      <c r="C169" s="32" t="s">
        <v>135</v>
      </c>
      <c r="D169" s="26" t="s">
        <v>189</v>
      </c>
      <c r="E169" s="26" t="s">
        <v>14</v>
      </c>
      <c r="F169" s="33">
        <v>30000</v>
      </c>
      <c r="G169" s="33">
        <f t="shared" si="78"/>
        <v>861</v>
      </c>
      <c r="H169" s="33">
        <f>IF(F169&lt;75829.93,F169*0.0304,2305.23)</f>
        <v>912</v>
      </c>
      <c r="I169" s="33">
        <v>0</v>
      </c>
      <c r="J169" s="33">
        <v>225</v>
      </c>
      <c r="K169" s="36">
        <f t="shared" si="80"/>
        <v>1998</v>
      </c>
      <c r="L169" s="34">
        <f>+F169-K169</f>
        <v>28002</v>
      </c>
      <c r="M169" s="92"/>
      <c r="N169" s="92"/>
      <c r="P169" s="95"/>
      <c r="Q169" s="95"/>
      <c r="R169" s="95"/>
      <c r="S169" s="95"/>
      <c r="T169" s="95"/>
      <c r="U169" s="95"/>
      <c r="V169" s="95"/>
      <c r="W169" s="95"/>
      <c r="X169" s="95"/>
      <c r="Y169" s="95"/>
    </row>
    <row r="170" spans="1:25" ht="30" customHeight="1">
      <c r="A170" s="40" t="s">
        <v>208</v>
      </c>
      <c r="B170" s="75"/>
      <c r="C170" s="75"/>
      <c r="D170" s="44"/>
      <c r="E170" s="45"/>
      <c r="F170" s="34">
        <f>SUM(F166:F169)</f>
        <v>180000</v>
      </c>
      <c r="G170" s="34">
        <f>SUM(G166:G169)</f>
        <v>5166</v>
      </c>
      <c r="H170" s="34">
        <f>+SUM(H166:H169)</f>
        <v>5472</v>
      </c>
      <c r="I170" s="34">
        <f>SUM(I166:I169)</f>
        <v>6630.21</v>
      </c>
      <c r="J170" s="34">
        <f>SUM(J166:J169)</f>
        <v>5790.92</v>
      </c>
      <c r="K170" s="34">
        <f>SUM(K166:K169)</f>
        <v>23059.129999999997</v>
      </c>
      <c r="L170" s="34">
        <f>SUM(L166:L169)</f>
        <v>156940.87</v>
      </c>
      <c r="M170" s="92"/>
      <c r="N170" s="92"/>
      <c r="P170" s="95"/>
      <c r="Q170" s="95"/>
      <c r="R170" s="95"/>
      <c r="S170" s="95"/>
      <c r="T170" s="95"/>
      <c r="U170" s="95"/>
      <c r="V170" s="95"/>
      <c r="W170" s="95"/>
      <c r="X170" s="95"/>
      <c r="Y170" s="95"/>
    </row>
    <row r="171" spans="1:25" ht="30" customHeight="1">
      <c r="A171" s="136" t="s">
        <v>115</v>
      </c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92"/>
      <c r="N171" s="92"/>
      <c r="P171" s="95"/>
      <c r="Q171" s="95"/>
      <c r="R171" s="95"/>
      <c r="S171" s="95"/>
      <c r="T171" s="95"/>
      <c r="U171" s="95"/>
      <c r="V171" s="95"/>
      <c r="W171" s="95"/>
      <c r="X171" s="95"/>
      <c r="Y171" s="95"/>
    </row>
    <row r="172" spans="1:25" ht="30" customHeight="1">
      <c r="A172" s="42" t="s">
        <v>4</v>
      </c>
      <c r="B172" s="43" t="s">
        <v>5</v>
      </c>
      <c r="C172" s="43" t="s">
        <v>6</v>
      </c>
      <c r="D172" s="42" t="s">
        <v>185</v>
      </c>
      <c r="E172" s="43" t="s">
        <v>7</v>
      </c>
      <c r="F172" s="42" t="s">
        <v>203</v>
      </c>
      <c r="G172" s="42" t="s">
        <v>8</v>
      </c>
      <c r="H172" s="42" t="s">
        <v>9</v>
      </c>
      <c r="I172" s="42" t="s">
        <v>10</v>
      </c>
      <c r="J172" s="42" t="s">
        <v>204</v>
      </c>
      <c r="K172" s="42" t="s">
        <v>205</v>
      </c>
      <c r="L172" s="42" t="s">
        <v>206</v>
      </c>
      <c r="M172" s="92"/>
      <c r="N172" s="92"/>
      <c r="P172" s="95"/>
      <c r="Q172" s="95"/>
      <c r="R172" s="95"/>
      <c r="S172" s="95"/>
      <c r="T172" s="95"/>
      <c r="U172" s="95"/>
      <c r="V172" s="95"/>
      <c r="W172" s="95"/>
      <c r="X172" s="95"/>
      <c r="Y172" s="95"/>
    </row>
    <row r="173" spans="1:25" ht="30" customHeight="1">
      <c r="A173" s="26">
        <v>106</v>
      </c>
      <c r="B173" s="32" t="s">
        <v>225</v>
      </c>
      <c r="C173" s="32" t="s">
        <v>147</v>
      </c>
      <c r="D173" s="26" t="s">
        <v>189</v>
      </c>
      <c r="E173" s="26" t="s">
        <v>16</v>
      </c>
      <c r="F173" s="33">
        <v>50000</v>
      </c>
      <c r="G173" s="33">
        <f t="shared" ref="G173:G181" si="82">F173*0.0287</f>
        <v>1435</v>
      </c>
      <c r="H173" s="33">
        <f>IF(F173&lt;75829.93,F173*0.0304,2305.23)</f>
        <v>1520</v>
      </c>
      <c r="I173" s="33">
        <v>1854</v>
      </c>
      <c r="J173" s="33">
        <v>325</v>
      </c>
      <c r="K173" s="33">
        <f>G173+H173+I173+J173</f>
        <v>5134</v>
      </c>
      <c r="L173" s="34">
        <f>+F173-K173</f>
        <v>44866</v>
      </c>
      <c r="M173" s="92"/>
      <c r="N173" s="92"/>
      <c r="P173" s="95"/>
      <c r="Q173" s="95"/>
      <c r="R173" s="95"/>
      <c r="S173" s="95"/>
      <c r="T173" s="95"/>
      <c r="U173" s="95"/>
      <c r="V173" s="95"/>
      <c r="W173" s="95"/>
      <c r="X173" s="95"/>
      <c r="Y173" s="95"/>
    </row>
    <row r="174" spans="1:25" ht="30" customHeight="1">
      <c r="A174" s="26">
        <v>107</v>
      </c>
      <c r="B174" s="32" t="s">
        <v>224</v>
      </c>
      <c r="C174" s="32" t="s">
        <v>147</v>
      </c>
      <c r="D174" s="26" t="s">
        <v>188</v>
      </c>
      <c r="E174" s="26" t="s">
        <v>16</v>
      </c>
      <c r="F174" s="33">
        <v>60000</v>
      </c>
      <c r="G174" s="33">
        <f t="shared" si="82"/>
        <v>1722</v>
      </c>
      <c r="H174" s="33">
        <f t="shared" ref="H174:H182" si="83">IF(F174&lt;75829.93,F174*0.0304,2305.23)</f>
        <v>1824</v>
      </c>
      <c r="I174" s="33">
        <v>3486.65</v>
      </c>
      <c r="J174" s="33">
        <v>1525</v>
      </c>
      <c r="K174" s="33">
        <f t="shared" ref="K174:K181" si="84">G174+H174+I174+J174</f>
        <v>8557.65</v>
      </c>
      <c r="L174" s="34">
        <f>+F174-K174</f>
        <v>51442.35</v>
      </c>
      <c r="M174" s="92"/>
      <c r="N174" s="92"/>
      <c r="P174" s="95"/>
      <c r="Q174" s="95"/>
      <c r="R174" s="95"/>
      <c r="S174" s="95"/>
      <c r="T174" s="95"/>
      <c r="U174" s="95"/>
      <c r="V174" s="95"/>
      <c r="W174" s="95"/>
      <c r="X174" s="95"/>
      <c r="Y174" s="95"/>
    </row>
    <row r="175" spans="1:25" ht="30" customHeight="1">
      <c r="A175" s="26">
        <v>108</v>
      </c>
      <c r="B175" s="32" t="s">
        <v>226</v>
      </c>
      <c r="C175" s="32" t="s">
        <v>147</v>
      </c>
      <c r="D175" s="26" t="s">
        <v>188</v>
      </c>
      <c r="E175" s="26" t="s">
        <v>16</v>
      </c>
      <c r="F175" s="33">
        <v>50000</v>
      </c>
      <c r="G175" s="33">
        <f>F175*0.0287</f>
        <v>1435</v>
      </c>
      <c r="H175" s="33">
        <f t="shared" si="83"/>
        <v>1520</v>
      </c>
      <c r="I175" s="33">
        <v>1596.68</v>
      </c>
      <c r="J175" s="33">
        <v>5139.3500000000004</v>
      </c>
      <c r="K175" s="33">
        <f>G175+H175+I175+J175</f>
        <v>9691.0300000000007</v>
      </c>
      <c r="L175" s="34">
        <f>+F175-K175</f>
        <v>40308.97</v>
      </c>
      <c r="M175" s="92"/>
      <c r="N175" s="92"/>
      <c r="P175" s="95"/>
      <c r="Q175" s="95"/>
      <c r="R175" s="95"/>
      <c r="S175" s="95"/>
      <c r="T175" s="95"/>
      <c r="U175" s="95"/>
      <c r="V175" s="95"/>
      <c r="W175" s="95"/>
      <c r="X175" s="95"/>
      <c r="Y175" s="95"/>
    </row>
    <row r="176" spans="1:25" ht="30" customHeight="1">
      <c r="A176" s="26">
        <v>109</v>
      </c>
      <c r="B176" s="32" t="s">
        <v>163</v>
      </c>
      <c r="C176" s="32" t="s">
        <v>99</v>
      </c>
      <c r="D176" s="26" t="s">
        <v>189</v>
      </c>
      <c r="E176" s="26" t="s">
        <v>16</v>
      </c>
      <c r="F176" s="33">
        <v>30000</v>
      </c>
      <c r="G176" s="33">
        <f>F176*0.0287</f>
        <v>861</v>
      </c>
      <c r="H176" s="33">
        <f t="shared" si="83"/>
        <v>912</v>
      </c>
      <c r="I176" s="33">
        <f>(F176-G176-H176-33326.92)*IF(F176&gt;33326.92,15%)</f>
        <v>0</v>
      </c>
      <c r="J176" s="33">
        <v>3555.92</v>
      </c>
      <c r="K176" s="33">
        <f>G176+H176+I176+J176</f>
        <v>5328.92</v>
      </c>
      <c r="L176" s="34">
        <f>+F176-K176</f>
        <v>24671.08</v>
      </c>
      <c r="M176" s="92"/>
      <c r="N176" s="92"/>
      <c r="O176" s="21"/>
      <c r="P176" s="107"/>
      <c r="Q176" s="107"/>
      <c r="R176" s="95"/>
      <c r="S176" s="95"/>
      <c r="T176" s="95"/>
      <c r="U176" s="95"/>
      <c r="V176" s="95"/>
      <c r="W176" s="95"/>
      <c r="X176" s="95"/>
      <c r="Y176" s="95"/>
    </row>
    <row r="177" spans="1:29" ht="30" customHeight="1">
      <c r="A177" s="26">
        <v>110</v>
      </c>
      <c r="B177" s="32" t="s">
        <v>227</v>
      </c>
      <c r="C177" s="32" t="s">
        <v>147</v>
      </c>
      <c r="D177" s="26" t="s">
        <v>189</v>
      </c>
      <c r="E177" s="26" t="s">
        <v>14</v>
      </c>
      <c r="F177" s="33">
        <v>50000</v>
      </c>
      <c r="G177" s="33">
        <f t="shared" si="82"/>
        <v>1435</v>
      </c>
      <c r="H177" s="33">
        <f t="shared" si="83"/>
        <v>1520</v>
      </c>
      <c r="I177" s="33">
        <v>1339.36</v>
      </c>
      <c r="J177" s="33">
        <v>12090.32</v>
      </c>
      <c r="K177" s="33">
        <f>G177+H177+I177+J177</f>
        <v>16384.68</v>
      </c>
      <c r="L177" s="34">
        <f t="shared" ref="L177:L182" si="85">+F177-K177</f>
        <v>33615.32</v>
      </c>
      <c r="M177" s="92"/>
      <c r="N177" s="92"/>
      <c r="O177" s="21"/>
      <c r="P177" s="107"/>
      <c r="Q177" s="107"/>
      <c r="R177" s="95"/>
      <c r="S177" s="95"/>
      <c r="T177" s="95"/>
      <c r="U177" s="95"/>
      <c r="V177" s="95"/>
      <c r="W177" s="95"/>
      <c r="X177" s="95"/>
      <c r="Y177" s="95"/>
    </row>
    <row r="178" spans="1:29" ht="30" customHeight="1">
      <c r="A178" s="26">
        <v>111</v>
      </c>
      <c r="B178" s="32" t="s">
        <v>190</v>
      </c>
      <c r="C178" s="39" t="s">
        <v>97</v>
      </c>
      <c r="D178" s="25" t="s">
        <v>188</v>
      </c>
      <c r="E178" s="26" t="s">
        <v>14</v>
      </c>
      <c r="F178" s="23">
        <v>35000</v>
      </c>
      <c r="G178" s="23">
        <f t="shared" ref="G178" si="86">F178*0.0287</f>
        <v>1004.5</v>
      </c>
      <c r="H178" s="23">
        <f>IF(F178&lt;75829.93,F178*0.0304,2305.23)</f>
        <v>1064</v>
      </c>
      <c r="I178" s="23">
        <v>0</v>
      </c>
      <c r="J178" s="23">
        <v>725</v>
      </c>
      <c r="K178" s="23">
        <f>G178+H178+I178+J178</f>
        <v>2793.5</v>
      </c>
      <c r="L178" s="27">
        <f>+F178-K178</f>
        <v>32206.5</v>
      </c>
      <c r="M178" s="92"/>
      <c r="N178" s="92"/>
      <c r="O178" s="21"/>
      <c r="P178" s="107"/>
      <c r="Q178" s="107"/>
      <c r="R178" s="95"/>
      <c r="S178" s="95"/>
      <c r="T178" s="95"/>
      <c r="U178" s="95"/>
      <c r="V178" s="95"/>
      <c r="W178" s="95"/>
      <c r="X178" s="111"/>
      <c r="Y178" s="111"/>
      <c r="Z178" s="7"/>
      <c r="AA178" s="7"/>
      <c r="AB178" s="7"/>
      <c r="AC178" s="8"/>
    </row>
    <row r="179" spans="1:29" ht="30" customHeight="1">
      <c r="A179" s="26">
        <v>112</v>
      </c>
      <c r="B179" s="32" t="s">
        <v>228</v>
      </c>
      <c r="C179" s="32" t="s">
        <v>147</v>
      </c>
      <c r="D179" s="26" t="s">
        <v>188</v>
      </c>
      <c r="E179" s="26" t="s">
        <v>14</v>
      </c>
      <c r="F179" s="33">
        <v>50000</v>
      </c>
      <c r="G179" s="33">
        <f>F179*0.0287</f>
        <v>1435</v>
      </c>
      <c r="H179" s="33">
        <f t="shared" si="83"/>
        <v>1520</v>
      </c>
      <c r="I179" s="33">
        <v>1854</v>
      </c>
      <c r="J179" s="33">
        <v>1325</v>
      </c>
      <c r="K179" s="33">
        <f t="shared" si="84"/>
        <v>6134</v>
      </c>
      <c r="L179" s="34">
        <f t="shared" si="85"/>
        <v>43866</v>
      </c>
      <c r="M179" s="92"/>
      <c r="N179" s="92"/>
      <c r="O179" s="21"/>
      <c r="P179" s="107"/>
      <c r="Q179" s="107"/>
      <c r="R179" s="95"/>
      <c r="S179" s="95"/>
      <c r="T179" s="95"/>
      <c r="U179" s="95"/>
      <c r="V179" s="95"/>
      <c r="W179" s="95"/>
      <c r="X179" s="95"/>
      <c r="Y179" s="95"/>
    </row>
    <row r="180" spans="1:29" s="62" customFormat="1" ht="30" customHeight="1">
      <c r="A180" s="26">
        <v>113</v>
      </c>
      <c r="B180" s="73" t="s">
        <v>160</v>
      </c>
      <c r="C180" s="66" t="s">
        <v>161</v>
      </c>
      <c r="D180" s="60" t="s">
        <v>188</v>
      </c>
      <c r="E180" s="60" t="s">
        <v>14</v>
      </c>
      <c r="F180" s="63">
        <v>100000</v>
      </c>
      <c r="G180" s="63">
        <v>2870</v>
      </c>
      <c r="H180" s="63">
        <v>3040</v>
      </c>
      <c r="I180" s="63">
        <v>12105.44</v>
      </c>
      <c r="J180" s="63">
        <v>29281.69</v>
      </c>
      <c r="K180" s="63">
        <f t="shared" si="84"/>
        <v>47297.130000000005</v>
      </c>
      <c r="L180" s="64">
        <f>+F180-K180</f>
        <v>52702.869999999995</v>
      </c>
      <c r="M180" s="92"/>
      <c r="N180" s="92"/>
      <c r="O180" s="21"/>
      <c r="P180" s="125"/>
      <c r="Q180" s="137" t="s">
        <v>160</v>
      </c>
      <c r="R180" s="137"/>
      <c r="S180" s="137"/>
      <c r="T180" s="137"/>
      <c r="U180" s="137"/>
      <c r="V180" s="137"/>
      <c r="W180" s="137"/>
      <c r="X180" s="95"/>
      <c r="Y180" s="95"/>
    </row>
    <row r="181" spans="1:29" ht="30" customHeight="1">
      <c r="A181" s="26">
        <v>114</v>
      </c>
      <c r="B181" s="32" t="s">
        <v>229</v>
      </c>
      <c r="C181" s="32" t="s">
        <v>164</v>
      </c>
      <c r="D181" s="26" t="s">
        <v>188</v>
      </c>
      <c r="E181" s="60" t="s">
        <v>14</v>
      </c>
      <c r="F181" s="33">
        <v>35000</v>
      </c>
      <c r="G181" s="33">
        <f t="shared" si="82"/>
        <v>1004.5</v>
      </c>
      <c r="H181" s="33">
        <f>IF(F181&lt;75829.93,F181*0.0304,2305.23)</f>
        <v>1064</v>
      </c>
      <c r="I181" s="33">
        <v>0</v>
      </c>
      <c r="J181" s="33">
        <v>25</v>
      </c>
      <c r="K181" s="33">
        <f t="shared" si="84"/>
        <v>2093.5</v>
      </c>
      <c r="L181" s="34">
        <f t="shared" si="85"/>
        <v>32906.5</v>
      </c>
      <c r="M181" s="92"/>
      <c r="N181" s="92"/>
      <c r="O181" s="21"/>
      <c r="P181" s="125"/>
      <c r="Q181" s="97" t="s">
        <v>203</v>
      </c>
      <c r="R181" s="97" t="s">
        <v>8</v>
      </c>
      <c r="S181" s="97" t="s">
        <v>9</v>
      </c>
      <c r="T181" s="97" t="s">
        <v>10</v>
      </c>
      <c r="U181" s="97" t="s">
        <v>204</v>
      </c>
      <c r="V181" s="97" t="s">
        <v>205</v>
      </c>
      <c r="W181" s="97" t="s">
        <v>206</v>
      </c>
      <c r="X181" s="95"/>
      <c r="Y181" s="95"/>
    </row>
    <row r="182" spans="1:29" ht="30" customHeight="1">
      <c r="A182" s="26">
        <v>115</v>
      </c>
      <c r="B182" s="32" t="s">
        <v>180</v>
      </c>
      <c r="C182" s="32" t="s">
        <v>135</v>
      </c>
      <c r="D182" s="26" t="s">
        <v>189</v>
      </c>
      <c r="E182" s="26" t="s">
        <v>14</v>
      </c>
      <c r="F182" s="23">
        <v>30000</v>
      </c>
      <c r="G182" s="33">
        <f t="shared" ref="G182" si="87">F182*0.0287</f>
        <v>861</v>
      </c>
      <c r="H182" s="33">
        <f t="shared" si="83"/>
        <v>912</v>
      </c>
      <c r="I182" s="33">
        <v>0</v>
      </c>
      <c r="J182" s="33">
        <v>625</v>
      </c>
      <c r="K182" s="33">
        <f t="shared" ref="K182" si="88">G182+H182+I182+J182</f>
        <v>2398</v>
      </c>
      <c r="L182" s="34">
        <f t="shared" si="85"/>
        <v>27602</v>
      </c>
      <c r="M182" s="92"/>
      <c r="N182" s="92"/>
      <c r="O182" s="21"/>
      <c r="P182" s="99" t="s">
        <v>247</v>
      </c>
      <c r="Q182" s="101">
        <v>55000</v>
      </c>
      <c r="R182" s="101">
        <v>1578.5</v>
      </c>
      <c r="S182" s="101">
        <v>1672</v>
      </c>
      <c r="T182" s="101">
        <v>2559.67</v>
      </c>
      <c r="U182" s="101">
        <v>29281.69</v>
      </c>
      <c r="V182" s="101">
        <v>35091.86</v>
      </c>
      <c r="W182" s="101">
        <v>19908.14</v>
      </c>
      <c r="X182" s="95"/>
      <c r="Y182" s="95"/>
    </row>
    <row r="183" spans="1:29" ht="30" customHeight="1">
      <c r="A183" s="55" t="s">
        <v>208</v>
      </c>
      <c r="B183" s="80"/>
      <c r="C183" s="80"/>
      <c r="D183" s="56"/>
      <c r="E183" s="55"/>
      <c r="F183" s="34">
        <f>SUM(F173:F182)</f>
        <v>490000</v>
      </c>
      <c r="G183" s="34">
        <f t="shared" ref="G183:J183" si="89">SUM(G173:G182)</f>
        <v>14063</v>
      </c>
      <c r="H183" s="34">
        <f>+SUM(H173:H182)</f>
        <v>14896</v>
      </c>
      <c r="I183" s="34">
        <f t="shared" si="89"/>
        <v>22236.13</v>
      </c>
      <c r="J183" s="34">
        <f t="shared" si="89"/>
        <v>54617.279999999999</v>
      </c>
      <c r="K183" s="34">
        <f>SUM(K173:K182)</f>
        <v>105812.41</v>
      </c>
      <c r="L183" s="34">
        <f>SUM(L173:L182)</f>
        <v>384187.59</v>
      </c>
      <c r="M183" s="92"/>
      <c r="N183" s="92"/>
      <c r="O183" s="21"/>
      <c r="P183" s="99" t="s">
        <v>248</v>
      </c>
      <c r="Q183" s="101">
        <v>45000</v>
      </c>
      <c r="R183" s="101">
        <v>1291.5</v>
      </c>
      <c r="S183" s="101">
        <v>1368</v>
      </c>
      <c r="T183" s="101">
        <v>9545.77</v>
      </c>
      <c r="U183" s="101">
        <v>0</v>
      </c>
      <c r="V183" s="101">
        <v>12205.27</v>
      </c>
      <c r="W183" s="101">
        <v>32794.730000000003</v>
      </c>
      <c r="X183" s="95"/>
      <c r="Y183" s="95"/>
    </row>
    <row r="184" spans="1:29" ht="30" customHeight="1">
      <c r="A184" s="136" t="s">
        <v>230</v>
      </c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92"/>
      <c r="N184" s="92"/>
      <c r="O184" s="21"/>
      <c r="P184" s="99" t="s">
        <v>249</v>
      </c>
      <c r="Q184" s="103">
        <f>+Q182+Q183</f>
        <v>100000</v>
      </c>
      <c r="R184" s="104">
        <f>R182+R183</f>
        <v>2870</v>
      </c>
      <c r="S184" s="104">
        <f>S182+S183</f>
        <v>3040</v>
      </c>
      <c r="T184" s="104">
        <f>+T182+T183</f>
        <v>12105.44</v>
      </c>
      <c r="U184" s="104">
        <f>U182+U183</f>
        <v>29281.69</v>
      </c>
      <c r="V184" s="104">
        <f>+V182+V183</f>
        <v>47297.130000000005</v>
      </c>
      <c r="W184" s="104">
        <f>+W182+W183</f>
        <v>52702.87</v>
      </c>
      <c r="X184" s="95"/>
      <c r="Y184" s="95"/>
    </row>
    <row r="185" spans="1:29" ht="30" customHeight="1">
      <c r="A185" s="42" t="s">
        <v>4</v>
      </c>
      <c r="B185" s="43" t="s">
        <v>5</v>
      </c>
      <c r="C185" s="43" t="s">
        <v>6</v>
      </c>
      <c r="D185" s="42" t="s">
        <v>185</v>
      </c>
      <c r="E185" s="43" t="s">
        <v>7</v>
      </c>
      <c r="F185" s="42" t="s">
        <v>203</v>
      </c>
      <c r="G185" s="42" t="s">
        <v>8</v>
      </c>
      <c r="H185" s="42" t="s">
        <v>9</v>
      </c>
      <c r="I185" s="42" t="s">
        <v>10</v>
      </c>
      <c r="J185" s="42" t="s">
        <v>204</v>
      </c>
      <c r="K185" s="42" t="s">
        <v>205</v>
      </c>
      <c r="L185" s="42" t="s">
        <v>206</v>
      </c>
      <c r="M185" s="92"/>
      <c r="N185" s="92"/>
      <c r="O185" s="21"/>
      <c r="P185" s="107"/>
      <c r="Q185" s="107"/>
      <c r="R185" s="95"/>
      <c r="S185" s="95"/>
      <c r="T185" s="95"/>
      <c r="U185" s="95"/>
      <c r="V185" s="95"/>
      <c r="W185" s="95"/>
      <c r="X185" s="95"/>
      <c r="Y185" s="95"/>
    </row>
    <row r="186" spans="1:29" ht="30" customHeight="1">
      <c r="A186" s="26">
        <v>116</v>
      </c>
      <c r="B186" s="32" t="s">
        <v>168</v>
      </c>
      <c r="C186" s="32" t="s">
        <v>169</v>
      </c>
      <c r="D186" s="26" t="s">
        <v>188</v>
      </c>
      <c r="E186" s="26" t="s">
        <v>14</v>
      </c>
      <c r="F186" s="23">
        <v>37000</v>
      </c>
      <c r="G186" s="23">
        <f>F186*0.0287</f>
        <v>1061.9000000000001</v>
      </c>
      <c r="H186" s="23">
        <f>IF(F186&lt;75829.93,F186*0.0304,2305.23)</f>
        <v>1124.8</v>
      </c>
      <c r="I186" s="23">
        <v>19.239999999999998</v>
      </c>
      <c r="J186" s="23">
        <v>225</v>
      </c>
      <c r="K186" s="23">
        <f>G186+H186+I186+J186</f>
        <v>2430.9399999999996</v>
      </c>
      <c r="L186" s="27">
        <f>+F186-K186</f>
        <v>34569.06</v>
      </c>
      <c r="M186" s="92"/>
      <c r="N186" s="92"/>
      <c r="O186" s="21"/>
      <c r="P186" s="107"/>
      <c r="Q186" s="107"/>
      <c r="R186" s="95"/>
      <c r="S186" s="95"/>
      <c r="T186" s="95"/>
      <c r="U186" s="95"/>
      <c r="V186" s="95"/>
      <c r="W186" s="95"/>
      <c r="X186" s="95"/>
      <c r="Y186" s="95"/>
    </row>
    <row r="187" spans="1:29" ht="30" customHeight="1">
      <c r="A187" s="55" t="s">
        <v>208</v>
      </c>
      <c r="B187" s="81"/>
      <c r="C187" s="81"/>
      <c r="D187" s="56"/>
      <c r="E187" s="55"/>
      <c r="F187" s="27">
        <f>+F186</f>
        <v>37000</v>
      </c>
      <c r="G187" s="27">
        <f t="shared" ref="G187:K187" si="90">+G186</f>
        <v>1061.9000000000001</v>
      </c>
      <c r="H187" s="27">
        <f>+SUM(H186)</f>
        <v>1124.8</v>
      </c>
      <c r="I187" s="27">
        <f>SUM(I186)</f>
        <v>19.239999999999998</v>
      </c>
      <c r="J187" s="27">
        <f t="shared" si="90"/>
        <v>225</v>
      </c>
      <c r="K187" s="27">
        <f t="shared" si="90"/>
        <v>2430.9399999999996</v>
      </c>
      <c r="L187" s="27">
        <f>SUM(L186)</f>
        <v>34569.06</v>
      </c>
      <c r="M187" s="92"/>
      <c r="N187" s="92"/>
      <c r="O187" s="21"/>
      <c r="P187" s="107"/>
      <c r="Q187" s="107"/>
      <c r="R187" s="95"/>
      <c r="S187" s="95"/>
      <c r="T187" s="95"/>
      <c r="U187" s="95"/>
      <c r="V187" s="95"/>
      <c r="W187" s="95"/>
      <c r="X187" s="95"/>
      <c r="Y187" s="95"/>
    </row>
    <row r="188" spans="1:29" ht="30" customHeight="1">
      <c r="A188" s="136" t="s">
        <v>231</v>
      </c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92"/>
      <c r="N188" s="92"/>
      <c r="P188" s="95"/>
      <c r="Q188" s="95"/>
      <c r="R188" s="107"/>
      <c r="S188" s="107"/>
      <c r="T188" s="107"/>
      <c r="U188" s="95"/>
      <c r="V188" s="95"/>
      <c r="W188" s="95"/>
      <c r="X188" s="95"/>
      <c r="Y188" s="95"/>
    </row>
    <row r="189" spans="1:29" ht="30" customHeight="1">
      <c r="A189" s="42" t="s">
        <v>4</v>
      </c>
      <c r="B189" s="43" t="s">
        <v>5</v>
      </c>
      <c r="C189" s="43" t="s">
        <v>6</v>
      </c>
      <c r="D189" s="42" t="s">
        <v>185</v>
      </c>
      <c r="E189" s="43" t="s">
        <v>7</v>
      </c>
      <c r="F189" s="42" t="s">
        <v>203</v>
      </c>
      <c r="G189" s="42" t="s">
        <v>8</v>
      </c>
      <c r="H189" s="42" t="s">
        <v>9</v>
      </c>
      <c r="I189" s="42" t="s">
        <v>10</v>
      </c>
      <c r="J189" s="42" t="s">
        <v>204</v>
      </c>
      <c r="K189" s="42" t="s">
        <v>205</v>
      </c>
      <c r="L189" s="42" t="s">
        <v>206</v>
      </c>
      <c r="M189" s="92"/>
      <c r="N189" s="92"/>
      <c r="O189" s="57"/>
      <c r="P189" s="115"/>
      <c r="Q189" s="115"/>
      <c r="R189" s="107"/>
      <c r="S189" s="107"/>
      <c r="T189" s="107"/>
      <c r="U189" s="95"/>
      <c r="V189" s="95"/>
      <c r="W189" s="95"/>
      <c r="X189" s="95"/>
      <c r="Y189" s="95"/>
    </row>
    <row r="190" spans="1:29" ht="30" customHeight="1">
      <c r="A190" s="26">
        <v>117</v>
      </c>
      <c r="B190" s="39" t="s">
        <v>156</v>
      </c>
      <c r="C190" s="32" t="s">
        <v>149</v>
      </c>
      <c r="D190" s="26" t="s">
        <v>188</v>
      </c>
      <c r="E190" s="26" t="s">
        <v>16</v>
      </c>
      <c r="F190" s="33">
        <v>36950</v>
      </c>
      <c r="G190" s="33">
        <v>1060.47</v>
      </c>
      <c r="H190" s="36">
        <v>1123.28</v>
      </c>
      <c r="I190" s="33">
        <v>0</v>
      </c>
      <c r="J190" s="33">
        <v>4263.96</v>
      </c>
      <c r="K190" s="33">
        <f>G190+H190+I190+J190</f>
        <v>6447.71</v>
      </c>
      <c r="L190" s="30">
        <f>+F190-K190</f>
        <v>30502.29</v>
      </c>
      <c r="M190" s="92"/>
      <c r="N190" s="92"/>
      <c r="P190" s="125"/>
      <c r="Q190" s="137" t="s">
        <v>143</v>
      </c>
      <c r="R190" s="137"/>
      <c r="S190" s="137"/>
      <c r="T190" s="137"/>
      <c r="U190" s="137"/>
      <c r="V190" s="137"/>
      <c r="W190" s="137"/>
      <c r="X190" s="95"/>
      <c r="Y190" s="95"/>
    </row>
    <row r="191" spans="1:29" ht="30" customHeight="1">
      <c r="A191" s="26">
        <v>118</v>
      </c>
      <c r="B191" s="39" t="s">
        <v>158</v>
      </c>
      <c r="C191" s="39" t="s">
        <v>101</v>
      </c>
      <c r="D191" s="31" t="s">
        <v>189</v>
      </c>
      <c r="E191" s="26" t="s">
        <v>14</v>
      </c>
      <c r="F191" s="33">
        <v>35000</v>
      </c>
      <c r="G191" s="33">
        <f t="shared" ref="G191:G192" si="91">F191*0.0287</f>
        <v>1004.5</v>
      </c>
      <c r="H191" s="36">
        <f t="shared" ref="H191:H192" si="92">IF(F191&lt;75829.93,F191*0.0304,2305.23)</f>
        <v>1064</v>
      </c>
      <c r="I191" s="33">
        <v>0</v>
      </c>
      <c r="J191" s="33">
        <v>12518.06</v>
      </c>
      <c r="K191" s="33">
        <f>G191+H191+I191+J191</f>
        <v>14586.56</v>
      </c>
      <c r="L191" s="30">
        <f>+F191-K191</f>
        <v>20413.440000000002</v>
      </c>
      <c r="M191" s="92"/>
      <c r="N191" s="92"/>
      <c r="P191" s="125"/>
      <c r="Q191" s="97" t="s">
        <v>203</v>
      </c>
      <c r="R191" s="97" t="s">
        <v>8</v>
      </c>
      <c r="S191" s="97" t="s">
        <v>9</v>
      </c>
      <c r="T191" s="97" t="s">
        <v>10</v>
      </c>
      <c r="U191" s="97" t="s">
        <v>204</v>
      </c>
      <c r="V191" s="97" t="s">
        <v>205</v>
      </c>
      <c r="W191" s="97" t="s">
        <v>206</v>
      </c>
      <c r="X191" s="95"/>
      <c r="Y191" s="95"/>
    </row>
    <row r="192" spans="1:29" ht="30" customHeight="1">
      <c r="A192" s="26">
        <v>119</v>
      </c>
      <c r="B192" s="52" t="s">
        <v>143</v>
      </c>
      <c r="C192" s="52" t="s">
        <v>135</v>
      </c>
      <c r="D192" s="53" t="s">
        <v>188</v>
      </c>
      <c r="E192" s="53" t="s">
        <v>14</v>
      </c>
      <c r="F192" s="36">
        <v>60000</v>
      </c>
      <c r="G192" s="36">
        <f t="shared" si="91"/>
        <v>1722</v>
      </c>
      <c r="H192" s="36">
        <f t="shared" si="92"/>
        <v>1824</v>
      </c>
      <c r="I192" s="33">
        <v>3486.65</v>
      </c>
      <c r="J192" s="33">
        <v>225</v>
      </c>
      <c r="K192" s="36">
        <f t="shared" ref="K192" si="93">G192+H192+I192+J192</f>
        <v>7257.65</v>
      </c>
      <c r="L192" s="30">
        <f>+F192-K192</f>
        <v>52742.35</v>
      </c>
      <c r="M192" s="92"/>
      <c r="N192" s="92"/>
      <c r="P192" s="99" t="s">
        <v>247</v>
      </c>
      <c r="Q192" s="101">
        <v>30000</v>
      </c>
      <c r="R192" s="101">
        <v>861</v>
      </c>
      <c r="S192" s="101">
        <v>912</v>
      </c>
      <c r="T192" s="101">
        <v>0</v>
      </c>
      <c r="U192" s="101">
        <v>225</v>
      </c>
      <c r="V192" s="101">
        <v>1998</v>
      </c>
      <c r="W192" s="101">
        <v>28002</v>
      </c>
      <c r="X192" s="95"/>
      <c r="Y192" s="95"/>
    </row>
    <row r="193" spans="1:25" ht="30" customHeight="1">
      <c r="A193" s="55" t="s">
        <v>208</v>
      </c>
      <c r="B193" s="52"/>
      <c r="C193" s="52"/>
      <c r="D193" s="53"/>
      <c r="E193" s="53"/>
      <c r="F193" s="30">
        <f>SUM(F190:F192)</f>
        <v>131950</v>
      </c>
      <c r="G193" s="30">
        <f t="shared" ref="G193:K193" si="94">SUM(G190:G192)</f>
        <v>3786.9700000000003</v>
      </c>
      <c r="H193" s="30">
        <f>+SUM(H190:H192)</f>
        <v>4011.2799999999997</v>
      </c>
      <c r="I193" s="34">
        <f>SUM(I190:I192)</f>
        <v>3486.65</v>
      </c>
      <c r="J193" s="30">
        <f t="shared" si="94"/>
        <v>17007.02</v>
      </c>
      <c r="K193" s="30">
        <f t="shared" si="94"/>
        <v>28291.919999999998</v>
      </c>
      <c r="L193" s="30">
        <f>SUM(L190:L192)</f>
        <v>103658.08</v>
      </c>
      <c r="M193" s="92"/>
      <c r="N193" s="92"/>
      <c r="P193" s="99" t="s">
        <v>248</v>
      </c>
      <c r="Q193" s="101">
        <v>30000</v>
      </c>
      <c r="R193" s="101">
        <v>861</v>
      </c>
      <c r="S193" s="101">
        <v>912</v>
      </c>
      <c r="T193" s="101">
        <v>3486.65</v>
      </c>
      <c r="U193" s="101">
        <v>0</v>
      </c>
      <c r="V193" s="101">
        <v>5259.65</v>
      </c>
      <c r="W193" s="101">
        <v>24740.35</v>
      </c>
      <c r="X193" s="95"/>
      <c r="Y193" s="95"/>
    </row>
    <row r="194" spans="1:25" ht="30" customHeight="1">
      <c r="A194" s="136" t="s">
        <v>254</v>
      </c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92"/>
      <c r="N194" s="92"/>
      <c r="P194" s="99" t="s">
        <v>249</v>
      </c>
      <c r="Q194" s="104">
        <f>+Q192+Q193</f>
        <v>60000</v>
      </c>
      <c r="R194" s="104">
        <f>R192+R193</f>
        <v>1722</v>
      </c>
      <c r="S194" s="104">
        <f>S192+S193</f>
        <v>1824</v>
      </c>
      <c r="T194" s="104">
        <f>+T192+T193</f>
        <v>3486.65</v>
      </c>
      <c r="U194" s="104">
        <f>U192+U193</f>
        <v>225</v>
      </c>
      <c r="V194" s="104">
        <f>+V192+V193</f>
        <v>7257.65</v>
      </c>
      <c r="W194" s="104">
        <f>+W192+W193</f>
        <v>52742.35</v>
      </c>
      <c r="X194" s="95"/>
      <c r="Y194" s="95"/>
    </row>
    <row r="195" spans="1:25" ht="30" customHeight="1">
      <c r="A195" s="42" t="s">
        <v>4</v>
      </c>
      <c r="B195" s="43" t="s">
        <v>5</v>
      </c>
      <c r="C195" s="43" t="s">
        <v>6</v>
      </c>
      <c r="D195" s="42" t="s">
        <v>185</v>
      </c>
      <c r="E195" s="43" t="s">
        <v>7</v>
      </c>
      <c r="F195" s="42" t="s">
        <v>203</v>
      </c>
      <c r="G195" s="42" t="s">
        <v>8</v>
      </c>
      <c r="H195" s="42" t="s">
        <v>9</v>
      </c>
      <c r="I195" s="42" t="s">
        <v>10</v>
      </c>
      <c r="J195" s="42" t="s">
        <v>204</v>
      </c>
      <c r="K195" s="42" t="s">
        <v>205</v>
      </c>
      <c r="L195" s="42" t="s">
        <v>206</v>
      </c>
      <c r="M195" s="92"/>
      <c r="N195" s="92"/>
      <c r="P195" s="95"/>
      <c r="Q195" s="95"/>
      <c r="R195" s="107"/>
      <c r="S195" s="107"/>
      <c r="T195" s="107"/>
      <c r="U195" s="95"/>
      <c r="V195" s="95"/>
      <c r="W195" s="95"/>
      <c r="X195" s="95"/>
      <c r="Y195" s="95"/>
    </row>
    <row r="196" spans="1:25" ht="30" customHeight="1">
      <c r="A196" s="26">
        <v>120</v>
      </c>
      <c r="B196" s="32" t="s">
        <v>39</v>
      </c>
      <c r="C196" s="32" t="s">
        <v>40</v>
      </c>
      <c r="D196" s="25" t="s">
        <v>189</v>
      </c>
      <c r="E196" s="26" t="s">
        <v>14</v>
      </c>
      <c r="F196" s="23">
        <v>90000</v>
      </c>
      <c r="G196" s="23">
        <f>F196*0.0287</f>
        <v>2583</v>
      </c>
      <c r="H196" s="23">
        <v>2736</v>
      </c>
      <c r="I196" s="23">
        <v>9753.19</v>
      </c>
      <c r="J196" s="23">
        <v>325</v>
      </c>
      <c r="K196" s="23">
        <f>G196+H196+I196+J196</f>
        <v>15397.19</v>
      </c>
      <c r="L196" s="27">
        <f>+F196-K196</f>
        <v>74602.81</v>
      </c>
      <c r="M196" s="92"/>
      <c r="N196" s="92"/>
      <c r="O196" s="20"/>
      <c r="P196" s="125"/>
      <c r="Q196" s="137" t="s">
        <v>39</v>
      </c>
      <c r="R196" s="137"/>
      <c r="S196" s="137"/>
      <c r="T196" s="137"/>
      <c r="U196" s="137"/>
      <c r="V196" s="137"/>
      <c r="W196" s="137"/>
      <c r="X196" s="95"/>
      <c r="Y196" s="95"/>
    </row>
    <row r="197" spans="1:25" ht="30" customHeight="1">
      <c r="A197" s="26">
        <v>121</v>
      </c>
      <c r="B197" s="39" t="s">
        <v>154</v>
      </c>
      <c r="C197" s="32" t="s">
        <v>155</v>
      </c>
      <c r="D197" s="26" t="s">
        <v>189</v>
      </c>
      <c r="E197" s="26" t="s">
        <v>16</v>
      </c>
      <c r="F197" s="33">
        <v>60000</v>
      </c>
      <c r="G197" s="33">
        <f>F197*0.0287</f>
        <v>1722</v>
      </c>
      <c r="H197" s="33">
        <f>IF(F197&lt;75829.93,F197*0.0304,2305.23)</f>
        <v>1824</v>
      </c>
      <c r="I197" s="33">
        <v>3143.56</v>
      </c>
      <c r="J197" s="33">
        <v>9027.3700000000008</v>
      </c>
      <c r="K197" s="33">
        <f>SUM(G197:J197)</f>
        <v>15716.93</v>
      </c>
      <c r="L197" s="30">
        <f>+F197-K197</f>
        <v>44283.07</v>
      </c>
      <c r="M197" s="92"/>
      <c r="N197" s="92"/>
      <c r="O197" s="20"/>
      <c r="P197" s="125"/>
      <c r="Q197" s="97" t="s">
        <v>203</v>
      </c>
      <c r="R197" s="97" t="s">
        <v>8</v>
      </c>
      <c r="S197" s="97" t="s">
        <v>9</v>
      </c>
      <c r="T197" s="97" t="s">
        <v>10</v>
      </c>
      <c r="U197" s="97" t="s">
        <v>204</v>
      </c>
      <c r="V197" s="97" t="s">
        <v>205</v>
      </c>
      <c r="W197" s="97" t="s">
        <v>206</v>
      </c>
      <c r="X197" s="95"/>
      <c r="Y197" s="95"/>
    </row>
    <row r="198" spans="1:25" ht="30" customHeight="1">
      <c r="A198" s="55" t="s">
        <v>208</v>
      </c>
      <c r="B198" s="87"/>
      <c r="C198" s="87"/>
      <c r="D198" s="88"/>
      <c r="E198" s="89"/>
      <c r="F198" s="30">
        <f>SUM(F196:F197)</f>
        <v>150000</v>
      </c>
      <c r="G198" s="30">
        <f t="shared" ref="G198" si="95">SUM(G196:G197)</f>
        <v>4305</v>
      </c>
      <c r="H198" s="30">
        <f>SUM(H196:H197)</f>
        <v>4560</v>
      </c>
      <c r="I198" s="34">
        <f>SUM(I196:I197)</f>
        <v>12896.75</v>
      </c>
      <c r="J198" s="30">
        <f>SUM(J196:J197)</f>
        <v>9352.3700000000008</v>
      </c>
      <c r="K198" s="30">
        <f>SUM(K196:K197)</f>
        <v>31114.120000000003</v>
      </c>
      <c r="L198" s="30">
        <f>SUM(L196:L197)</f>
        <v>118885.88</v>
      </c>
      <c r="M198" s="92"/>
      <c r="N198" s="92"/>
      <c r="P198" s="99" t="s">
        <v>247</v>
      </c>
      <c r="Q198" s="101">
        <v>60000</v>
      </c>
      <c r="R198" s="101">
        <v>1722</v>
      </c>
      <c r="S198" s="101">
        <v>1824</v>
      </c>
      <c r="T198" s="101">
        <v>3486.65</v>
      </c>
      <c r="U198" s="101">
        <v>325</v>
      </c>
      <c r="V198" s="101">
        <v>7357.65</v>
      </c>
      <c r="W198" s="101">
        <v>52642.35</v>
      </c>
      <c r="X198" s="95"/>
      <c r="Y198" s="95"/>
    </row>
    <row r="199" spans="1:25" ht="57.75" customHeight="1">
      <c r="A199" s="49" t="s">
        <v>207</v>
      </c>
      <c r="B199" s="76"/>
      <c r="C199" s="76"/>
      <c r="D199" s="46"/>
      <c r="E199" s="41"/>
      <c r="F199" s="30">
        <f>+F33+F37+F44+F50+F58+F62+F67+F77+F81+F85+F91+F104+F108+F130+F134+F141+F149+F163+F170+F183+F187+F193+F198</f>
        <v>6420100</v>
      </c>
      <c r="G199" s="69">
        <f>G198+G193+G187+G183+G170+G163+G149+G141+G134+G130+G108+G104+G91+G85+G81+G77+G67+G62+G58+G50+G44+G37+G33</f>
        <v>184256.88</v>
      </c>
      <c r="H199" s="69">
        <f>H33+H37+H44+H50+H58+H62+H67+H77+H81+H85+H91+H104+H108+H130+H134+H141+H149+H163+H170+H183+H187+H193+H198</f>
        <v>194214.19999999995</v>
      </c>
      <c r="I199" s="30">
        <f>I198+I193+I187+I183+I170+I163+I149+I141+I134+I130+I108+I104+I91+I85+I81+I77+I67+I62+I58+I50+I44+I37+I33</f>
        <v>423156.79000000004</v>
      </c>
      <c r="J199" s="30">
        <f>J198+J193+J187+J183+J170+J163+J149+J141+J134+J130+J108+J104+J91+J85+J81+J77+J67+J62+J58+J50+J44+J37+J33</f>
        <v>641036.34000000008</v>
      </c>
      <c r="K199" s="30">
        <f>G199+H199+I199+J199</f>
        <v>1442664.21</v>
      </c>
      <c r="L199" s="30">
        <f>F199-K199</f>
        <v>4977435.79</v>
      </c>
      <c r="M199" s="92"/>
      <c r="N199" s="92"/>
      <c r="O199" s="3"/>
      <c r="P199" s="99" t="s">
        <v>248</v>
      </c>
      <c r="Q199" s="101">
        <v>30000</v>
      </c>
      <c r="R199" s="101">
        <v>861</v>
      </c>
      <c r="S199" s="101">
        <v>912</v>
      </c>
      <c r="T199" s="101">
        <v>6266.54</v>
      </c>
      <c r="U199" s="101">
        <v>0</v>
      </c>
      <c r="V199" s="101">
        <v>8039.54</v>
      </c>
      <c r="W199" s="101">
        <v>21960.46</v>
      </c>
      <c r="X199" s="95"/>
      <c r="Y199" s="95"/>
    </row>
    <row r="200" spans="1:25" ht="57.75" customHeight="1">
      <c r="A200" s="126"/>
      <c r="B200" s="127"/>
      <c r="C200" s="127"/>
      <c r="D200" s="128"/>
      <c r="E200" s="129"/>
      <c r="F200" s="130"/>
      <c r="G200" s="131"/>
      <c r="H200" s="131"/>
      <c r="I200" s="130"/>
      <c r="J200" s="130"/>
      <c r="K200" s="130"/>
      <c r="L200" s="130"/>
      <c r="M200" s="92"/>
      <c r="N200" s="92"/>
      <c r="O200" s="3"/>
      <c r="P200" s="99"/>
      <c r="Q200" s="101"/>
      <c r="R200" s="101"/>
      <c r="S200" s="101"/>
      <c r="T200" s="101"/>
      <c r="U200" s="101"/>
      <c r="V200" s="101"/>
      <c r="W200" s="101"/>
      <c r="X200" s="95"/>
      <c r="Y200" s="95"/>
    </row>
    <row r="201" spans="1:25" ht="30" customHeight="1">
      <c r="A201" s="11" t="s">
        <v>192</v>
      </c>
      <c r="B201" s="84"/>
      <c r="C201" s="84"/>
      <c r="D201" s="11"/>
      <c r="E201" s="12" t="s">
        <v>78</v>
      </c>
      <c r="F201" s="12"/>
      <c r="G201" s="12"/>
      <c r="H201" s="12"/>
      <c r="I201" s="13"/>
      <c r="J201" s="139" t="s">
        <v>79</v>
      </c>
      <c r="K201" s="139"/>
      <c r="L201" s="139"/>
      <c r="M201" s="92"/>
      <c r="N201" s="92"/>
      <c r="O201" s="3"/>
      <c r="P201" s="99" t="s">
        <v>249</v>
      </c>
      <c r="Q201" s="104">
        <v>90000</v>
      </c>
      <c r="R201" s="104">
        <f>R198+R199</f>
        <v>2583</v>
      </c>
      <c r="S201" s="104">
        <f>S198+S199</f>
        <v>2736</v>
      </c>
      <c r="T201" s="104">
        <f>+T198+T199</f>
        <v>9753.19</v>
      </c>
      <c r="U201" s="104">
        <f>U198+U199</f>
        <v>325</v>
      </c>
      <c r="V201" s="104">
        <f>+V198+V199</f>
        <v>15397.189999999999</v>
      </c>
      <c r="W201" s="104">
        <f>+W198+W199</f>
        <v>74602.81</v>
      </c>
      <c r="X201" s="95"/>
      <c r="Y201" s="95"/>
    </row>
    <row r="202" spans="1:25" ht="60" customHeight="1">
      <c r="A202" s="17"/>
      <c r="B202" s="84"/>
      <c r="C202" s="84"/>
      <c r="D202" s="11"/>
      <c r="E202" s="11"/>
      <c r="F202" s="11"/>
      <c r="G202" s="12"/>
      <c r="H202" s="12"/>
      <c r="I202" s="14"/>
      <c r="J202" s="14"/>
      <c r="K202" s="14"/>
      <c r="L202" s="14"/>
      <c r="M202" s="92"/>
      <c r="N202" s="92"/>
      <c r="O202" s="3"/>
      <c r="P202" s="116"/>
      <c r="Q202" s="116"/>
      <c r="R202" s="105"/>
      <c r="S202" s="95"/>
      <c r="T202" s="105"/>
      <c r="U202" s="95"/>
      <c r="V202" s="95"/>
      <c r="W202" s="95"/>
      <c r="X202" s="95"/>
      <c r="Y202" s="95"/>
    </row>
    <row r="203" spans="1:25" ht="30" customHeight="1">
      <c r="A203" s="15" t="s">
        <v>261</v>
      </c>
      <c r="B203" s="84"/>
      <c r="C203" s="84"/>
      <c r="D203" s="11"/>
      <c r="E203" s="15" t="s">
        <v>94</v>
      </c>
      <c r="F203" s="15"/>
      <c r="G203" s="12"/>
      <c r="H203" s="12"/>
      <c r="I203" s="12"/>
      <c r="J203" s="140" t="s">
        <v>95</v>
      </c>
      <c r="K203" s="140"/>
      <c r="L203" s="140"/>
      <c r="M203" s="92"/>
      <c r="N203" s="92"/>
      <c r="O203" s="3"/>
      <c r="P203" s="116"/>
      <c r="Q203" s="116"/>
      <c r="R203" s="105"/>
      <c r="S203" s="95"/>
      <c r="T203" s="117"/>
      <c r="U203" s="95"/>
      <c r="V203" s="95"/>
      <c r="W203" s="95"/>
      <c r="X203" s="95"/>
      <c r="Y203" s="95"/>
    </row>
    <row r="204" spans="1:25" ht="30" customHeight="1">
      <c r="A204" s="11" t="s">
        <v>239</v>
      </c>
      <c r="B204" s="84"/>
      <c r="C204" s="84"/>
      <c r="D204" s="11"/>
      <c r="E204" s="11" t="s">
        <v>193</v>
      </c>
      <c r="F204" s="11"/>
      <c r="G204" s="12"/>
      <c r="H204" s="12"/>
      <c r="I204" s="12"/>
      <c r="J204" s="139" t="s">
        <v>12</v>
      </c>
      <c r="K204" s="139"/>
      <c r="L204" s="139"/>
      <c r="M204" s="92"/>
      <c r="N204" s="92"/>
      <c r="O204" s="3"/>
      <c r="P204" s="116"/>
      <c r="Q204" s="118"/>
      <c r="R204" s="95"/>
      <c r="S204" s="95"/>
      <c r="T204" s="105"/>
      <c r="U204" s="95"/>
      <c r="V204" s="95"/>
      <c r="W204" s="95"/>
      <c r="X204" s="95"/>
      <c r="Y204" s="95"/>
    </row>
    <row r="205" spans="1:25" ht="30" customHeight="1">
      <c r="A205" s="9"/>
      <c r="B205" s="83"/>
      <c r="C205" s="83"/>
      <c r="D205" s="5"/>
      <c r="E205" s="11"/>
      <c r="F205" s="11"/>
      <c r="G205" s="12"/>
      <c r="H205" s="12"/>
      <c r="I205" s="12"/>
      <c r="J205" s="12"/>
      <c r="K205" s="12"/>
      <c r="L205" s="12"/>
      <c r="M205" s="92"/>
      <c r="N205" s="92"/>
      <c r="O205" s="3"/>
      <c r="P205" s="116"/>
      <c r="Q205" s="119"/>
      <c r="R205" s="95"/>
      <c r="S205" s="95"/>
      <c r="T205" s="105"/>
      <c r="U205" s="95"/>
      <c r="V205" s="95"/>
      <c r="W205" s="95"/>
      <c r="X205" s="95"/>
      <c r="Y205" s="95"/>
    </row>
    <row r="206" spans="1:25" ht="30" customHeight="1">
      <c r="A206" s="10"/>
      <c r="B206" s="16"/>
      <c r="C206" s="16"/>
      <c r="D206" s="4"/>
      <c r="E206" s="26"/>
      <c r="F206" s="120" t="s">
        <v>242</v>
      </c>
      <c r="G206" s="121" t="s">
        <v>8</v>
      </c>
      <c r="H206" s="121" t="s">
        <v>10</v>
      </c>
      <c r="I206" s="120" t="s">
        <v>9</v>
      </c>
      <c r="J206" s="120" t="s">
        <v>241</v>
      </c>
      <c r="K206" s="120" t="s">
        <v>243</v>
      </c>
      <c r="L206" s="120" t="s">
        <v>244</v>
      </c>
      <c r="M206" s="92"/>
      <c r="N206" s="92"/>
      <c r="P206" s="95"/>
      <c r="Q206" s="95"/>
      <c r="R206" s="95"/>
      <c r="S206" s="95"/>
      <c r="T206" s="95"/>
      <c r="U206" s="95"/>
      <c r="V206" s="95"/>
      <c r="W206" s="95"/>
      <c r="X206" s="95"/>
      <c r="Y206" s="95"/>
    </row>
    <row r="207" spans="1:25" ht="30" customHeight="1">
      <c r="E207" s="124" t="s">
        <v>250</v>
      </c>
      <c r="F207" s="122">
        <v>6195100</v>
      </c>
      <c r="G207" s="122">
        <v>177799.38</v>
      </c>
      <c r="H207" s="122">
        <v>388620.35</v>
      </c>
      <c r="I207" s="122">
        <v>187374.2</v>
      </c>
      <c r="J207" s="122">
        <v>641036.34</v>
      </c>
      <c r="K207" s="122">
        <v>1394830.27</v>
      </c>
      <c r="L207" s="122">
        <v>4800269.7300000004</v>
      </c>
      <c r="M207" s="92"/>
      <c r="N207" s="92"/>
      <c r="P207" s="95"/>
      <c r="Q207" s="95"/>
      <c r="R207" s="95"/>
      <c r="S207" s="95"/>
      <c r="T207" s="95"/>
      <c r="U207" s="95"/>
      <c r="V207" s="95"/>
      <c r="W207" s="95"/>
      <c r="X207" s="95"/>
      <c r="Y207" s="95"/>
    </row>
    <row r="208" spans="1:25" ht="22.5" customHeight="1">
      <c r="E208" s="124" t="s">
        <v>251</v>
      </c>
      <c r="F208" s="122">
        <v>225000</v>
      </c>
      <c r="G208" s="122">
        <v>6457.5</v>
      </c>
      <c r="H208" s="122">
        <v>34536.44</v>
      </c>
      <c r="I208" s="122">
        <v>6840</v>
      </c>
      <c r="J208" s="122">
        <v>0</v>
      </c>
      <c r="K208" s="122">
        <v>47833.94</v>
      </c>
      <c r="L208" s="122">
        <v>177166.06</v>
      </c>
      <c r="M208" s="92"/>
      <c r="N208" s="92"/>
      <c r="P208" s="95"/>
      <c r="Q208" s="95"/>
      <c r="R208" s="95"/>
      <c r="S208" s="95"/>
      <c r="T208" s="95"/>
      <c r="U208" s="95"/>
      <c r="V208" s="95"/>
      <c r="W208" s="95"/>
      <c r="X208" s="95"/>
      <c r="Y208" s="95"/>
    </row>
    <row r="209" spans="1:25" ht="31.5" customHeight="1">
      <c r="E209" s="132" t="s">
        <v>255</v>
      </c>
      <c r="F209" s="123">
        <f>+F207+F208</f>
        <v>6420100</v>
      </c>
      <c r="G209" s="123">
        <f>+G207+G208</f>
        <v>184256.88</v>
      </c>
      <c r="H209" s="123">
        <f>+H207+H208</f>
        <v>423156.79</v>
      </c>
      <c r="I209" s="123">
        <f>+I207+I208</f>
        <v>194214.2</v>
      </c>
      <c r="J209" s="123">
        <f>+J207</f>
        <v>641036.34</v>
      </c>
      <c r="K209" s="123">
        <f>+K207+K208</f>
        <v>1442664.21</v>
      </c>
      <c r="L209" s="123">
        <f>+L207+L208</f>
        <v>4977435.79</v>
      </c>
      <c r="M209" s="92"/>
      <c r="N209" s="92"/>
      <c r="P209" s="95"/>
      <c r="Q209" s="95"/>
      <c r="R209" s="95"/>
      <c r="S209" s="95"/>
      <c r="T209" s="95"/>
      <c r="U209" s="95"/>
      <c r="V209" s="95"/>
      <c r="W209" s="95"/>
      <c r="X209" s="95"/>
      <c r="Y209" s="95"/>
    </row>
    <row r="210" spans="1:25" ht="18">
      <c r="E210" s="89"/>
      <c r="F210" s="96"/>
      <c r="G210" s="96"/>
      <c r="H210" s="96"/>
      <c r="I210" s="96"/>
      <c r="J210" s="96"/>
      <c r="K210" s="96"/>
      <c r="L210" s="96"/>
      <c r="M210" s="92"/>
      <c r="N210" s="92"/>
    </row>
    <row r="211" spans="1:25" ht="18">
      <c r="F211" s="95"/>
      <c r="G211" s="95"/>
      <c r="H211" s="95"/>
      <c r="I211" s="95"/>
      <c r="J211" s="95"/>
      <c r="K211" s="95"/>
      <c r="L211" s="95"/>
      <c r="M211" s="92"/>
      <c r="N211" s="92"/>
    </row>
    <row r="212" spans="1:25">
      <c r="F212" s="95"/>
      <c r="G212" s="95"/>
      <c r="H212" s="95"/>
      <c r="I212" s="95"/>
      <c r="J212" s="95"/>
      <c r="K212" s="95"/>
      <c r="L212" s="95"/>
    </row>
    <row r="213" spans="1:25">
      <c r="F213" s="95"/>
      <c r="G213" s="95"/>
      <c r="H213" s="95"/>
      <c r="I213" s="95"/>
      <c r="J213" s="95"/>
      <c r="K213" s="95"/>
      <c r="L213" s="95"/>
    </row>
    <row r="214" spans="1:25">
      <c r="F214" s="95"/>
      <c r="G214" s="95"/>
      <c r="H214" s="95"/>
      <c r="I214" s="95"/>
      <c r="J214" s="95"/>
      <c r="K214" s="95"/>
      <c r="L214" s="95"/>
    </row>
    <row r="215" spans="1:25">
      <c r="F215" s="90"/>
      <c r="G215" s="90"/>
      <c r="H215" s="90"/>
      <c r="I215" s="90"/>
      <c r="J215" s="91"/>
      <c r="K215" s="90"/>
      <c r="L215" s="90"/>
      <c r="M215" s="90"/>
      <c r="N215" s="90"/>
      <c r="O215" s="91"/>
      <c r="P215" s="91"/>
    </row>
    <row r="216" spans="1:25" ht="30" customHeight="1">
      <c r="A216" s="31">
        <v>51</v>
      </c>
      <c r="B216" s="32" t="s">
        <v>43</v>
      </c>
      <c r="C216" s="32" t="s">
        <v>44</v>
      </c>
      <c r="D216" s="25" t="s">
        <v>189</v>
      </c>
      <c r="E216" s="26" t="s">
        <v>14</v>
      </c>
      <c r="F216" s="23">
        <v>41000</v>
      </c>
      <c r="G216" s="23">
        <f t="shared" ref="G216" si="96">F216*0.0287</f>
        <v>1176.7</v>
      </c>
      <c r="H216" s="23">
        <f t="shared" ref="H216" si="97">IF(F216&lt;75829.93,F216*0.0304,2305.23)</f>
        <v>1246.4000000000001</v>
      </c>
      <c r="I216" s="23">
        <v>583.78</v>
      </c>
      <c r="J216" s="23">
        <v>225</v>
      </c>
      <c r="K216" s="23">
        <f>G216+H216+I216+J216</f>
        <v>3231.88</v>
      </c>
      <c r="L216" s="27">
        <f t="shared" ref="L216" si="98">+F216-K216</f>
        <v>37768.120000000003</v>
      </c>
      <c r="M216" s="92"/>
      <c r="N216" s="92"/>
      <c r="P216" s="95"/>
      <c r="Q216" s="95"/>
      <c r="R216" s="95"/>
      <c r="S216" s="95"/>
      <c r="T216" s="95"/>
      <c r="U216" s="95"/>
      <c r="V216" s="95"/>
      <c r="W216" s="95"/>
      <c r="X216" s="95"/>
      <c r="Y216" s="95"/>
    </row>
    <row r="220" spans="1:25">
      <c r="E220" s="93"/>
      <c r="F220" s="20"/>
      <c r="H220" s="20"/>
      <c r="J220" s="20"/>
      <c r="K220" s="20"/>
      <c r="L220" s="20"/>
      <c r="M220" s="20"/>
      <c r="N220" s="20"/>
      <c r="S220" s="20"/>
      <c r="W220" s="20"/>
    </row>
    <row r="221" spans="1:25">
      <c r="F221" s="20"/>
    </row>
  </sheetData>
  <mergeCells count="38">
    <mergeCell ref="A63:L63"/>
    <mergeCell ref="Q16:Y16"/>
    <mergeCell ref="A45:L45"/>
    <mergeCell ref="Q56:Y56"/>
    <mergeCell ref="Q51:Y51"/>
    <mergeCell ref="A59:L59"/>
    <mergeCell ref="Q63:Y63"/>
    <mergeCell ref="A1:L6"/>
    <mergeCell ref="A8:L8"/>
    <mergeCell ref="A34:L34"/>
    <mergeCell ref="A38:L38"/>
    <mergeCell ref="A51:L51"/>
    <mergeCell ref="J204:L204"/>
    <mergeCell ref="A184:L184"/>
    <mergeCell ref="A188:L188"/>
    <mergeCell ref="A194:L194"/>
    <mergeCell ref="J201:L201"/>
    <mergeCell ref="J203:L203"/>
    <mergeCell ref="Q180:W180"/>
    <mergeCell ref="A171:L171"/>
    <mergeCell ref="A86:L86"/>
    <mergeCell ref="A164:L164"/>
    <mergeCell ref="Q196:W196"/>
    <mergeCell ref="Q190:W190"/>
    <mergeCell ref="S155:Y155"/>
    <mergeCell ref="A150:L150"/>
    <mergeCell ref="A131:L131"/>
    <mergeCell ref="A92:L92"/>
    <mergeCell ref="A143:L143"/>
    <mergeCell ref="A135:L135"/>
    <mergeCell ref="Q76:Y76"/>
    <mergeCell ref="Q98:Y98"/>
    <mergeCell ref="A109:L109"/>
    <mergeCell ref="A78:L78"/>
    <mergeCell ref="A68:L68"/>
    <mergeCell ref="A82:L82"/>
    <mergeCell ref="A105:L105"/>
    <mergeCell ref="Q90:Y90"/>
  </mergeCells>
  <phoneticPr fontId="5" type="noConversion"/>
  <pageMargins left="0.59055118110236227" right="0" top="0.59055118110236227" bottom="0.39370078740157483" header="0.31496062992125984" footer="0.78740157480314965"/>
  <pageSetup paperSize="5" scale="55" fitToWidth="0" orientation="landscape" horizontalDpi="4294967295" verticalDpi="4294967295" r:id="rId1"/>
  <rowBreaks count="1" manualBreakCount="1">
    <brk id="47" max="11" man="1"/>
  </rowBreaks>
  <ignoredErrors>
    <ignoredError sqref="K8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A1:M87"/>
  <sheetViews>
    <sheetView workbookViewId="0">
      <selection activeCell="B10" sqref="B10"/>
    </sheetView>
  </sheetViews>
  <sheetFormatPr baseColWidth="10" defaultRowHeight="15"/>
  <cols>
    <col min="1" max="1" width="18.7109375" customWidth="1"/>
    <col min="2" max="2" width="42.5703125" bestFit="1" customWidth="1"/>
    <col min="3" max="3" width="45.140625" bestFit="1" customWidth="1"/>
    <col min="5" max="5" width="45.28515625" customWidth="1"/>
    <col min="6" max="6" width="33.28515625" customWidth="1"/>
    <col min="7" max="7" width="24.5703125" bestFit="1" customWidth="1"/>
    <col min="8" max="8" width="15.7109375" bestFit="1" customWidth="1"/>
    <col min="9" max="9" width="21" bestFit="1" customWidth="1"/>
    <col min="10" max="10" width="25" bestFit="1" customWidth="1"/>
    <col min="12" max="12" width="22.28515625" customWidth="1"/>
  </cols>
  <sheetData>
    <row r="1" spans="1:13">
      <c r="A1" s="148" t="s">
        <v>269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1:13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</row>
    <row r="3" spans="1:13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3"/>
    </row>
    <row r="4" spans="1:13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3"/>
    </row>
    <row r="5" spans="1:13">
      <c r="A5" s="151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3"/>
    </row>
    <row r="7" spans="1:13" ht="20.25">
      <c r="A7" s="154" t="s">
        <v>270</v>
      </c>
      <c r="B7" s="154" t="s">
        <v>195</v>
      </c>
      <c r="C7" s="154" t="s">
        <v>194</v>
      </c>
      <c r="D7" s="154" t="s">
        <v>197</v>
      </c>
      <c r="E7" s="154" t="s">
        <v>198</v>
      </c>
      <c r="F7" s="154"/>
      <c r="G7" s="154" t="s">
        <v>199</v>
      </c>
      <c r="H7" s="154" t="s">
        <v>200</v>
      </c>
      <c r="I7" s="154" t="s">
        <v>1</v>
      </c>
      <c r="J7" s="154" t="s">
        <v>271</v>
      </c>
      <c r="K7" s="154" t="s">
        <v>202</v>
      </c>
      <c r="L7" s="154"/>
      <c r="M7" s="154"/>
    </row>
    <row r="8" spans="1:13" ht="27" thickBot="1">
      <c r="A8" s="155" t="s">
        <v>122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7"/>
    </row>
    <row r="9" spans="1:13" ht="18.75" thickBot="1">
      <c r="A9" s="158" t="s">
        <v>4</v>
      </c>
      <c r="B9" s="158" t="s">
        <v>5</v>
      </c>
      <c r="C9" s="158" t="s">
        <v>6</v>
      </c>
      <c r="D9" s="158" t="s">
        <v>185</v>
      </c>
      <c r="E9" s="158" t="s">
        <v>7</v>
      </c>
      <c r="F9" s="158" t="s">
        <v>272</v>
      </c>
      <c r="G9" s="158" t="s">
        <v>203</v>
      </c>
      <c r="H9" s="158" t="s">
        <v>8</v>
      </c>
      <c r="I9" s="158" t="s">
        <v>9</v>
      </c>
      <c r="J9" s="158" t="s">
        <v>10</v>
      </c>
      <c r="K9" s="158" t="s">
        <v>204</v>
      </c>
      <c r="L9" s="158" t="s">
        <v>205</v>
      </c>
      <c r="M9" s="158" t="s">
        <v>206</v>
      </c>
    </row>
    <row r="10" spans="1:13" ht="60">
      <c r="A10" s="11">
        <v>1</v>
      </c>
      <c r="B10" s="159" t="s">
        <v>273</v>
      </c>
      <c r="C10" s="160" t="s">
        <v>274</v>
      </c>
      <c r="D10" s="161" t="s">
        <v>188</v>
      </c>
      <c r="E10" s="161" t="s">
        <v>275</v>
      </c>
      <c r="F10" s="161" t="s">
        <v>276</v>
      </c>
      <c r="G10" s="162">
        <v>60000</v>
      </c>
      <c r="H10" s="162">
        <v>1722</v>
      </c>
      <c r="I10" s="162">
        <f>+G10*3.04%</f>
        <v>1824</v>
      </c>
      <c r="J10" s="162">
        <v>2800.47</v>
      </c>
      <c r="K10" s="162">
        <v>4855.92</v>
      </c>
      <c r="L10" s="162">
        <f>H10+I10+J10+K10</f>
        <v>11202.39</v>
      </c>
      <c r="M10" s="162">
        <f>+G10-L10</f>
        <v>48797.61</v>
      </c>
    </row>
    <row r="11" spans="1:13" ht="90">
      <c r="A11" s="11">
        <v>2</v>
      </c>
      <c r="B11" s="159" t="s">
        <v>277</v>
      </c>
      <c r="C11" s="160" t="s">
        <v>278</v>
      </c>
      <c r="D11" s="161" t="s">
        <v>188</v>
      </c>
      <c r="E11" s="161" t="s">
        <v>275</v>
      </c>
      <c r="F11" s="11" t="s">
        <v>279</v>
      </c>
      <c r="G11" s="162">
        <v>45000</v>
      </c>
      <c r="H11" s="162">
        <v>1291.5</v>
      </c>
      <c r="I11" s="162">
        <v>1368</v>
      </c>
      <c r="J11" s="162">
        <v>1148.32</v>
      </c>
      <c r="K11" s="162">
        <v>3754.02</v>
      </c>
      <c r="L11" s="162">
        <f>H11+I11+J11+K11</f>
        <v>7561.84</v>
      </c>
      <c r="M11" s="162">
        <f>+G11-L11</f>
        <v>37438.160000000003</v>
      </c>
    </row>
    <row r="12" spans="1:13">
      <c r="A12" s="11">
        <v>3</v>
      </c>
      <c r="B12" s="163" t="s">
        <v>280</v>
      </c>
      <c r="C12" s="163" t="s">
        <v>281</v>
      </c>
      <c r="D12" s="161" t="s">
        <v>188</v>
      </c>
      <c r="E12" s="161" t="s">
        <v>275</v>
      </c>
      <c r="F12" s="11" t="s">
        <v>279</v>
      </c>
      <c r="G12" s="164">
        <v>45000</v>
      </c>
      <c r="H12" s="165">
        <v>1291.5</v>
      </c>
      <c r="I12" s="164">
        <v>1368</v>
      </c>
      <c r="J12" s="162">
        <v>504.86</v>
      </c>
      <c r="K12" s="164">
        <v>6153.72</v>
      </c>
      <c r="L12" s="162">
        <f>H12+I12+J12+K12</f>
        <v>9318.08</v>
      </c>
      <c r="M12" s="164">
        <f>+G12-L12</f>
        <v>35681.919999999998</v>
      </c>
    </row>
    <row r="13" spans="1:13">
      <c r="A13" s="11">
        <v>4</v>
      </c>
      <c r="B13" s="163" t="s">
        <v>282</v>
      </c>
      <c r="C13" s="163" t="s">
        <v>283</v>
      </c>
      <c r="D13" s="161" t="s">
        <v>188</v>
      </c>
      <c r="E13" s="161" t="s">
        <v>275</v>
      </c>
      <c r="F13" s="11" t="s">
        <v>284</v>
      </c>
      <c r="G13" s="166">
        <v>40000</v>
      </c>
      <c r="H13" s="166">
        <v>1148</v>
      </c>
      <c r="I13" s="166">
        <v>1216</v>
      </c>
      <c r="J13" s="166">
        <v>442.65</v>
      </c>
      <c r="K13" s="166">
        <v>25</v>
      </c>
      <c r="L13" s="166">
        <v>2831.65</v>
      </c>
      <c r="M13" s="166">
        <f>+G13-L13</f>
        <v>37168.35</v>
      </c>
    </row>
    <row r="14" spans="1:13" ht="32.25" thickBot="1">
      <c r="A14" s="167" t="s">
        <v>208</v>
      </c>
      <c r="B14" s="4"/>
      <c r="C14" s="4"/>
      <c r="D14" s="4"/>
      <c r="E14" s="4"/>
      <c r="F14" s="4" t="s">
        <v>285</v>
      </c>
      <c r="G14" s="168">
        <f>SUM(G10:G13)</f>
        <v>190000</v>
      </c>
      <c r="H14" s="168">
        <f t="shared" ref="H14:M14" si="0">SUM(H10:H13)</f>
        <v>5453</v>
      </c>
      <c r="I14" s="168">
        <f t="shared" si="0"/>
        <v>5776</v>
      </c>
      <c r="J14" s="130">
        <f>SUM(J10:J13)</f>
        <v>4896.2999999999993</v>
      </c>
      <c r="K14" s="130">
        <f t="shared" si="0"/>
        <v>14788.66</v>
      </c>
      <c r="L14" s="130">
        <f t="shared" si="0"/>
        <v>30913.96</v>
      </c>
      <c r="M14" s="130">
        <f t="shared" si="0"/>
        <v>159086.04</v>
      </c>
    </row>
    <row r="15" spans="1:13" ht="27" thickBot="1">
      <c r="A15" s="169" t="s">
        <v>123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</row>
    <row r="16" spans="1:13" ht="18.75" thickBot="1">
      <c r="A16" s="158" t="s">
        <v>4</v>
      </c>
      <c r="B16" s="158" t="s">
        <v>5</v>
      </c>
      <c r="C16" s="158" t="s">
        <v>6</v>
      </c>
      <c r="D16" s="158" t="s">
        <v>185</v>
      </c>
      <c r="E16" s="158" t="s">
        <v>7</v>
      </c>
      <c r="F16" s="158" t="s">
        <v>272</v>
      </c>
      <c r="G16" s="158" t="s">
        <v>203</v>
      </c>
      <c r="H16" s="158" t="s">
        <v>8</v>
      </c>
      <c r="I16" s="158" t="s">
        <v>9</v>
      </c>
      <c r="J16" s="158" t="s">
        <v>10</v>
      </c>
      <c r="K16" s="158" t="s">
        <v>204</v>
      </c>
      <c r="L16" s="158" t="s">
        <v>205</v>
      </c>
      <c r="M16" s="158" t="s">
        <v>206</v>
      </c>
    </row>
    <row r="17" spans="1:13" ht="105">
      <c r="A17" s="11">
        <v>5</v>
      </c>
      <c r="B17" s="159" t="s">
        <v>286</v>
      </c>
      <c r="C17" s="160" t="s">
        <v>287</v>
      </c>
      <c r="D17" s="161" t="s">
        <v>189</v>
      </c>
      <c r="E17" s="161" t="s">
        <v>275</v>
      </c>
      <c r="F17" s="161" t="s">
        <v>288</v>
      </c>
      <c r="G17" s="172">
        <v>100000</v>
      </c>
      <c r="H17" s="172">
        <f>G17*2.87%</f>
        <v>2870</v>
      </c>
      <c r="I17" s="172">
        <f>+G17*3.04%</f>
        <v>3040</v>
      </c>
      <c r="J17" s="172">
        <v>12105.44</v>
      </c>
      <c r="K17" s="172">
        <v>6150.83</v>
      </c>
      <c r="L17" s="172">
        <f>H17+I17+J17+K17</f>
        <v>24166.270000000004</v>
      </c>
      <c r="M17" s="172">
        <f>+G17-L17</f>
        <v>75833.73</v>
      </c>
    </row>
    <row r="18" spans="1:13" ht="32.25" thickBot="1">
      <c r="A18" s="167" t="s">
        <v>208</v>
      </c>
      <c r="B18" s="4"/>
      <c r="C18" s="4"/>
      <c r="D18" s="4"/>
      <c r="E18" s="4"/>
      <c r="F18" s="4" t="s">
        <v>285</v>
      </c>
      <c r="G18" s="168">
        <f t="shared" ref="G18:M18" si="1">+G17</f>
        <v>100000</v>
      </c>
      <c r="H18" s="168">
        <f t="shared" si="1"/>
        <v>2870</v>
      </c>
      <c r="I18" s="168">
        <f t="shared" si="1"/>
        <v>3040</v>
      </c>
      <c r="J18" s="168">
        <f t="shared" si="1"/>
        <v>12105.44</v>
      </c>
      <c r="K18" s="168">
        <f t="shared" si="1"/>
        <v>6150.83</v>
      </c>
      <c r="L18" s="168">
        <f t="shared" si="1"/>
        <v>24166.270000000004</v>
      </c>
      <c r="M18" s="168">
        <f t="shared" si="1"/>
        <v>75833.73</v>
      </c>
    </row>
    <row r="19" spans="1:13" ht="27" thickBot="1">
      <c r="A19" s="169" t="s">
        <v>289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1"/>
    </row>
    <row r="20" spans="1:13" ht="18.75" thickBot="1">
      <c r="A20" s="158" t="s">
        <v>4</v>
      </c>
      <c r="B20" s="158" t="s">
        <v>5</v>
      </c>
      <c r="C20" s="158" t="s">
        <v>6</v>
      </c>
      <c r="D20" s="158" t="s">
        <v>185</v>
      </c>
      <c r="E20" s="158" t="s">
        <v>7</v>
      </c>
      <c r="F20" s="158" t="s">
        <v>272</v>
      </c>
      <c r="G20" s="158" t="s">
        <v>203</v>
      </c>
      <c r="H20" s="158" t="s">
        <v>8</v>
      </c>
      <c r="I20" s="158" t="s">
        <v>9</v>
      </c>
      <c r="J20" s="158" t="s">
        <v>10</v>
      </c>
      <c r="K20" s="158" t="s">
        <v>204</v>
      </c>
      <c r="L20" s="158" t="s">
        <v>205</v>
      </c>
      <c r="M20" s="158" t="s">
        <v>206</v>
      </c>
    </row>
    <row r="21" spans="1:13" ht="75.75" thickBot="1">
      <c r="A21" s="11">
        <v>6</v>
      </c>
      <c r="B21" s="159" t="s">
        <v>290</v>
      </c>
      <c r="C21" s="160" t="s">
        <v>291</v>
      </c>
      <c r="D21" s="161" t="s">
        <v>189</v>
      </c>
      <c r="E21" s="161" t="s">
        <v>275</v>
      </c>
      <c r="F21" s="161"/>
      <c r="G21" s="172">
        <v>60000</v>
      </c>
      <c r="H21" s="172">
        <f>G21*2.87%</f>
        <v>1722</v>
      </c>
      <c r="I21" s="172">
        <f>+G21*3.04%</f>
        <v>1824</v>
      </c>
      <c r="J21" s="172">
        <v>3486.65</v>
      </c>
      <c r="K21" s="172">
        <v>25</v>
      </c>
      <c r="L21" s="172">
        <f>H21+I21+J21+K21</f>
        <v>7057.65</v>
      </c>
      <c r="M21" s="172">
        <f>+G21-L21</f>
        <v>52942.35</v>
      </c>
    </row>
    <row r="22" spans="1:13" ht="75">
      <c r="A22" s="11"/>
      <c r="B22" s="159" t="s">
        <v>292</v>
      </c>
      <c r="C22" s="160" t="s">
        <v>291</v>
      </c>
      <c r="D22" s="161" t="s">
        <v>189</v>
      </c>
      <c r="E22" s="161" t="s">
        <v>275</v>
      </c>
      <c r="F22" s="161"/>
      <c r="G22" s="172">
        <v>60000</v>
      </c>
      <c r="H22" s="172">
        <f>G22*2.87%</f>
        <v>1722</v>
      </c>
      <c r="I22" s="172">
        <f>+G22*3.04%</f>
        <v>1824</v>
      </c>
      <c r="J22" s="172">
        <v>3486.65</v>
      </c>
      <c r="K22" s="172">
        <v>25</v>
      </c>
      <c r="L22" s="172">
        <f>H22+I22+J22+K22</f>
        <v>7057.65</v>
      </c>
      <c r="M22" s="172">
        <f>+G22-L22</f>
        <v>52942.35</v>
      </c>
    </row>
    <row r="23" spans="1:13" ht="32.25" thickBot="1">
      <c r="A23" s="167" t="s">
        <v>208</v>
      </c>
      <c r="B23" s="4"/>
      <c r="C23" s="4"/>
      <c r="D23" s="4"/>
      <c r="E23" s="4"/>
      <c r="F23" s="4" t="s">
        <v>285</v>
      </c>
      <c r="G23" s="168">
        <f t="shared" ref="G23:M23" si="2">+G21+G22</f>
        <v>120000</v>
      </c>
      <c r="H23" s="168">
        <f t="shared" si="2"/>
        <v>3444</v>
      </c>
      <c r="I23" s="168">
        <f t="shared" si="2"/>
        <v>3648</v>
      </c>
      <c r="J23" s="168">
        <f t="shared" si="2"/>
        <v>6973.3</v>
      </c>
      <c r="K23" s="168">
        <f t="shared" si="2"/>
        <v>50</v>
      </c>
      <c r="L23" s="168">
        <f t="shared" si="2"/>
        <v>14115.3</v>
      </c>
      <c r="M23" s="168">
        <f t="shared" si="2"/>
        <v>105884.7</v>
      </c>
    </row>
    <row r="24" spans="1:13" ht="27" thickBot="1">
      <c r="A24" s="169" t="s">
        <v>293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1"/>
    </row>
    <row r="25" spans="1:13" ht="18.75" thickBot="1">
      <c r="A25" s="158" t="s">
        <v>4</v>
      </c>
      <c r="B25" s="158" t="s">
        <v>5</v>
      </c>
      <c r="C25" s="158" t="s">
        <v>6</v>
      </c>
      <c r="D25" s="158" t="s">
        <v>185</v>
      </c>
      <c r="E25" s="158" t="s">
        <v>7</v>
      </c>
      <c r="F25" s="158" t="s">
        <v>272</v>
      </c>
      <c r="G25" s="158" t="s">
        <v>203</v>
      </c>
      <c r="H25" s="158" t="s">
        <v>8</v>
      </c>
      <c r="I25" s="158" t="s">
        <v>9</v>
      </c>
      <c r="J25" s="158" t="s">
        <v>10</v>
      </c>
      <c r="K25" s="158" t="s">
        <v>204</v>
      </c>
      <c r="L25" s="158" t="s">
        <v>205</v>
      </c>
      <c r="M25" s="158" t="s">
        <v>206</v>
      </c>
    </row>
    <row r="26" spans="1:13" ht="75">
      <c r="A26" s="11">
        <v>7</v>
      </c>
      <c r="B26" s="159" t="s">
        <v>294</v>
      </c>
      <c r="C26" s="160" t="s">
        <v>295</v>
      </c>
      <c r="D26" s="161" t="s">
        <v>189</v>
      </c>
      <c r="E26" s="161"/>
      <c r="F26" s="161"/>
      <c r="G26" s="172">
        <v>45000</v>
      </c>
      <c r="H26" s="172">
        <f>G26*2.87%</f>
        <v>1291.5</v>
      </c>
      <c r="I26" s="172">
        <f>+G26*3.04%</f>
        <v>1368</v>
      </c>
      <c r="J26" s="172">
        <v>1148.32</v>
      </c>
      <c r="K26" s="172">
        <v>225</v>
      </c>
      <c r="L26" s="172">
        <f>H26+I26+J26+K26</f>
        <v>4032.8199999999997</v>
      </c>
      <c r="M26" s="172">
        <f>+G26-L26</f>
        <v>40967.18</v>
      </c>
    </row>
    <row r="27" spans="1:13" ht="32.25" thickBot="1">
      <c r="A27" s="167" t="s">
        <v>208</v>
      </c>
      <c r="B27" s="4"/>
      <c r="C27" s="4"/>
      <c r="D27" s="4"/>
      <c r="E27" s="4"/>
      <c r="F27" s="4" t="s">
        <v>285</v>
      </c>
      <c r="G27" s="168">
        <f t="shared" ref="G27:M27" si="3">+G26</f>
        <v>45000</v>
      </c>
      <c r="H27" s="168">
        <f t="shared" si="3"/>
        <v>1291.5</v>
      </c>
      <c r="I27" s="168">
        <f t="shared" si="3"/>
        <v>1368</v>
      </c>
      <c r="J27" s="168">
        <f t="shared" si="3"/>
        <v>1148.32</v>
      </c>
      <c r="K27" s="168">
        <f t="shared" si="3"/>
        <v>225</v>
      </c>
      <c r="L27" s="168">
        <f t="shared" si="3"/>
        <v>4032.8199999999997</v>
      </c>
      <c r="M27" s="168">
        <f t="shared" si="3"/>
        <v>40967.18</v>
      </c>
    </row>
    <row r="28" spans="1:13" ht="27" thickBot="1">
      <c r="A28" s="173"/>
      <c r="B28" s="174"/>
      <c r="C28" s="174"/>
      <c r="D28" s="174"/>
      <c r="E28" s="174" t="s">
        <v>296</v>
      </c>
      <c r="F28" s="174"/>
      <c r="G28" s="174"/>
      <c r="H28" s="174"/>
      <c r="I28" s="174"/>
      <c r="J28" s="174"/>
      <c r="K28" s="174"/>
      <c r="L28" s="174"/>
      <c r="M28" s="175"/>
    </row>
    <row r="29" spans="1:13" ht="18.75" thickBot="1">
      <c r="A29" s="158" t="s">
        <v>4</v>
      </c>
      <c r="B29" s="158" t="s">
        <v>5</v>
      </c>
      <c r="C29" s="158" t="s">
        <v>6</v>
      </c>
      <c r="D29" s="158" t="s">
        <v>185</v>
      </c>
      <c r="E29" s="158" t="s">
        <v>7</v>
      </c>
      <c r="F29" s="158" t="s">
        <v>272</v>
      </c>
      <c r="G29" s="158" t="s">
        <v>203</v>
      </c>
      <c r="H29" s="158" t="s">
        <v>8</v>
      </c>
      <c r="I29" s="158" t="s">
        <v>9</v>
      </c>
      <c r="J29" s="158" t="s">
        <v>10</v>
      </c>
      <c r="K29" s="158" t="s">
        <v>204</v>
      </c>
      <c r="L29" s="158" t="s">
        <v>205</v>
      </c>
      <c r="M29" s="158" t="s">
        <v>206</v>
      </c>
    </row>
    <row r="30" spans="1:13" ht="135.75" thickBot="1">
      <c r="A30" s="11">
        <v>8</v>
      </c>
      <c r="B30" s="159" t="s">
        <v>297</v>
      </c>
      <c r="C30" s="159" t="s">
        <v>298</v>
      </c>
      <c r="D30" s="161"/>
      <c r="E30" s="161" t="s">
        <v>275</v>
      </c>
      <c r="F30" s="158"/>
      <c r="G30" s="172">
        <v>100000</v>
      </c>
      <c r="H30" s="172">
        <f>G30*2.87%</f>
        <v>2870</v>
      </c>
      <c r="I30" s="172">
        <f>+G30*3.04%</f>
        <v>3040</v>
      </c>
      <c r="J30" s="172">
        <v>12105.44</v>
      </c>
      <c r="K30" s="172">
        <v>25</v>
      </c>
      <c r="L30" s="172">
        <f>H30+I30+J30+K30</f>
        <v>18040.440000000002</v>
      </c>
      <c r="M30" s="172">
        <f>+G30-L30</f>
        <v>81959.56</v>
      </c>
    </row>
    <row r="31" spans="1:13" ht="32.25" thickBot="1">
      <c r="A31" s="167" t="s">
        <v>208</v>
      </c>
      <c r="B31" s="4"/>
      <c r="C31" s="4"/>
      <c r="D31" s="4"/>
      <c r="E31" s="4"/>
      <c r="F31" s="4" t="s">
        <v>285</v>
      </c>
      <c r="G31" s="168">
        <f>+G30</f>
        <v>100000</v>
      </c>
      <c r="H31" s="168">
        <f t="shared" ref="H31:M31" si="4">+H30</f>
        <v>2870</v>
      </c>
      <c r="I31" s="168">
        <f t="shared" si="4"/>
        <v>3040</v>
      </c>
      <c r="J31" s="168">
        <f>+J30</f>
        <v>12105.44</v>
      </c>
      <c r="K31" s="168">
        <f t="shared" si="4"/>
        <v>25</v>
      </c>
      <c r="L31" s="168">
        <f t="shared" si="4"/>
        <v>18040.440000000002</v>
      </c>
      <c r="M31" s="168">
        <f t="shared" si="4"/>
        <v>81959.56</v>
      </c>
    </row>
    <row r="32" spans="1:13" ht="27" thickBot="1">
      <c r="A32" s="169" t="s">
        <v>299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1"/>
    </row>
    <row r="33" spans="1:13" ht="18.75" thickBot="1">
      <c r="A33" s="158" t="s">
        <v>4</v>
      </c>
      <c r="B33" s="158" t="s">
        <v>5</v>
      </c>
      <c r="C33" s="158" t="s">
        <v>6</v>
      </c>
      <c r="D33" s="158" t="s">
        <v>185</v>
      </c>
      <c r="E33" s="158" t="s">
        <v>7</v>
      </c>
      <c r="F33" s="158" t="s">
        <v>272</v>
      </c>
      <c r="G33" s="158" t="s">
        <v>203</v>
      </c>
      <c r="H33" s="158" t="s">
        <v>8</v>
      </c>
      <c r="I33" s="158" t="s">
        <v>9</v>
      </c>
      <c r="J33" s="158" t="s">
        <v>10</v>
      </c>
      <c r="K33" s="158" t="s">
        <v>204</v>
      </c>
      <c r="L33" s="158" t="s">
        <v>205</v>
      </c>
      <c r="M33" s="158" t="s">
        <v>206</v>
      </c>
    </row>
    <row r="34" spans="1:13" ht="60.75" thickBot="1">
      <c r="A34" s="11">
        <v>9</v>
      </c>
      <c r="B34" s="159" t="s">
        <v>300</v>
      </c>
      <c r="C34" s="160" t="s">
        <v>278</v>
      </c>
      <c r="D34" s="161" t="s">
        <v>189</v>
      </c>
      <c r="E34" s="161" t="s">
        <v>275</v>
      </c>
      <c r="F34" s="161" t="s">
        <v>301</v>
      </c>
      <c r="G34" s="172">
        <v>40000</v>
      </c>
      <c r="H34" s="172">
        <f>G34*0.0287</f>
        <v>1148</v>
      </c>
      <c r="I34" s="172">
        <v>1216</v>
      </c>
      <c r="J34" s="172">
        <v>442.65</v>
      </c>
      <c r="K34" s="172">
        <v>25</v>
      </c>
      <c r="L34" s="172">
        <f>SUM(H34:K34)</f>
        <v>2831.65</v>
      </c>
      <c r="M34" s="172">
        <f>+G34-L34</f>
        <v>37168.35</v>
      </c>
    </row>
    <row r="35" spans="1:13" ht="32.25" thickBot="1">
      <c r="A35" s="167" t="s">
        <v>208</v>
      </c>
      <c r="B35" s="4"/>
      <c r="C35" s="4"/>
      <c r="D35" s="4"/>
      <c r="E35" s="4"/>
      <c r="F35" s="4"/>
      <c r="G35" s="168">
        <f>SUM(G34:G34)</f>
        <v>40000</v>
      </c>
      <c r="H35" s="130">
        <f>SUM(H33:H34)</f>
        <v>1148</v>
      </c>
      <c r="I35" s="130">
        <f>SUM(I33:I34)</f>
        <v>1216</v>
      </c>
      <c r="J35" s="130">
        <f>SUM(J34)</f>
        <v>442.65</v>
      </c>
      <c r="K35" s="172">
        <f>SUM(K34)</f>
        <v>25</v>
      </c>
      <c r="L35" s="130">
        <f>SUM(L33:L34)</f>
        <v>2831.65</v>
      </c>
      <c r="M35" s="130">
        <f>SUM(M34)</f>
        <v>37168.35</v>
      </c>
    </row>
    <row r="36" spans="1:13" ht="27" thickBot="1">
      <c r="A36" s="169" t="s">
        <v>302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1"/>
    </row>
    <row r="37" spans="1:13" ht="18.75" thickBot="1">
      <c r="A37" s="158" t="s">
        <v>4</v>
      </c>
      <c r="B37" s="158" t="s">
        <v>5</v>
      </c>
      <c r="C37" s="158" t="s">
        <v>6</v>
      </c>
      <c r="D37" s="158" t="s">
        <v>185</v>
      </c>
      <c r="E37" s="158" t="s">
        <v>7</v>
      </c>
      <c r="F37" s="158" t="s">
        <v>272</v>
      </c>
      <c r="G37" s="158" t="s">
        <v>203</v>
      </c>
      <c r="H37" s="158" t="s">
        <v>8</v>
      </c>
      <c r="I37" s="158" t="s">
        <v>9</v>
      </c>
      <c r="J37" s="158" t="s">
        <v>10</v>
      </c>
      <c r="K37" s="158" t="s">
        <v>204</v>
      </c>
      <c r="L37" s="158" t="s">
        <v>205</v>
      </c>
      <c r="M37" s="158" t="s">
        <v>206</v>
      </c>
    </row>
    <row r="38" spans="1:13" ht="103.5">
      <c r="A38" s="176">
        <v>10</v>
      </c>
      <c r="B38" s="177" t="s">
        <v>303</v>
      </c>
      <c r="C38" s="177" t="s">
        <v>304</v>
      </c>
      <c r="D38" s="178" t="s">
        <v>188</v>
      </c>
      <c r="E38" s="161" t="s">
        <v>275</v>
      </c>
      <c r="F38" s="161" t="s">
        <v>305</v>
      </c>
      <c r="G38" s="172">
        <v>90000</v>
      </c>
      <c r="H38" s="172">
        <f t="shared" ref="H38" si="5">G38*0.0287</f>
        <v>2583</v>
      </c>
      <c r="I38" s="172">
        <v>2736</v>
      </c>
      <c r="J38" s="172">
        <v>9753.19</v>
      </c>
      <c r="K38" s="172">
        <v>11127.05</v>
      </c>
      <c r="L38" s="172">
        <f>SUM(H38:K38)</f>
        <v>26199.239999999998</v>
      </c>
      <c r="M38" s="172">
        <f>+G38-L38</f>
        <v>63800.76</v>
      </c>
    </row>
    <row r="39" spans="1:13" ht="32.25" thickBot="1">
      <c r="A39" s="167" t="s">
        <v>208</v>
      </c>
      <c r="B39" s="179"/>
      <c r="C39" s="180"/>
      <c r="D39" s="5"/>
      <c r="E39" s="5"/>
      <c r="F39" s="5"/>
      <c r="G39" s="168">
        <f>+SUM(G38)</f>
        <v>90000</v>
      </c>
      <c r="H39" s="130">
        <f t="shared" ref="H39:L39" si="6">+SUM(H38)</f>
        <v>2583</v>
      </c>
      <c r="I39" s="130">
        <f t="shared" si="6"/>
        <v>2736</v>
      </c>
      <c r="J39" s="130">
        <f>+SUM(J38)</f>
        <v>9753.19</v>
      </c>
      <c r="K39" s="181">
        <f t="shared" si="6"/>
        <v>11127.05</v>
      </c>
      <c r="L39" s="130">
        <f t="shared" si="6"/>
        <v>26199.239999999998</v>
      </c>
      <c r="M39" s="130">
        <f>+SUM(M38)</f>
        <v>63800.76</v>
      </c>
    </row>
    <row r="40" spans="1:13" ht="27" thickBot="1">
      <c r="A40" s="169" t="s">
        <v>306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</row>
    <row r="41" spans="1:13" ht="18.75" thickBot="1">
      <c r="A41" s="158" t="s">
        <v>4</v>
      </c>
      <c r="B41" s="158" t="s">
        <v>5</v>
      </c>
      <c r="C41" s="158" t="s">
        <v>6</v>
      </c>
      <c r="D41" s="158" t="s">
        <v>185</v>
      </c>
      <c r="E41" s="158" t="s">
        <v>7</v>
      </c>
      <c r="F41" s="158" t="s">
        <v>272</v>
      </c>
      <c r="G41" s="158" t="s">
        <v>203</v>
      </c>
      <c r="H41" s="158" t="s">
        <v>8</v>
      </c>
      <c r="I41" s="158" t="s">
        <v>9</v>
      </c>
      <c r="J41" s="158" t="s">
        <v>10</v>
      </c>
      <c r="K41" s="158" t="s">
        <v>204</v>
      </c>
      <c r="L41" s="158" t="s">
        <v>205</v>
      </c>
      <c r="M41" s="158" t="s">
        <v>206</v>
      </c>
    </row>
    <row r="42" spans="1:13" ht="69">
      <c r="A42" s="176">
        <v>11</v>
      </c>
      <c r="B42" s="177" t="s">
        <v>307</v>
      </c>
      <c r="C42" s="177" t="s">
        <v>278</v>
      </c>
      <c r="D42" s="178" t="s">
        <v>188</v>
      </c>
      <c r="E42" s="161" t="s">
        <v>275</v>
      </c>
      <c r="F42" s="182" t="s">
        <v>305</v>
      </c>
      <c r="G42" s="183">
        <v>45000</v>
      </c>
      <c r="H42" s="183">
        <v>1291.5</v>
      </c>
      <c r="I42" s="183">
        <f t="shared" ref="I42" si="7">IF(G42&lt;75829.93,G42*0.0304,2305.23)</f>
        <v>1368</v>
      </c>
      <c r="J42" s="183">
        <v>1148.32</v>
      </c>
      <c r="K42" s="183">
        <v>225</v>
      </c>
      <c r="L42" s="183">
        <f>H42+I42+J42+K42</f>
        <v>4032.8199999999997</v>
      </c>
      <c r="M42" s="183">
        <f t="shared" ref="M42" si="8">+G42-L42</f>
        <v>40967.18</v>
      </c>
    </row>
    <row r="43" spans="1:13" ht="32.25" thickBot="1">
      <c r="A43" s="167" t="s">
        <v>208</v>
      </c>
      <c r="B43" s="159"/>
      <c r="C43" s="159"/>
      <c r="D43" s="4"/>
      <c r="E43" s="4"/>
      <c r="F43" s="4"/>
      <c r="G43" s="168">
        <f t="shared" ref="G43:M43" si="9">SUM(G42)</f>
        <v>45000</v>
      </c>
      <c r="H43" s="168">
        <f t="shared" si="9"/>
        <v>1291.5</v>
      </c>
      <c r="I43" s="168">
        <f t="shared" si="9"/>
        <v>1368</v>
      </c>
      <c r="J43" s="184">
        <f>SUM(J42)</f>
        <v>1148.32</v>
      </c>
      <c r="K43" s="168">
        <f t="shared" si="9"/>
        <v>225</v>
      </c>
      <c r="L43" s="168">
        <f t="shared" si="9"/>
        <v>4032.8199999999997</v>
      </c>
      <c r="M43" s="168">
        <f t="shared" si="9"/>
        <v>40967.18</v>
      </c>
    </row>
    <row r="44" spans="1:13" ht="21" thickBot="1">
      <c r="A44" s="185" t="s">
        <v>270</v>
      </c>
      <c r="B44" s="186" t="s">
        <v>195</v>
      </c>
      <c r="C44" s="187" t="s">
        <v>194</v>
      </c>
      <c r="D44" s="187" t="s">
        <v>308</v>
      </c>
      <c r="E44" s="187" t="s">
        <v>198</v>
      </c>
      <c r="F44" s="187"/>
      <c r="G44" s="187" t="s">
        <v>199</v>
      </c>
      <c r="H44" s="187" t="s">
        <v>200</v>
      </c>
      <c r="I44" s="187" t="s">
        <v>140</v>
      </c>
      <c r="J44" s="187" t="s">
        <v>271</v>
      </c>
      <c r="K44" s="187" t="s">
        <v>202</v>
      </c>
      <c r="L44" s="187"/>
      <c r="M44" s="188"/>
    </row>
    <row r="45" spans="1:13" ht="27" thickBot="1">
      <c r="A45" s="169" t="s">
        <v>309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1"/>
    </row>
    <row r="46" spans="1:13" ht="18.75" thickBot="1">
      <c r="A46" s="158" t="s">
        <v>4</v>
      </c>
      <c r="B46" s="158" t="s">
        <v>5</v>
      </c>
      <c r="C46" s="158" t="s">
        <v>6</v>
      </c>
      <c r="D46" s="158" t="s">
        <v>185</v>
      </c>
      <c r="E46" s="158" t="s">
        <v>7</v>
      </c>
      <c r="F46" s="158" t="s">
        <v>272</v>
      </c>
      <c r="G46" s="158" t="s">
        <v>203</v>
      </c>
      <c r="H46" s="158" t="s">
        <v>8</v>
      </c>
      <c r="I46" s="158" t="s">
        <v>9</v>
      </c>
      <c r="J46" s="158" t="s">
        <v>10</v>
      </c>
      <c r="K46" s="158" t="s">
        <v>204</v>
      </c>
      <c r="L46" s="158" t="s">
        <v>205</v>
      </c>
      <c r="M46" s="158" t="s">
        <v>206</v>
      </c>
    </row>
    <row r="47" spans="1:13" ht="135">
      <c r="A47" s="11">
        <v>12</v>
      </c>
      <c r="B47" s="159" t="s">
        <v>310</v>
      </c>
      <c r="C47" s="159" t="s">
        <v>311</v>
      </c>
      <c r="D47" s="161" t="s">
        <v>189</v>
      </c>
      <c r="E47" s="161" t="s">
        <v>275</v>
      </c>
      <c r="F47" s="161" t="s">
        <v>312</v>
      </c>
      <c r="G47" s="162">
        <v>60000</v>
      </c>
      <c r="H47" s="162">
        <v>1722</v>
      </c>
      <c r="I47" s="162">
        <v>1824</v>
      </c>
      <c r="J47" s="162">
        <v>0</v>
      </c>
      <c r="K47" s="162">
        <v>1225</v>
      </c>
      <c r="L47" s="162">
        <f t="shared" ref="L47:L49" si="10">H47+I47+J47+K47</f>
        <v>4771</v>
      </c>
      <c r="M47" s="162">
        <f>+G47-L47</f>
        <v>55229</v>
      </c>
    </row>
    <row r="48" spans="1:13" ht="105">
      <c r="A48" s="176">
        <v>13</v>
      </c>
      <c r="B48" s="159" t="s">
        <v>313</v>
      </c>
      <c r="C48" s="159" t="s">
        <v>278</v>
      </c>
      <c r="D48" s="4" t="s">
        <v>189</v>
      </c>
      <c r="E48" s="161" t="s">
        <v>275</v>
      </c>
      <c r="F48" s="161" t="s">
        <v>312</v>
      </c>
      <c r="G48" s="162">
        <v>41000</v>
      </c>
      <c r="H48" s="162">
        <f t="shared" ref="H48" si="11">G48*0.0287</f>
        <v>1176.7</v>
      </c>
      <c r="I48" s="162">
        <f t="shared" ref="I48" si="12">IF(G48&lt;75829.93,G48*0.0304,2305.23)</f>
        <v>1246.4000000000001</v>
      </c>
      <c r="J48" s="162">
        <v>0</v>
      </c>
      <c r="K48" s="162">
        <v>225</v>
      </c>
      <c r="L48" s="162">
        <f t="shared" si="10"/>
        <v>2648.1000000000004</v>
      </c>
      <c r="M48" s="162">
        <f t="shared" ref="M48" si="13">+G48-L48</f>
        <v>38351.9</v>
      </c>
    </row>
    <row r="49" spans="1:13" ht="69">
      <c r="A49" s="176">
        <v>14</v>
      </c>
      <c r="B49" s="177" t="s">
        <v>314</v>
      </c>
      <c r="C49" s="177" t="s">
        <v>315</v>
      </c>
      <c r="D49" s="178" t="s">
        <v>189</v>
      </c>
      <c r="E49" s="161" t="s">
        <v>275</v>
      </c>
      <c r="F49" s="161" t="s">
        <v>305</v>
      </c>
      <c r="G49" s="183">
        <v>50000</v>
      </c>
      <c r="H49" s="183">
        <f>G49*0.0287</f>
        <v>1435</v>
      </c>
      <c r="I49" s="183">
        <f>IF(G49&lt;75829.93,G49*0.0304,2305.23)</f>
        <v>1520</v>
      </c>
      <c r="J49" s="183">
        <v>1596.68</v>
      </c>
      <c r="K49" s="183">
        <v>1740.46</v>
      </c>
      <c r="L49" s="189">
        <f t="shared" si="10"/>
        <v>6292.14</v>
      </c>
      <c r="M49" s="183">
        <f>+G49-L49</f>
        <v>43707.86</v>
      </c>
    </row>
    <row r="50" spans="1:13" ht="32.25" thickBot="1">
      <c r="A50" s="167" t="s">
        <v>208</v>
      </c>
      <c r="B50" s="190"/>
      <c r="C50" s="5"/>
      <c r="D50" s="5"/>
      <c r="E50" s="5"/>
      <c r="F50" s="5"/>
      <c r="G50" s="168">
        <f t="shared" ref="G50:M50" si="14">SUM(G47:G49)</f>
        <v>151000</v>
      </c>
      <c r="H50" s="168">
        <f t="shared" si="14"/>
        <v>4333.7</v>
      </c>
      <c r="I50" s="168">
        <f t="shared" si="14"/>
        <v>4590.3999999999996</v>
      </c>
      <c r="J50" s="168">
        <f>SUM(J47:J49)</f>
        <v>1596.68</v>
      </c>
      <c r="K50" s="168">
        <f t="shared" si="14"/>
        <v>3190.46</v>
      </c>
      <c r="L50" s="168">
        <f t="shared" si="14"/>
        <v>13711.240000000002</v>
      </c>
      <c r="M50" s="168">
        <f t="shared" si="14"/>
        <v>137288.76</v>
      </c>
    </row>
    <row r="51" spans="1:13" ht="31.5" thickBot="1">
      <c r="A51" s="191" t="s">
        <v>316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3"/>
    </row>
    <row r="52" spans="1:13" ht="18.75" thickBot="1">
      <c r="A52" s="158" t="s">
        <v>4</v>
      </c>
      <c r="B52" s="158" t="s">
        <v>5</v>
      </c>
      <c r="C52" s="158" t="s">
        <v>6</v>
      </c>
      <c r="D52" s="158" t="s">
        <v>185</v>
      </c>
      <c r="E52" s="158" t="s">
        <v>7</v>
      </c>
      <c r="F52" s="158" t="s">
        <v>272</v>
      </c>
      <c r="G52" s="158" t="s">
        <v>203</v>
      </c>
      <c r="H52" s="158" t="s">
        <v>8</v>
      </c>
      <c r="I52" s="158" t="s">
        <v>9</v>
      </c>
      <c r="J52" s="158" t="s">
        <v>10</v>
      </c>
      <c r="K52" s="158" t="s">
        <v>204</v>
      </c>
      <c r="L52" s="158" t="s">
        <v>205</v>
      </c>
      <c r="M52" s="158" t="s">
        <v>206</v>
      </c>
    </row>
    <row r="53" spans="1:13" ht="75">
      <c r="A53" s="11">
        <v>15</v>
      </c>
      <c r="B53" s="159" t="s">
        <v>317</v>
      </c>
      <c r="C53" s="159" t="s">
        <v>318</v>
      </c>
      <c r="D53" s="4" t="s">
        <v>189</v>
      </c>
      <c r="E53" s="161" t="s">
        <v>275</v>
      </c>
      <c r="F53" s="194" t="s">
        <v>305</v>
      </c>
      <c r="G53" s="162">
        <v>50000</v>
      </c>
      <c r="H53" s="162">
        <v>1435</v>
      </c>
      <c r="I53" s="162">
        <f t="shared" ref="I53:I56" si="15">IF(G53&lt;75829.93,G53*0.0304,2305.23)</f>
        <v>1520</v>
      </c>
      <c r="J53" s="162">
        <v>1596.68</v>
      </c>
      <c r="K53" s="162">
        <v>3654.96</v>
      </c>
      <c r="L53" s="162">
        <f t="shared" ref="L53:L54" si="16">H53+I53+J53+K53</f>
        <v>8206.64</v>
      </c>
      <c r="M53" s="162">
        <f>+G53-L53</f>
        <v>41793.360000000001</v>
      </c>
    </row>
    <row r="54" spans="1:13" ht="90">
      <c r="A54" s="11">
        <v>16</v>
      </c>
      <c r="B54" s="159" t="s">
        <v>319</v>
      </c>
      <c r="C54" s="159" t="s">
        <v>320</v>
      </c>
      <c r="D54" s="4" t="s">
        <v>189</v>
      </c>
      <c r="E54" s="161" t="s">
        <v>275</v>
      </c>
      <c r="F54" s="182" t="s">
        <v>321</v>
      </c>
      <c r="G54" s="162">
        <v>60000</v>
      </c>
      <c r="H54" s="162">
        <v>1722</v>
      </c>
      <c r="I54" s="162">
        <f t="shared" si="15"/>
        <v>1824</v>
      </c>
      <c r="J54" s="162">
        <v>3143.56</v>
      </c>
      <c r="K54" s="162">
        <v>1740.46</v>
      </c>
      <c r="L54" s="162">
        <f t="shared" si="16"/>
        <v>8430.02</v>
      </c>
      <c r="M54" s="162">
        <f t="shared" ref="M54" si="17">+G54-L54</f>
        <v>51569.979999999996</v>
      </c>
    </row>
    <row r="55" spans="1:13" ht="75">
      <c r="A55" s="11">
        <v>17</v>
      </c>
      <c r="B55" s="159" t="s">
        <v>322</v>
      </c>
      <c r="C55" s="159" t="s">
        <v>278</v>
      </c>
      <c r="D55" s="4" t="s">
        <v>188</v>
      </c>
      <c r="E55" s="161" t="s">
        <v>275</v>
      </c>
      <c r="F55" s="161" t="s">
        <v>323</v>
      </c>
      <c r="G55" s="162">
        <v>45000</v>
      </c>
      <c r="H55" s="162">
        <f>G55*0.0287</f>
        <v>1291.5</v>
      </c>
      <c r="I55" s="162">
        <f t="shared" si="15"/>
        <v>1368</v>
      </c>
      <c r="J55" s="162">
        <v>1148.32</v>
      </c>
      <c r="K55" s="162">
        <v>225</v>
      </c>
      <c r="L55" s="162">
        <f>+K55+J55+I55+H55</f>
        <v>4032.8199999999997</v>
      </c>
      <c r="M55" s="162">
        <f>+G55-L55</f>
        <v>40967.18</v>
      </c>
    </row>
    <row r="56" spans="1:13" ht="75">
      <c r="A56" s="11">
        <v>18</v>
      </c>
      <c r="B56" s="159" t="s">
        <v>324</v>
      </c>
      <c r="C56" s="159" t="s">
        <v>147</v>
      </c>
      <c r="D56" s="4" t="s">
        <v>189</v>
      </c>
      <c r="E56" s="161" t="s">
        <v>275</v>
      </c>
      <c r="F56" s="161" t="s">
        <v>325</v>
      </c>
      <c r="G56" s="189">
        <v>50000</v>
      </c>
      <c r="H56" s="189">
        <f>G56*0.0287</f>
        <v>1435</v>
      </c>
      <c r="I56" s="189">
        <f t="shared" si="15"/>
        <v>1520</v>
      </c>
      <c r="J56" s="189">
        <v>1854</v>
      </c>
      <c r="K56" s="189">
        <v>25</v>
      </c>
      <c r="L56" s="162">
        <f>+K56+J56+I56+H56</f>
        <v>4834</v>
      </c>
      <c r="M56" s="189">
        <f>+G56-L56</f>
        <v>45166</v>
      </c>
    </row>
    <row r="57" spans="1:13" ht="32.25" thickBot="1">
      <c r="A57" s="167" t="s">
        <v>208</v>
      </c>
      <c r="B57" s="159"/>
      <c r="C57" s="159"/>
      <c r="D57" s="4"/>
      <c r="E57" s="161"/>
      <c r="F57" s="161" t="s">
        <v>326</v>
      </c>
      <c r="G57" s="168">
        <f>SUM(G53:G56)</f>
        <v>205000</v>
      </c>
      <c r="H57" s="168">
        <f t="shared" ref="H57:M57" si="18">SUM(H53:H56)</f>
        <v>5883.5</v>
      </c>
      <c r="I57" s="168">
        <f t="shared" si="18"/>
        <v>6232</v>
      </c>
      <c r="J57" s="168">
        <f t="shared" si="18"/>
        <v>7742.5599999999995</v>
      </c>
      <c r="K57" s="168">
        <f t="shared" si="18"/>
        <v>5645.42</v>
      </c>
      <c r="L57" s="168">
        <f t="shared" si="18"/>
        <v>25503.48</v>
      </c>
      <c r="M57" s="168">
        <f t="shared" si="18"/>
        <v>179496.52</v>
      </c>
    </row>
    <row r="58" spans="1:13" ht="31.5" thickBot="1">
      <c r="A58" s="191" t="s">
        <v>327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3"/>
    </row>
    <row r="59" spans="1:13" ht="18.75" thickBot="1">
      <c r="A59" s="158" t="s">
        <v>4</v>
      </c>
      <c r="B59" s="158" t="s">
        <v>5</v>
      </c>
      <c r="C59" s="158" t="s">
        <v>6</v>
      </c>
      <c r="D59" s="158" t="s">
        <v>185</v>
      </c>
      <c r="E59" s="158" t="s">
        <v>7</v>
      </c>
      <c r="F59" s="158" t="s">
        <v>272</v>
      </c>
      <c r="G59" s="158" t="s">
        <v>203</v>
      </c>
      <c r="H59" s="158" t="s">
        <v>8</v>
      </c>
      <c r="I59" s="158" t="s">
        <v>9</v>
      </c>
      <c r="J59" s="158" t="s">
        <v>10</v>
      </c>
      <c r="K59" s="158" t="s">
        <v>204</v>
      </c>
      <c r="L59" s="158" t="s">
        <v>205</v>
      </c>
      <c r="M59" s="158" t="s">
        <v>206</v>
      </c>
    </row>
    <row r="60" spans="1:13" ht="90.75" thickBot="1">
      <c r="A60" s="11">
        <v>19</v>
      </c>
      <c r="B60" s="159" t="s">
        <v>328</v>
      </c>
      <c r="C60" s="159" t="s">
        <v>329</v>
      </c>
      <c r="D60" s="4" t="s">
        <v>189</v>
      </c>
      <c r="E60" s="161" t="s">
        <v>275</v>
      </c>
      <c r="F60" s="11" t="s">
        <v>279</v>
      </c>
      <c r="G60" s="172">
        <v>60000</v>
      </c>
      <c r="H60" s="172">
        <f>G60*0.0287</f>
        <v>1722</v>
      </c>
      <c r="I60" s="172">
        <v>1824</v>
      </c>
      <c r="J60" s="172">
        <v>3486.65</v>
      </c>
      <c r="K60" s="172">
        <v>25</v>
      </c>
      <c r="L60" s="172">
        <f>H60+I60+J60+K60</f>
        <v>7057.65</v>
      </c>
      <c r="M60" s="172">
        <f>+G60-L60</f>
        <v>52942.35</v>
      </c>
    </row>
    <row r="61" spans="1:13" ht="32.25" thickBot="1">
      <c r="A61" s="167" t="s">
        <v>208</v>
      </c>
      <c r="D61" s="18"/>
      <c r="E61" s="18"/>
      <c r="G61" s="195">
        <f>+G60</f>
        <v>60000</v>
      </c>
      <c r="H61" s="195">
        <f>G61*0.0287</f>
        <v>1722</v>
      </c>
      <c r="I61" s="195">
        <v>1824</v>
      </c>
      <c r="J61" s="195">
        <f>SUM(J60)</f>
        <v>3486.65</v>
      </c>
      <c r="K61" s="172">
        <v>25</v>
      </c>
      <c r="L61" s="195">
        <f>SUM(L60)</f>
        <v>7057.65</v>
      </c>
      <c r="M61" s="195">
        <f>+G61-L61</f>
        <v>52942.35</v>
      </c>
    </row>
    <row r="62" spans="1:13" ht="31.5" thickBot="1">
      <c r="A62" s="191" t="s">
        <v>115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3"/>
    </row>
    <row r="63" spans="1:13" ht="18.75" thickBot="1">
      <c r="A63" s="158" t="s">
        <v>4</v>
      </c>
      <c r="B63" s="158" t="s">
        <v>5</v>
      </c>
      <c r="C63" s="158" t="s">
        <v>6</v>
      </c>
      <c r="D63" s="158" t="s">
        <v>185</v>
      </c>
      <c r="E63" s="158" t="s">
        <v>7</v>
      </c>
      <c r="F63" s="158" t="s">
        <v>272</v>
      </c>
      <c r="G63" s="158" t="s">
        <v>203</v>
      </c>
      <c r="H63" s="158" t="s">
        <v>8</v>
      </c>
      <c r="I63" s="158" t="s">
        <v>9</v>
      </c>
      <c r="J63" s="158" t="s">
        <v>10</v>
      </c>
      <c r="K63" s="158" t="s">
        <v>204</v>
      </c>
      <c r="L63" s="158" t="s">
        <v>205</v>
      </c>
      <c r="M63" s="158" t="s">
        <v>206</v>
      </c>
    </row>
    <row r="64" spans="1:13" ht="17.25">
      <c r="A64" s="176">
        <v>20</v>
      </c>
      <c r="B64" s="196" t="s">
        <v>330</v>
      </c>
      <c r="C64" s="196" t="s">
        <v>331</v>
      </c>
      <c r="D64" s="176" t="s">
        <v>189</v>
      </c>
      <c r="E64" s="161" t="s">
        <v>275</v>
      </c>
      <c r="F64" s="11" t="s">
        <v>279</v>
      </c>
      <c r="G64" s="197">
        <v>50000</v>
      </c>
      <c r="H64" s="197">
        <f>G64*0.0287</f>
        <v>1435</v>
      </c>
      <c r="I64" s="197">
        <v>1520</v>
      </c>
      <c r="J64" s="162">
        <v>1854</v>
      </c>
      <c r="K64" s="197">
        <v>1025</v>
      </c>
      <c r="L64" s="198">
        <f>H64+I64+J64+K64</f>
        <v>5834</v>
      </c>
      <c r="M64" s="162">
        <f>+G64-L64</f>
        <v>44166</v>
      </c>
    </row>
    <row r="65" spans="1:13" ht="17.25">
      <c r="A65" s="176">
        <v>21</v>
      </c>
      <c r="B65" s="196" t="s">
        <v>332</v>
      </c>
      <c r="C65" s="196" t="s">
        <v>147</v>
      </c>
      <c r="D65" s="176" t="s">
        <v>188</v>
      </c>
      <c r="E65" s="161" t="s">
        <v>275</v>
      </c>
      <c r="F65" s="11" t="s">
        <v>279</v>
      </c>
      <c r="G65" s="197">
        <v>50000</v>
      </c>
      <c r="H65" s="197">
        <f t="shared" ref="H65:H69" si="19">G65*0.0287</f>
        <v>1435</v>
      </c>
      <c r="I65" s="197">
        <v>1520</v>
      </c>
      <c r="J65" s="162">
        <v>1854</v>
      </c>
      <c r="K65" s="197">
        <v>1025</v>
      </c>
      <c r="L65" s="198">
        <f>+H65+I65+J65+K65</f>
        <v>5834</v>
      </c>
      <c r="M65" s="162">
        <f>+G65-L65</f>
        <v>44166</v>
      </c>
    </row>
    <row r="66" spans="1:13" ht="75">
      <c r="A66" s="176">
        <v>22</v>
      </c>
      <c r="B66" s="159" t="s">
        <v>333</v>
      </c>
      <c r="C66" s="159" t="s">
        <v>331</v>
      </c>
      <c r="D66" s="4" t="s">
        <v>189</v>
      </c>
      <c r="E66" s="161" t="s">
        <v>275</v>
      </c>
      <c r="F66" s="161" t="s">
        <v>334</v>
      </c>
      <c r="G66" s="162">
        <v>50000</v>
      </c>
      <c r="H66" s="162">
        <f t="shared" si="19"/>
        <v>1435</v>
      </c>
      <c r="I66" s="162">
        <f>IF(G66&lt;75829.93,G66*0.0304,2305.23)</f>
        <v>1520</v>
      </c>
      <c r="J66" s="162">
        <v>1854</v>
      </c>
      <c r="K66" s="162">
        <v>1025</v>
      </c>
      <c r="L66" s="162">
        <f t="shared" ref="L66:L69" si="20">H66+I66+J66+K66</f>
        <v>5834</v>
      </c>
      <c r="M66" s="162">
        <f t="shared" ref="M66:M69" si="21">+G66-L66</f>
        <v>44166</v>
      </c>
    </row>
    <row r="67" spans="1:13" ht="60">
      <c r="A67" s="176">
        <v>23</v>
      </c>
      <c r="B67" s="159" t="s">
        <v>335</v>
      </c>
      <c r="C67" s="159" t="s">
        <v>278</v>
      </c>
      <c r="D67" s="4" t="s">
        <v>188</v>
      </c>
      <c r="E67" s="161" t="s">
        <v>275</v>
      </c>
      <c r="F67" s="161" t="s">
        <v>312</v>
      </c>
      <c r="G67" s="162">
        <v>45000</v>
      </c>
      <c r="H67" s="162">
        <f t="shared" si="19"/>
        <v>1291.5</v>
      </c>
      <c r="I67" s="162">
        <v>1368</v>
      </c>
      <c r="J67" s="162">
        <v>633.69000000000005</v>
      </c>
      <c r="K67" s="162">
        <v>3455.92</v>
      </c>
      <c r="L67" s="162">
        <f>H67+I67+J67+K67</f>
        <v>6749.1100000000006</v>
      </c>
      <c r="M67" s="162">
        <f>+G67-L67</f>
        <v>38250.89</v>
      </c>
    </row>
    <row r="68" spans="1:13" ht="60">
      <c r="A68" s="176">
        <v>24</v>
      </c>
      <c r="B68" s="159" t="s">
        <v>336</v>
      </c>
      <c r="C68" s="159" t="s">
        <v>337</v>
      </c>
      <c r="D68" s="4" t="s">
        <v>189</v>
      </c>
      <c r="E68" s="161" t="s">
        <v>275</v>
      </c>
      <c r="F68" s="161"/>
      <c r="G68" s="162">
        <v>50000</v>
      </c>
      <c r="H68" s="162">
        <f t="shared" si="19"/>
        <v>1435</v>
      </c>
      <c r="I68" s="162">
        <v>1520</v>
      </c>
      <c r="J68" s="162">
        <v>1854</v>
      </c>
      <c r="K68" s="162">
        <v>25</v>
      </c>
      <c r="L68" s="162">
        <f>H68+I68+J68+K68</f>
        <v>4834</v>
      </c>
      <c r="M68" s="162">
        <f>+G68-L68</f>
        <v>45166</v>
      </c>
    </row>
    <row r="69" spans="1:13" ht="75">
      <c r="A69" s="176">
        <v>25</v>
      </c>
      <c r="B69" s="159" t="s">
        <v>338</v>
      </c>
      <c r="C69" s="159" t="s">
        <v>331</v>
      </c>
      <c r="D69" s="4" t="s">
        <v>189</v>
      </c>
      <c r="E69" s="161" t="s">
        <v>275</v>
      </c>
      <c r="F69" s="161" t="s">
        <v>323</v>
      </c>
      <c r="G69" s="189">
        <v>50000</v>
      </c>
      <c r="H69" s="189">
        <f t="shared" si="19"/>
        <v>1435</v>
      </c>
      <c r="I69" s="189">
        <f t="shared" ref="I69" si="22">IF(G69&lt;75829.93,G69*0.0304,2305.23)</f>
        <v>1520</v>
      </c>
      <c r="J69" s="189">
        <v>1854</v>
      </c>
      <c r="K69" s="189">
        <v>1025</v>
      </c>
      <c r="L69" s="189">
        <f t="shared" si="20"/>
        <v>5834</v>
      </c>
      <c r="M69" s="189">
        <f t="shared" si="21"/>
        <v>44166</v>
      </c>
    </row>
    <row r="70" spans="1:13" ht="32.25" thickBot="1">
      <c r="A70" s="167" t="s">
        <v>208</v>
      </c>
      <c r="B70" s="159"/>
      <c r="C70" s="159"/>
      <c r="D70" s="4"/>
      <c r="E70" s="161"/>
      <c r="F70" s="161"/>
      <c r="G70" s="168">
        <f t="shared" ref="G70:M70" si="23">SUM(G64:G69)</f>
        <v>295000</v>
      </c>
      <c r="H70" s="168">
        <f t="shared" si="23"/>
        <v>8466.5</v>
      </c>
      <c r="I70" s="168">
        <f t="shared" si="23"/>
        <v>8968</v>
      </c>
      <c r="J70" s="168">
        <f t="shared" si="23"/>
        <v>9903.69</v>
      </c>
      <c r="K70" s="168">
        <f t="shared" si="23"/>
        <v>7580.92</v>
      </c>
      <c r="L70" s="168">
        <f t="shared" si="23"/>
        <v>34919.11</v>
      </c>
      <c r="M70" s="168">
        <f t="shared" si="23"/>
        <v>260080.89</v>
      </c>
    </row>
    <row r="71" spans="1:13" ht="27" thickBot="1">
      <c r="A71" s="169" t="s">
        <v>339</v>
      </c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1"/>
    </row>
    <row r="72" spans="1:13" ht="18.75" thickBot="1">
      <c r="A72" s="158" t="s">
        <v>4</v>
      </c>
      <c r="B72" s="158" t="s">
        <v>5</v>
      </c>
      <c r="C72" s="158" t="s">
        <v>6</v>
      </c>
      <c r="D72" s="158" t="s">
        <v>185</v>
      </c>
      <c r="E72" s="158" t="s">
        <v>7</v>
      </c>
      <c r="F72" s="158" t="s">
        <v>272</v>
      </c>
      <c r="G72" s="158" t="s">
        <v>203</v>
      </c>
      <c r="H72" s="158" t="s">
        <v>8</v>
      </c>
      <c r="I72" s="158" t="s">
        <v>9</v>
      </c>
      <c r="J72" s="158" t="s">
        <v>10</v>
      </c>
      <c r="K72" s="158" t="s">
        <v>204</v>
      </c>
      <c r="L72" s="158" t="s">
        <v>205</v>
      </c>
      <c r="M72" s="158" t="s">
        <v>206</v>
      </c>
    </row>
    <row r="73" spans="1:13" ht="51.75">
      <c r="A73" s="11">
        <v>26</v>
      </c>
      <c r="B73" s="177" t="s">
        <v>340</v>
      </c>
      <c r="C73" s="177" t="s">
        <v>169</v>
      </c>
      <c r="D73" s="178" t="s">
        <v>188</v>
      </c>
      <c r="E73" s="161" t="s">
        <v>275</v>
      </c>
      <c r="F73" s="161" t="s">
        <v>305</v>
      </c>
      <c r="G73" s="199">
        <v>45000</v>
      </c>
      <c r="H73" s="199">
        <v>1291.5</v>
      </c>
      <c r="I73" s="189">
        <v>1368</v>
      </c>
      <c r="J73" s="183">
        <v>1148.32</v>
      </c>
      <c r="K73" s="199">
        <v>25</v>
      </c>
      <c r="L73" s="172">
        <f>H73+I73+J73+K73</f>
        <v>3832.8199999999997</v>
      </c>
      <c r="M73" s="199">
        <f t="shared" ref="M73:M74" si="24">G73-L73</f>
        <v>41167.18</v>
      </c>
    </row>
    <row r="74" spans="1:13" ht="32.25" thickBot="1">
      <c r="A74" s="167" t="s">
        <v>208</v>
      </c>
      <c r="B74" s="177"/>
      <c r="C74" s="177"/>
      <c r="D74" s="178"/>
      <c r="E74" s="161"/>
      <c r="F74" s="161"/>
      <c r="G74" s="200">
        <v>45000</v>
      </c>
      <c r="H74" s="200">
        <v>1291.5</v>
      </c>
      <c r="I74" s="201">
        <v>1368</v>
      </c>
      <c r="J74" s="184">
        <f>+J73</f>
        <v>1148.32</v>
      </c>
      <c r="K74" s="200">
        <v>25</v>
      </c>
      <c r="L74" s="195">
        <f>H74+I74+J74+K74</f>
        <v>3832.8199999999997</v>
      </c>
      <c r="M74" s="200">
        <f t="shared" si="24"/>
        <v>41167.18</v>
      </c>
    </row>
    <row r="75" spans="1:13" ht="31.5" thickBot="1">
      <c r="A75" s="191" t="s">
        <v>341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3"/>
    </row>
    <row r="76" spans="1:13" ht="18.75" thickBot="1">
      <c r="A76" s="158" t="s">
        <v>4</v>
      </c>
      <c r="B76" s="158" t="s">
        <v>5</v>
      </c>
      <c r="C76" s="158" t="s">
        <v>6</v>
      </c>
      <c r="D76" s="158" t="s">
        <v>185</v>
      </c>
      <c r="E76" s="158" t="s">
        <v>7</v>
      </c>
      <c r="F76" s="158" t="s">
        <v>272</v>
      </c>
      <c r="G76" s="158" t="s">
        <v>203</v>
      </c>
      <c r="H76" s="158" t="s">
        <v>8</v>
      </c>
      <c r="I76" s="158" t="s">
        <v>9</v>
      </c>
      <c r="J76" s="158" t="s">
        <v>10</v>
      </c>
      <c r="K76" s="158" t="s">
        <v>204</v>
      </c>
      <c r="L76" s="158" t="s">
        <v>205</v>
      </c>
      <c r="M76" s="158" t="s">
        <v>206</v>
      </c>
    </row>
    <row r="77" spans="1:13" ht="135">
      <c r="A77" s="11">
        <v>27</v>
      </c>
      <c r="B77" s="159" t="s">
        <v>342</v>
      </c>
      <c r="C77" s="159" t="s">
        <v>343</v>
      </c>
      <c r="D77" s="4" t="s">
        <v>189</v>
      </c>
      <c r="E77" s="161" t="s">
        <v>275</v>
      </c>
      <c r="F77" s="11" t="s">
        <v>279</v>
      </c>
      <c r="G77" s="162">
        <v>90000</v>
      </c>
      <c r="H77" s="162">
        <f>G77*0.0287</f>
        <v>2583</v>
      </c>
      <c r="I77" s="162">
        <v>2736</v>
      </c>
      <c r="J77" s="162">
        <v>9753.19</v>
      </c>
      <c r="K77" s="162">
        <v>225</v>
      </c>
      <c r="L77" s="162">
        <f>H77+I77+J77+K77</f>
        <v>15297.19</v>
      </c>
      <c r="M77" s="162">
        <f>+G77-L77</f>
        <v>74702.81</v>
      </c>
    </row>
    <row r="78" spans="1:13" ht="31.5">
      <c r="A78" s="167" t="s">
        <v>208</v>
      </c>
      <c r="B78" s="159"/>
      <c r="C78" s="159"/>
      <c r="D78" s="4"/>
      <c r="E78" s="4"/>
      <c r="F78" s="4"/>
      <c r="G78" s="195">
        <f>+G77</f>
        <v>90000</v>
      </c>
      <c r="H78" s="195">
        <f>G78*0.0287</f>
        <v>2583</v>
      </c>
      <c r="I78" s="195">
        <f>+I77</f>
        <v>2736</v>
      </c>
      <c r="J78" s="195">
        <f>+J77</f>
        <v>9753.19</v>
      </c>
      <c r="K78" s="195">
        <v>225</v>
      </c>
      <c r="L78" s="195">
        <f t="shared" ref="L78" si="25">H78+I78+J78+K78</f>
        <v>15297.19</v>
      </c>
      <c r="M78" s="195">
        <f t="shared" ref="M78" si="26">+G78-L78</f>
        <v>74702.81</v>
      </c>
    </row>
    <row r="79" spans="1:13" ht="35.25" thickBot="1">
      <c r="A79" s="202" t="s">
        <v>207</v>
      </c>
      <c r="B79" s="176"/>
      <c r="C79" s="176"/>
      <c r="D79" s="176"/>
      <c r="E79" s="176"/>
      <c r="F79" s="176"/>
      <c r="G79" s="203">
        <f>+G14+G18+G35+G39+G43+G50+G57+G61+G70+G74+G78+G23+G31+G27</f>
        <v>1576000</v>
      </c>
      <c r="H79" s="203">
        <f>+H14+H18+H35+H39+H43+H50+H57+H61+H70+H74+H78+H31+H23+H27</f>
        <v>45231.199999999997</v>
      </c>
      <c r="I79" s="203">
        <f>+I14+I18+I35+I39+I43+I50+I57+I61+I70+I74+I78+I31+I23+I27</f>
        <v>47910.400000000001</v>
      </c>
      <c r="J79" s="203">
        <f>+J14+J18+J35+J39+J43+J50+J57+J61+J70+J74+J78+J23+J31+J27</f>
        <v>82204.050000000017</v>
      </c>
      <c r="K79" s="203">
        <f>+K14+K18+K35+K39+K43+K50+K57+K61+K70+K74+K78+K23+K31+K27</f>
        <v>49308.34</v>
      </c>
      <c r="L79" s="203">
        <f>+L14+L18+L35+L39+L43+L50+L57+L61+L70+L74+L78+L31+L23+L27</f>
        <v>224653.99</v>
      </c>
      <c r="M79" s="203">
        <f>+M14+M18+M35+M39+M43+M50+M57+M61+M70+M74+M78+M31+M23+M27</f>
        <v>1351346.01</v>
      </c>
    </row>
    <row r="80" spans="1:13" ht="18" thickTop="1">
      <c r="A80" s="202"/>
      <c r="B80" s="176"/>
      <c r="C80" s="176"/>
      <c r="D80" s="176"/>
      <c r="E80" s="176"/>
      <c r="F80" s="176"/>
      <c r="G80" s="204"/>
      <c r="H80" s="204"/>
      <c r="I80" s="204"/>
      <c r="J80" s="204"/>
      <c r="K80" s="204"/>
      <c r="L80" s="204"/>
      <c r="M80" s="205"/>
    </row>
    <row r="81" spans="1:13" ht="17.25">
      <c r="A81" s="176" t="s">
        <v>192</v>
      </c>
      <c r="B81" s="176"/>
      <c r="C81" s="176"/>
      <c r="D81" s="176"/>
      <c r="E81" s="176"/>
      <c r="F81" s="206" t="s">
        <v>78</v>
      </c>
      <c r="G81" s="206"/>
      <c r="H81" s="206"/>
      <c r="J81" s="207" t="s">
        <v>79</v>
      </c>
      <c r="K81" s="207"/>
      <c r="L81" s="207"/>
      <c r="M81" s="207"/>
    </row>
    <row r="82" spans="1:13" ht="17.25">
      <c r="A82" s="202"/>
      <c r="B82" s="176"/>
      <c r="C82" s="176"/>
      <c r="D82" s="176"/>
      <c r="E82" s="176"/>
      <c r="F82" s="176"/>
      <c r="G82" s="204"/>
      <c r="H82" s="204"/>
      <c r="I82" s="204"/>
      <c r="J82" s="204"/>
      <c r="K82" s="204"/>
      <c r="L82" s="204"/>
      <c r="M82" s="205"/>
    </row>
    <row r="83" spans="1:13" ht="17.25">
      <c r="A83" s="15" t="s">
        <v>344</v>
      </c>
      <c r="B83" s="176"/>
      <c r="C83" s="176"/>
      <c r="D83" s="176"/>
      <c r="E83" s="176"/>
      <c r="F83" s="208" t="s">
        <v>94</v>
      </c>
      <c r="G83" s="206"/>
      <c r="H83" s="206"/>
      <c r="I83" s="206"/>
      <c r="J83" s="209" t="s">
        <v>95</v>
      </c>
      <c r="K83" s="209"/>
      <c r="L83" s="209"/>
      <c r="M83" s="209"/>
    </row>
    <row r="84" spans="1:13" ht="17.25">
      <c r="A84" s="176" t="s">
        <v>345</v>
      </c>
      <c r="B84" s="176"/>
      <c r="C84" s="176"/>
      <c r="D84" s="176"/>
      <c r="E84" s="176"/>
      <c r="F84" s="176" t="s">
        <v>193</v>
      </c>
      <c r="G84" s="206"/>
      <c r="H84" s="206"/>
      <c r="I84" s="206"/>
      <c r="J84" s="207" t="s">
        <v>12</v>
      </c>
      <c r="K84" s="207"/>
      <c r="L84" s="207"/>
      <c r="M84" s="207"/>
    </row>
    <row r="85" spans="1:13" ht="17.25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</row>
    <row r="86" spans="1:13" ht="17.2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</row>
    <row r="87" spans="1:13" ht="17.25">
      <c r="A87" s="207"/>
      <c r="B87" s="207"/>
      <c r="C87" s="207"/>
      <c r="D87" s="206"/>
      <c r="E87" s="207"/>
      <c r="F87" s="207"/>
      <c r="G87" s="207"/>
      <c r="H87" s="207"/>
      <c r="I87" s="207"/>
      <c r="J87" s="207"/>
      <c r="K87" s="211"/>
      <c r="L87" s="211"/>
      <c r="M87" s="211"/>
    </row>
  </sheetData>
  <mergeCells count="21">
    <mergeCell ref="A87:C87"/>
    <mergeCell ref="E87:G87"/>
    <mergeCell ref="H87:J87"/>
    <mergeCell ref="A71:M71"/>
    <mergeCell ref="A75:M75"/>
    <mergeCell ref="J81:M81"/>
    <mergeCell ref="J83:M83"/>
    <mergeCell ref="J84:M84"/>
    <mergeCell ref="A85:M85"/>
    <mergeCell ref="A36:M36"/>
    <mergeCell ref="A40:M40"/>
    <mergeCell ref="A45:M45"/>
    <mergeCell ref="A51:M51"/>
    <mergeCell ref="A58:M58"/>
    <mergeCell ref="A62:M62"/>
    <mergeCell ref="A1:M6"/>
    <mergeCell ref="A8:M8"/>
    <mergeCell ref="A15:M15"/>
    <mergeCell ref="A19:M19"/>
    <mergeCell ref="A24:M24"/>
    <mergeCell ref="A32:M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A6CF-58AE-481A-811F-7EAF55D8937A}">
  <dimension ref="A1:M21"/>
  <sheetViews>
    <sheetView topLeftCell="A55" workbookViewId="0">
      <selection activeCell="A8" sqref="A8:L8"/>
    </sheetView>
  </sheetViews>
  <sheetFormatPr baseColWidth="10" defaultRowHeight="15"/>
  <cols>
    <col min="2" max="2" width="41.5703125" customWidth="1"/>
    <col min="5" max="5" width="18.7109375" bestFit="1" customWidth="1"/>
    <col min="6" max="6" width="38.7109375" bestFit="1" customWidth="1"/>
    <col min="12" max="12" width="12.5703125" bestFit="1" customWidth="1"/>
  </cols>
  <sheetData>
    <row r="1" spans="1:13">
      <c r="A1" s="212" t="s">
        <v>346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4"/>
    </row>
    <row r="2" spans="1:13">
      <c r="A2" s="215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16"/>
    </row>
    <row r="3" spans="1:13">
      <c r="A3" s="215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16"/>
    </row>
    <row r="4" spans="1:13">
      <c r="A4" s="215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216"/>
    </row>
    <row r="5" spans="1:13">
      <c r="A5" s="215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216"/>
    </row>
    <row r="6" spans="1:13" ht="15.75" thickBot="1">
      <c r="A6" s="217"/>
      <c r="B6" s="218"/>
      <c r="C6" s="218"/>
      <c r="D6" s="218"/>
      <c r="E6" s="218"/>
      <c r="F6" s="218"/>
      <c r="G6" s="218"/>
      <c r="H6" s="218"/>
      <c r="I6" s="218"/>
      <c r="J6" s="218"/>
      <c r="K6" s="152"/>
      <c r="L6" s="216"/>
    </row>
    <row r="7" spans="1:13" ht="21" thickBot="1">
      <c r="A7" s="219" t="s">
        <v>196</v>
      </c>
      <c r="B7" s="219" t="s">
        <v>195</v>
      </c>
      <c r="C7" s="219" t="s">
        <v>194</v>
      </c>
      <c r="D7" s="219" t="s">
        <v>197</v>
      </c>
      <c r="E7" s="219" t="s">
        <v>198</v>
      </c>
      <c r="F7" s="219" t="s">
        <v>199</v>
      </c>
      <c r="G7" s="219" t="s">
        <v>200</v>
      </c>
      <c r="H7" s="219" t="s">
        <v>1</v>
      </c>
      <c r="I7" s="219" t="s">
        <v>347</v>
      </c>
      <c r="J7" s="220" t="s">
        <v>202</v>
      </c>
      <c r="K7" s="186"/>
      <c r="L7" s="187"/>
    </row>
    <row r="8" spans="1:13" ht="30.75">
      <c r="A8" s="221" t="s">
        <v>348</v>
      </c>
      <c r="B8" s="222"/>
      <c r="C8" s="222"/>
      <c r="D8" s="222"/>
      <c r="E8" s="222"/>
      <c r="F8" s="222"/>
      <c r="G8" s="222"/>
      <c r="H8" s="222"/>
      <c r="I8" s="222"/>
      <c r="J8" s="222"/>
      <c r="K8" s="223"/>
      <c r="L8" s="224"/>
    </row>
    <row r="9" spans="1:13" ht="20.25">
      <c r="A9" s="154" t="s">
        <v>4</v>
      </c>
      <c r="B9" s="154" t="s">
        <v>5</v>
      </c>
      <c r="C9" s="154" t="s">
        <v>6</v>
      </c>
      <c r="D9" s="154" t="s">
        <v>185</v>
      </c>
      <c r="E9" s="154" t="s">
        <v>7</v>
      </c>
      <c r="F9" s="154" t="s">
        <v>203</v>
      </c>
      <c r="G9" s="154" t="s">
        <v>8</v>
      </c>
      <c r="H9" s="154" t="s">
        <v>9</v>
      </c>
      <c r="I9" s="154" t="s">
        <v>10</v>
      </c>
      <c r="J9" s="154" t="s">
        <v>204</v>
      </c>
      <c r="K9" s="154" t="s">
        <v>205</v>
      </c>
      <c r="L9" s="154" t="s">
        <v>206</v>
      </c>
    </row>
    <row r="10" spans="1:13" ht="103.5">
      <c r="A10" s="225">
        <v>1</v>
      </c>
      <c r="B10" s="177" t="s">
        <v>43</v>
      </c>
      <c r="C10" s="177" t="s">
        <v>349</v>
      </c>
      <c r="D10" s="178" t="s">
        <v>189</v>
      </c>
      <c r="E10" s="226" t="s">
        <v>350</v>
      </c>
      <c r="F10" s="197">
        <v>55000</v>
      </c>
      <c r="G10" s="162">
        <v>1578.5</v>
      </c>
      <c r="H10" s="162">
        <v>1672</v>
      </c>
      <c r="I10" s="162">
        <v>2559.67</v>
      </c>
      <c r="J10" s="162">
        <v>225</v>
      </c>
      <c r="K10" s="162">
        <f>+G10+H10+I10+J10</f>
        <v>6035.17</v>
      </c>
      <c r="L10" s="227">
        <f>F10-K10</f>
        <v>48964.83</v>
      </c>
      <c r="M10" s="3"/>
    </row>
    <row r="11" spans="1:13" ht="34.5">
      <c r="A11" s="228" t="s">
        <v>208</v>
      </c>
      <c r="B11" s="177"/>
      <c r="C11" s="177"/>
      <c r="D11" s="178"/>
      <c r="E11" s="178"/>
      <c r="F11" s="229">
        <f>SUM(F10:F10)</f>
        <v>55000</v>
      </c>
      <c r="G11" s="230">
        <f>+G10</f>
        <v>1578.5</v>
      </c>
      <c r="H11" s="231">
        <v>1672</v>
      </c>
      <c r="I11" s="232">
        <f>+I10</f>
        <v>2559.67</v>
      </c>
      <c r="J11" s="229">
        <f>SUM(J9:J10)</f>
        <v>225</v>
      </c>
      <c r="K11" s="229">
        <f>SUM(K9:K10)</f>
        <v>6035.17</v>
      </c>
      <c r="L11" s="233">
        <f>SUM(L10:L10)</f>
        <v>48964.83</v>
      </c>
      <c r="M11" s="3"/>
    </row>
    <row r="12" spans="1:13" ht="34.5">
      <c r="A12" s="234" t="s">
        <v>207</v>
      </c>
      <c r="B12" s="235"/>
      <c r="C12" s="235"/>
      <c r="D12" s="236"/>
      <c r="E12" s="236"/>
      <c r="F12" s="237">
        <f>+F11</f>
        <v>55000</v>
      </c>
      <c r="G12" s="237">
        <f t="shared" ref="G12:J12" si="0">+G11</f>
        <v>1578.5</v>
      </c>
      <c r="H12" s="237">
        <f t="shared" si="0"/>
        <v>1672</v>
      </c>
      <c r="I12" s="238">
        <v>2559.67</v>
      </c>
      <c r="J12" s="237">
        <f t="shared" si="0"/>
        <v>225</v>
      </c>
      <c r="K12" s="237">
        <f>+K11</f>
        <v>6035.17</v>
      </c>
      <c r="L12" s="239">
        <f>+L11</f>
        <v>48964.83</v>
      </c>
      <c r="M12" s="3"/>
    </row>
    <row r="13" spans="1:13" ht="17.25">
      <c r="A13" s="240"/>
      <c r="B13" s="241"/>
      <c r="C13" s="241"/>
      <c r="D13" s="178"/>
      <c r="E13" s="178"/>
      <c r="F13" s="230"/>
      <c r="G13" s="232"/>
      <c r="H13" s="232"/>
      <c r="I13" s="230"/>
      <c r="J13" s="242"/>
      <c r="K13" s="230"/>
      <c r="L13" s="230"/>
      <c r="M13" s="3"/>
    </row>
    <row r="14" spans="1:13" ht="17.25">
      <c r="A14" s="176" t="s">
        <v>192</v>
      </c>
      <c r="B14" s="176"/>
      <c r="C14" s="176"/>
      <c r="D14" s="176"/>
      <c r="E14" s="176"/>
      <c r="F14" s="206" t="s">
        <v>78</v>
      </c>
      <c r="G14" s="206"/>
      <c r="H14" s="206"/>
      <c r="I14" s="3"/>
      <c r="J14" s="207" t="s">
        <v>79</v>
      </c>
      <c r="K14" s="207"/>
      <c r="L14" s="207"/>
      <c r="M14" s="207"/>
    </row>
    <row r="15" spans="1:13" ht="17.25">
      <c r="A15" s="202"/>
      <c r="B15" s="176"/>
      <c r="C15" s="176"/>
      <c r="D15" s="176"/>
      <c r="E15" s="176"/>
      <c r="F15" s="176"/>
      <c r="G15" s="204"/>
      <c r="H15" s="204"/>
      <c r="I15" s="204"/>
      <c r="J15" s="204"/>
      <c r="K15" s="204"/>
      <c r="L15" s="204"/>
      <c r="M15" s="205"/>
    </row>
    <row r="16" spans="1:13" ht="17.25">
      <c r="A16" s="15" t="s">
        <v>351</v>
      </c>
      <c r="B16" s="176"/>
      <c r="C16" s="176"/>
      <c r="D16" s="176"/>
      <c r="E16" s="176"/>
      <c r="F16" s="208" t="s">
        <v>94</v>
      </c>
      <c r="G16" s="206"/>
      <c r="H16" s="206"/>
      <c r="I16" s="206"/>
      <c r="J16" s="209" t="s">
        <v>95</v>
      </c>
      <c r="K16" s="209"/>
      <c r="L16" s="209"/>
      <c r="M16" s="209"/>
    </row>
    <row r="17" spans="1:13" ht="17.25">
      <c r="A17" s="176" t="s">
        <v>352</v>
      </c>
      <c r="B17" s="176"/>
      <c r="C17" s="176"/>
      <c r="D17" s="176"/>
      <c r="E17" s="176"/>
      <c r="F17" s="176" t="s">
        <v>193</v>
      </c>
      <c r="G17" s="206"/>
      <c r="H17" s="206"/>
      <c r="I17" s="206"/>
      <c r="J17" s="207" t="s">
        <v>12</v>
      </c>
      <c r="K17" s="207"/>
      <c r="L17" s="207"/>
      <c r="M17" s="207"/>
    </row>
    <row r="18" spans="1:13" ht="17.25">
      <c r="A18" s="240"/>
      <c r="B18" s="241"/>
      <c r="C18" s="241"/>
      <c r="D18" s="178"/>
      <c r="E18" s="178"/>
      <c r="F18" s="230"/>
      <c r="G18" s="232"/>
      <c r="H18" s="232"/>
      <c r="I18" s="230"/>
      <c r="J18" s="242"/>
      <c r="K18" s="230"/>
      <c r="L18" s="230"/>
      <c r="M18" s="3"/>
    </row>
    <row r="19" spans="1:13" ht="17.25">
      <c r="A19" s="240"/>
      <c r="B19" s="241"/>
      <c r="C19" s="241"/>
      <c r="D19" s="178"/>
      <c r="E19" s="178"/>
      <c r="F19" s="230"/>
      <c r="G19" s="232"/>
      <c r="H19" s="232"/>
      <c r="I19" s="230"/>
      <c r="J19" s="242"/>
      <c r="K19" s="230"/>
      <c r="L19" s="230"/>
      <c r="M19" s="3"/>
    </row>
    <row r="20" spans="1:13" ht="17.25">
      <c r="A20" s="240"/>
      <c r="B20" s="241"/>
      <c r="C20" s="241"/>
      <c r="D20" s="178"/>
      <c r="E20" s="178"/>
      <c r="F20" s="230"/>
      <c r="G20" s="232"/>
      <c r="H20" s="232"/>
      <c r="I20" s="230"/>
      <c r="J20" s="242"/>
      <c r="K20" s="230"/>
      <c r="L20" s="230"/>
      <c r="M20" s="3"/>
    </row>
    <row r="21" spans="1:13" ht="17.25">
      <c r="A21" s="240"/>
      <c r="B21" s="241"/>
      <c r="C21" s="241"/>
      <c r="D21" s="178"/>
      <c r="E21" s="178"/>
      <c r="F21" s="230"/>
      <c r="G21" s="232"/>
      <c r="H21" s="232"/>
      <c r="I21" s="230"/>
      <c r="J21" s="242"/>
      <c r="K21" s="230"/>
      <c r="L21" s="230"/>
      <c r="M21" s="3"/>
    </row>
  </sheetData>
  <mergeCells count="5">
    <mergeCell ref="A1:L6"/>
    <mergeCell ref="A8:L8"/>
    <mergeCell ref="J14:M14"/>
    <mergeCell ref="J16:M16"/>
    <mergeCell ref="J17:M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79ECC-337E-41D7-B962-1E01981EBE79}">
  <dimension ref="A1:M31"/>
  <sheetViews>
    <sheetView tabSelected="1" workbookViewId="0">
      <selection activeCell="A8" sqref="A8:L8"/>
    </sheetView>
  </sheetViews>
  <sheetFormatPr baseColWidth="10" defaultRowHeight="15"/>
  <cols>
    <col min="1" max="1" width="7.85546875" customWidth="1"/>
    <col min="2" max="2" width="22.7109375" bestFit="1" customWidth="1"/>
    <col min="3" max="3" width="22.28515625" customWidth="1"/>
    <col min="5" max="5" width="24.28515625" customWidth="1"/>
    <col min="6" max="6" width="20.85546875" customWidth="1"/>
    <col min="12" max="12" width="21.7109375" customWidth="1"/>
  </cols>
  <sheetData>
    <row r="1" spans="1:13">
      <c r="A1" s="212" t="s">
        <v>353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4"/>
    </row>
    <row r="2" spans="1:13">
      <c r="A2" s="215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16"/>
    </row>
    <row r="3" spans="1:13">
      <c r="A3" s="215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216"/>
    </row>
    <row r="4" spans="1:13">
      <c r="A4" s="215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216"/>
    </row>
    <row r="5" spans="1:13">
      <c r="A5" s="215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216"/>
    </row>
    <row r="6" spans="1:13" ht="15.75" thickBot="1">
      <c r="A6" s="217"/>
      <c r="B6" s="218"/>
      <c r="C6" s="218"/>
      <c r="D6" s="218"/>
      <c r="E6" s="218"/>
      <c r="F6" s="218"/>
      <c r="G6" s="218"/>
      <c r="H6" s="218"/>
      <c r="I6" s="218"/>
      <c r="J6" s="218"/>
      <c r="K6" s="152"/>
      <c r="L6" s="216"/>
    </row>
    <row r="7" spans="1:13" ht="21" thickBot="1">
      <c r="A7" s="219" t="s">
        <v>270</v>
      </c>
      <c r="B7" s="219" t="s">
        <v>195</v>
      </c>
      <c r="C7" s="219" t="s">
        <v>194</v>
      </c>
      <c r="D7" s="219" t="s">
        <v>197</v>
      </c>
      <c r="E7" s="219" t="s">
        <v>198</v>
      </c>
      <c r="F7" s="219" t="s">
        <v>199</v>
      </c>
      <c r="G7" s="219" t="s">
        <v>200</v>
      </c>
      <c r="H7" s="219" t="s">
        <v>1</v>
      </c>
      <c r="I7" s="219" t="s">
        <v>354</v>
      </c>
      <c r="J7" s="220" t="s">
        <v>202</v>
      </c>
      <c r="K7" s="186"/>
      <c r="L7" s="187"/>
    </row>
    <row r="8" spans="1:13" ht="31.5" thickBot="1">
      <c r="A8" s="243" t="s">
        <v>348</v>
      </c>
      <c r="B8" s="192"/>
      <c r="C8" s="192"/>
      <c r="D8" s="192"/>
      <c r="E8" s="192"/>
      <c r="F8" s="192"/>
      <c r="G8" s="192"/>
      <c r="H8" s="192"/>
      <c r="I8" s="192"/>
      <c r="J8" s="192"/>
      <c r="K8" s="244"/>
      <c r="L8" s="245"/>
    </row>
    <row r="9" spans="1:13" ht="21" thickBot="1">
      <c r="A9" s="188" t="s">
        <v>4</v>
      </c>
      <c r="B9" s="185" t="s">
        <v>5</v>
      </c>
      <c r="C9" s="185" t="s">
        <v>6</v>
      </c>
      <c r="D9" s="185" t="s">
        <v>185</v>
      </c>
      <c r="E9" s="185" t="s">
        <v>7</v>
      </c>
      <c r="F9" s="185" t="s">
        <v>203</v>
      </c>
      <c r="G9" s="185" t="s">
        <v>8</v>
      </c>
      <c r="H9" s="185" t="s">
        <v>9</v>
      </c>
      <c r="I9" s="185" t="s">
        <v>10</v>
      </c>
      <c r="J9" s="185" t="s">
        <v>204</v>
      </c>
      <c r="K9" s="185" t="s">
        <v>205</v>
      </c>
      <c r="L9" s="186" t="s">
        <v>206</v>
      </c>
    </row>
    <row r="10" spans="1:13" ht="69">
      <c r="A10" s="225">
        <v>1</v>
      </c>
      <c r="B10" s="177" t="s">
        <v>355</v>
      </c>
      <c r="C10" s="177" t="s">
        <v>356</v>
      </c>
      <c r="D10" s="178" t="s">
        <v>188</v>
      </c>
      <c r="E10" s="178" t="s">
        <v>357</v>
      </c>
      <c r="F10" s="197">
        <v>15000</v>
      </c>
      <c r="G10" s="246">
        <v>0</v>
      </c>
      <c r="H10" s="246">
        <v>0</v>
      </c>
      <c r="I10" s="246">
        <v>0</v>
      </c>
      <c r="J10" s="246">
        <v>0</v>
      </c>
      <c r="K10" s="246">
        <f>+G10+H10+I10+J10</f>
        <v>0</v>
      </c>
      <c r="L10" s="227">
        <f>F10-K10</f>
        <v>15000</v>
      </c>
      <c r="M10" s="3"/>
    </row>
    <row r="11" spans="1:13" ht="69">
      <c r="A11" s="225">
        <v>2</v>
      </c>
      <c r="B11" s="177" t="s">
        <v>358</v>
      </c>
      <c r="C11" s="177" t="s">
        <v>359</v>
      </c>
      <c r="D11" s="178" t="s">
        <v>188</v>
      </c>
      <c r="E11" s="178" t="s">
        <v>357</v>
      </c>
      <c r="F11" s="197">
        <v>50000</v>
      </c>
      <c r="G11" s="246">
        <v>0</v>
      </c>
      <c r="H11" s="246">
        <v>0</v>
      </c>
      <c r="I11" s="197">
        <v>2297.25</v>
      </c>
      <c r="J11" s="246">
        <v>0</v>
      </c>
      <c r="K11" s="197">
        <f>+G11+H11+I11+J11</f>
        <v>2297.25</v>
      </c>
      <c r="L11" s="227">
        <f t="shared" ref="L11:L21" si="0">F11-K11</f>
        <v>47702.75</v>
      </c>
      <c r="M11" s="3"/>
    </row>
    <row r="12" spans="1:13" ht="69">
      <c r="A12" s="225">
        <v>3</v>
      </c>
      <c r="B12" s="177" t="s">
        <v>360</v>
      </c>
      <c r="C12" s="177" t="s">
        <v>361</v>
      </c>
      <c r="D12" s="178" t="s">
        <v>188</v>
      </c>
      <c r="E12" s="178" t="s">
        <v>357</v>
      </c>
      <c r="F12" s="197">
        <v>12500</v>
      </c>
      <c r="G12" s="246">
        <v>0</v>
      </c>
      <c r="H12" s="246">
        <v>0</v>
      </c>
      <c r="I12" s="246">
        <v>0</v>
      </c>
      <c r="J12" s="246">
        <v>0</v>
      </c>
      <c r="K12" s="246">
        <f t="shared" ref="K12:K21" si="1">+G12+H12+I12+J12</f>
        <v>0</v>
      </c>
      <c r="L12" s="227">
        <f>F12-K12</f>
        <v>12500</v>
      </c>
      <c r="M12" s="3"/>
    </row>
    <row r="13" spans="1:13" ht="69">
      <c r="A13" s="225">
        <v>4</v>
      </c>
      <c r="B13" s="177" t="s">
        <v>362</v>
      </c>
      <c r="C13" s="177" t="s">
        <v>361</v>
      </c>
      <c r="D13" s="178" t="s">
        <v>188</v>
      </c>
      <c r="E13" s="178" t="s">
        <v>357</v>
      </c>
      <c r="F13" s="197">
        <v>15000</v>
      </c>
      <c r="G13" s="246">
        <v>0</v>
      </c>
      <c r="H13" s="246">
        <v>0</v>
      </c>
      <c r="I13" s="246">
        <v>0</v>
      </c>
      <c r="J13" s="246">
        <v>0</v>
      </c>
      <c r="K13" s="246">
        <f t="shared" si="1"/>
        <v>0</v>
      </c>
      <c r="L13" s="227">
        <f>F13-K13</f>
        <v>15000</v>
      </c>
      <c r="M13" s="3"/>
    </row>
    <row r="14" spans="1:13" ht="69">
      <c r="A14" s="225">
        <v>5</v>
      </c>
      <c r="B14" s="177" t="s">
        <v>363</v>
      </c>
      <c r="C14" s="177" t="s">
        <v>361</v>
      </c>
      <c r="D14" s="178" t="s">
        <v>189</v>
      </c>
      <c r="E14" s="178" t="s">
        <v>357</v>
      </c>
      <c r="F14" s="197">
        <v>12500</v>
      </c>
      <c r="G14" s="246">
        <v>0</v>
      </c>
      <c r="H14" s="246">
        <v>0</v>
      </c>
      <c r="I14" s="246">
        <v>0</v>
      </c>
      <c r="J14" s="197">
        <v>7817.39</v>
      </c>
      <c r="K14" s="197">
        <f t="shared" si="1"/>
        <v>7817.39</v>
      </c>
      <c r="L14" s="227">
        <f t="shared" si="0"/>
        <v>4682.6099999999997</v>
      </c>
      <c r="M14" s="3"/>
    </row>
    <row r="15" spans="1:13" ht="69">
      <c r="A15" s="225">
        <v>6</v>
      </c>
      <c r="B15" s="177" t="s">
        <v>364</v>
      </c>
      <c r="C15" s="177" t="s">
        <v>365</v>
      </c>
      <c r="D15" s="178" t="s">
        <v>189</v>
      </c>
      <c r="E15" s="178" t="s">
        <v>357</v>
      </c>
      <c r="F15" s="197">
        <v>12500</v>
      </c>
      <c r="G15" s="246">
        <v>0</v>
      </c>
      <c r="H15" s="246">
        <v>0</v>
      </c>
      <c r="I15" s="246">
        <v>0</v>
      </c>
      <c r="J15" s="246">
        <v>0</v>
      </c>
      <c r="K15" s="246">
        <f t="shared" si="1"/>
        <v>0</v>
      </c>
      <c r="L15" s="227">
        <f t="shared" si="0"/>
        <v>12500</v>
      </c>
      <c r="M15" s="3"/>
    </row>
    <row r="16" spans="1:13" ht="86.25">
      <c r="A16" s="225">
        <v>7</v>
      </c>
      <c r="B16" s="177" t="s">
        <v>366</v>
      </c>
      <c r="C16" s="177" t="s">
        <v>367</v>
      </c>
      <c r="D16" s="178" t="s">
        <v>188</v>
      </c>
      <c r="E16" s="178" t="s">
        <v>357</v>
      </c>
      <c r="F16" s="197">
        <v>15000</v>
      </c>
      <c r="G16" s="246">
        <v>0</v>
      </c>
      <c r="H16" s="246">
        <v>0</v>
      </c>
      <c r="I16" s="246">
        <v>0</v>
      </c>
      <c r="J16" s="246">
        <v>0</v>
      </c>
      <c r="K16" s="246">
        <f t="shared" si="1"/>
        <v>0</v>
      </c>
      <c r="L16" s="227">
        <f t="shared" si="0"/>
        <v>15000</v>
      </c>
      <c r="M16" s="3"/>
    </row>
    <row r="17" spans="1:13" ht="86.25">
      <c r="A17" s="225">
        <v>8</v>
      </c>
      <c r="B17" s="177" t="s">
        <v>368</v>
      </c>
      <c r="C17" s="177" t="s">
        <v>367</v>
      </c>
      <c r="D17" s="178" t="s">
        <v>188</v>
      </c>
      <c r="E17" s="178" t="s">
        <v>357</v>
      </c>
      <c r="F17" s="197">
        <v>15000</v>
      </c>
      <c r="G17" s="246">
        <v>0</v>
      </c>
      <c r="H17" s="246">
        <v>0</v>
      </c>
      <c r="I17" s="246">
        <v>0</v>
      </c>
      <c r="J17" s="246">
        <v>0</v>
      </c>
      <c r="K17" s="246">
        <f t="shared" si="1"/>
        <v>0</v>
      </c>
      <c r="L17" s="227">
        <f t="shared" si="0"/>
        <v>15000</v>
      </c>
      <c r="M17" s="3"/>
    </row>
    <row r="18" spans="1:13" ht="69">
      <c r="A18" s="225">
        <v>9</v>
      </c>
      <c r="B18" s="177" t="s">
        <v>369</v>
      </c>
      <c r="C18" s="177" t="s">
        <v>365</v>
      </c>
      <c r="D18" s="178" t="s">
        <v>189</v>
      </c>
      <c r="E18" s="178" t="s">
        <v>357</v>
      </c>
      <c r="F18" s="197">
        <v>12500</v>
      </c>
      <c r="G18" s="246">
        <v>0</v>
      </c>
      <c r="H18" s="246">
        <v>0</v>
      </c>
      <c r="I18" s="246">
        <v>0</v>
      </c>
      <c r="J18" s="246">
        <v>0</v>
      </c>
      <c r="K18" s="246">
        <f t="shared" si="1"/>
        <v>0</v>
      </c>
      <c r="L18" s="227">
        <f t="shared" si="0"/>
        <v>12500</v>
      </c>
      <c r="M18" s="3"/>
    </row>
    <row r="19" spans="1:13" ht="69">
      <c r="A19" s="225">
        <v>10</v>
      </c>
      <c r="B19" s="177" t="s">
        <v>370</v>
      </c>
      <c r="C19" s="177" t="s">
        <v>361</v>
      </c>
      <c r="D19" s="178" t="s">
        <v>188</v>
      </c>
      <c r="E19" s="178" t="s">
        <v>357</v>
      </c>
      <c r="F19" s="197">
        <v>18000</v>
      </c>
      <c r="G19" s="246">
        <v>0</v>
      </c>
      <c r="H19" s="246">
        <v>0</v>
      </c>
      <c r="I19" s="246">
        <v>0</v>
      </c>
      <c r="J19" s="246">
        <v>0</v>
      </c>
      <c r="K19" s="246">
        <f t="shared" si="1"/>
        <v>0</v>
      </c>
      <c r="L19" s="227">
        <f t="shared" si="0"/>
        <v>18000</v>
      </c>
      <c r="M19" s="3"/>
    </row>
    <row r="20" spans="1:13" ht="86.25">
      <c r="A20" s="225">
        <v>11</v>
      </c>
      <c r="B20" s="177" t="s">
        <v>371</v>
      </c>
      <c r="C20" s="177" t="s">
        <v>372</v>
      </c>
      <c r="D20" s="178" t="s">
        <v>188</v>
      </c>
      <c r="E20" s="178" t="s">
        <v>357</v>
      </c>
      <c r="F20" s="197">
        <v>12500</v>
      </c>
      <c r="G20" s="246">
        <v>0</v>
      </c>
      <c r="H20" s="246">
        <v>0</v>
      </c>
      <c r="I20" s="246">
        <v>0</v>
      </c>
      <c r="J20" s="246">
        <v>0</v>
      </c>
      <c r="K20" s="246">
        <f t="shared" si="1"/>
        <v>0</v>
      </c>
      <c r="L20" s="227">
        <f t="shared" si="0"/>
        <v>12500</v>
      </c>
      <c r="M20" s="3"/>
    </row>
    <row r="21" spans="1:13" ht="69">
      <c r="A21" s="225">
        <v>12</v>
      </c>
      <c r="B21" s="177" t="s">
        <v>373</v>
      </c>
      <c r="C21" s="177" t="s">
        <v>372</v>
      </c>
      <c r="D21" s="178" t="s">
        <v>188</v>
      </c>
      <c r="E21" s="178" t="s">
        <v>357</v>
      </c>
      <c r="F21" s="197">
        <v>12500</v>
      </c>
      <c r="G21" s="246">
        <v>0</v>
      </c>
      <c r="H21" s="246">
        <v>0</v>
      </c>
      <c r="I21" s="246">
        <v>0</v>
      </c>
      <c r="J21" s="246">
        <v>0</v>
      </c>
      <c r="K21" s="246">
        <f t="shared" si="1"/>
        <v>0</v>
      </c>
      <c r="L21" s="227">
        <f t="shared" si="0"/>
        <v>12500</v>
      </c>
      <c r="M21" s="3"/>
    </row>
    <row r="22" spans="1:13" ht="34.5">
      <c r="A22" s="228" t="s">
        <v>208</v>
      </c>
      <c r="B22" s="177"/>
      <c r="C22" s="177"/>
      <c r="D22" s="178"/>
      <c r="E22" s="178"/>
      <c r="F22" s="247">
        <f>SUM(F10:F21)</f>
        <v>203000</v>
      </c>
      <c r="G22" s="248">
        <f>SUM(G9:G21)</f>
        <v>0</v>
      </c>
      <c r="H22" s="248">
        <f>SUM(H9:H21)</f>
        <v>0</v>
      </c>
      <c r="I22" s="247">
        <f>SUM(I9:I21)</f>
        <v>2297.25</v>
      </c>
      <c r="J22" s="249">
        <f>SUM(J9:J21)</f>
        <v>7817.39</v>
      </c>
      <c r="K22" s="247">
        <f>SUM(K9:K21)</f>
        <v>10114.64</v>
      </c>
      <c r="L22" s="239">
        <f>SUM(L10:L21)</f>
        <v>192885.36</v>
      </c>
      <c r="M22" s="3"/>
    </row>
    <row r="23" spans="1:13" ht="34.5">
      <c r="A23" s="234" t="s">
        <v>207</v>
      </c>
      <c r="B23" s="235"/>
      <c r="C23" s="235"/>
      <c r="D23" s="236"/>
      <c r="E23" s="236"/>
      <c r="F23" s="237">
        <f>+F22</f>
        <v>203000</v>
      </c>
      <c r="G23" s="250">
        <f>+G22</f>
        <v>0</v>
      </c>
      <c r="H23" s="250">
        <f t="shared" ref="H23:K23" si="2">+H22</f>
        <v>0</v>
      </c>
      <c r="I23" s="237">
        <f t="shared" si="2"/>
        <v>2297.25</v>
      </c>
      <c r="J23" s="237">
        <f t="shared" si="2"/>
        <v>7817.39</v>
      </c>
      <c r="K23" s="237">
        <f t="shared" si="2"/>
        <v>10114.64</v>
      </c>
      <c r="L23" s="239">
        <f>+L22</f>
        <v>192885.36</v>
      </c>
      <c r="M23" s="3"/>
    </row>
    <row r="24" spans="1:13" ht="17.25">
      <c r="A24" s="240"/>
      <c r="B24" s="241"/>
      <c r="C24" s="241"/>
      <c r="D24" s="178"/>
      <c r="E24" s="178"/>
      <c r="F24" s="230"/>
      <c r="G24" s="232"/>
      <c r="H24" s="232"/>
      <c r="I24" s="230"/>
      <c r="J24" s="242"/>
      <c r="K24" s="230"/>
      <c r="L24" s="230"/>
      <c r="M24" s="3"/>
    </row>
    <row r="25" spans="1:13" ht="17.25">
      <c r="A25" s="176" t="s">
        <v>192</v>
      </c>
      <c r="B25" s="176"/>
      <c r="C25" s="176"/>
      <c r="D25" s="176"/>
      <c r="E25" s="176"/>
      <c r="F25" s="206" t="s">
        <v>78</v>
      </c>
      <c r="G25" s="206"/>
      <c r="H25" s="206"/>
      <c r="I25" s="3"/>
      <c r="J25" s="207" t="s">
        <v>79</v>
      </c>
      <c r="K25" s="207"/>
      <c r="L25" s="207"/>
      <c r="M25" s="207"/>
    </row>
    <row r="26" spans="1:13" ht="17.25">
      <c r="A26" s="202"/>
      <c r="B26" s="176"/>
      <c r="C26" s="176"/>
      <c r="D26" s="176"/>
      <c r="E26" s="176"/>
      <c r="F26" s="176"/>
      <c r="G26" s="204"/>
      <c r="H26" s="204"/>
      <c r="I26" s="204"/>
      <c r="J26" s="204"/>
      <c r="K26" s="204"/>
      <c r="L26" s="204"/>
      <c r="M26" s="205"/>
    </row>
    <row r="27" spans="1:13" ht="17.25">
      <c r="A27" s="15" t="s">
        <v>351</v>
      </c>
      <c r="B27" s="176"/>
      <c r="C27" s="176"/>
      <c r="D27" s="176"/>
      <c r="E27" s="176"/>
      <c r="F27" s="208" t="s">
        <v>94</v>
      </c>
      <c r="G27" s="206"/>
      <c r="H27" s="206"/>
      <c r="I27" s="206"/>
      <c r="J27" s="209" t="s">
        <v>95</v>
      </c>
      <c r="K27" s="209"/>
      <c r="L27" s="209"/>
      <c r="M27" s="209"/>
    </row>
    <row r="28" spans="1:13" ht="17.25">
      <c r="A28" s="176" t="s">
        <v>352</v>
      </c>
      <c r="B28" s="176"/>
      <c r="C28" s="176"/>
      <c r="D28" s="176"/>
      <c r="E28" s="176"/>
      <c r="F28" s="176" t="s">
        <v>193</v>
      </c>
      <c r="G28" s="206"/>
      <c r="H28" s="206"/>
      <c r="I28" s="206"/>
      <c r="J28" s="207" t="s">
        <v>12</v>
      </c>
      <c r="K28" s="207"/>
      <c r="L28" s="207"/>
      <c r="M28" s="207"/>
    </row>
    <row r="29" spans="1:13" ht="17.25">
      <c r="A29" s="240"/>
      <c r="B29" s="241"/>
      <c r="C29" s="241"/>
      <c r="D29" s="178"/>
      <c r="E29" s="178"/>
      <c r="F29" s="230"/>
      <c r="G29" s="232"/>
      <c r="H29" s="232"/>
      <c r="I29" s="230"/>
      <c r="J29" s="242"/>
      <c r="K29" s="230"/>
      <c r="L29" s="230"/>
      <c r="M29" s="3"/>
    </row>
    <row r="30" spans="1:13" ht="17.25">
      <c r="A30" s="240"/>
      <c r="B30" s="241"/>
      <c r="C30" s="241"/>
      <c r="D30" s="178"/>
      <c r="E30" s="178"/>
      <c r="F30" s="230"/>
      <c r="G30" s="232"/>
      <c r="H30" s="232"/>
      <c r="I30" s="230"/>
      <c r="J30" s="242"/>
      <c r="K30" s="230"/>
      <c r="L30" s="230"/>
      <c r="M30" s="3"/>
    </row>
    <row r="31" spans="1:13" ht="17.25">
      <c r="A31" s="240"/>
      <c r="B31" s="241"/>
      <c r="C31" s="241"/>
      <c r="D31" s="178"/>
      <c r="E31" s="178"/>
      <c r="F31" s="230"/>
      <c r="G31" s="232"/>
      <c r="H31" s="232"/>
      <c r="I31" s="230"/>
      <c r="J31" s="242"/>
      <c r="K31" s="230"/>
      <c r="L31" s="230"/>
      <c r="M31" s="3"/>
    </row>
  </sheetData>
  <mergeCells count="5">
    <mergeCell ref="A1:L6"/>
    <mergeCell ref="A8:L8"/>
    <mergeCell ref="J25:M25"/>
    <mergeCell ref="J27:M27"/>
    <mergeCell ref="J28:M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612FAC-5614-48A8-A38C-CBE3E157AB89}"/>
</file>

<file path=customXml/itemProps2.xml><?xml version="1.0" encoding="utf-8"?>
<ds:datastoreItem xmlns:ds="http://schemas.openxmlformats.org/officeDocument/2006/customXml" ds:itemID="{DE9B0F82-6EE0-4A10-B145-AAA761C13E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Nomina Fijo</vt:lpstr>
      <vt:lpstr>Contratados </vt:lpstr>
      <vt:lpstr>Periodo de Prueba</vt:lpstr>
      <vt:lpstr>vigilancia</vt:lpstr>
      <vt:lpstr>'Nomina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2024-07-09T14:32:26Z</cp:lastPrinted>
  <dcterms:created xsi:type="dcterms:W3CDTF">2020-09-29T19:02:13Z</dcterms:created>
  <dcterms:modified xsi:type="dcterms:W3CDTF">2024-07-18T17:32:39Z</dcterms:modified>
</cp:coreProperties>
</file>