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Mayo 2024/"/>
    </mc:Choice>
  </mc:AlternateContent>
  <xr:revisionPtr revIDLastSave="7" documentId="8_{99C63C32-CDA7-4641-B37F-270B354CE3FA}" xr6:coauthVersionLast="47" xr6:coauthVersionMax="47" xr10:uidLastSave="{C7B11DF9-C20B-4B2D-9DDF-6CC4C12C886C}"/>
  <bookViews>
    <workbookView xWindow="-120" yWindow="-120" windowWidth="20730" windowHeight="11040" tabRatio="629" activeTab="4" xr2:uid="{00000000-000D-0000-FFFF-FFFF00000000}"/>
  </bookViews>
  <sheets>
    <sheet name="Fijo" sheetId="1" r:id="rId1"/>
    <sheet name="Contratados" sheetId="2" r:id="rId2"/>
    <sheet name="Periodo de Prueba" sheetId="3" r:id="rId3"/>
    <sheet name="Vigilancia" sheetId="4" r:id="rId4"/>
    <sheet name="Tramite de Pensión" sheetId="5" r:id="rId5"/>
  </sheets>
  <definedNames>
    <definedName name="_xlnm.Print_Area" localSheetId="0">Fijo!$A$1:$L$206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5" l="1"/>
  <c r="J11" i="5"/>
  <c r="J12" i="5" s="1"/>
  <c r="I11" i="5"/>
  <c r="I12" i="5" s="1"/>
  <c r="H11" i="5"/>
  <c r="G11" i="5"/>
  <c r="G12" i="5" s="1"/>
  <c r="F11" i="5"/>
  <c r="F12" i="5" s="1"/>
  <c r="K10" i="5"/>
  <c r="K11" i="5" s="1"/>
  <c r="K12" i="5" s="1"/>
  <c r="L10" i="5" l="1"/>
  <c r="L11" i="5" s="1"/>
  <c r="L12" i="5" s="1"/>
  <c r="J21" i="4" l="1"/>
  <c r="K20" i="4"/>
  <c r="K21" i="4" s="1"/>
  <c r="J20" i="4"/>
  <c r="I20" i="4"/>
  <c r="I21" i="4" s="1"/>
  <c r="H20" i="4"/>
  <c r="H21" i="4" s="1"/>
  <c r="G20" i="4"/>
  <c r="G21" i="4" s="1"/>
  <c r="F20" i="4"/>
  <c r="F21" i="4" s="1"/>
  <c r="L19" i="4"/>
  <c r="K19" i="4"/>
  <c r="K18" i="4"/>
  <c r="L18" i="4" s="1"/>
  <c r="K17" i="4"/>
  <c r="L17" i="4" s="1"/>
  <c r="L16" i="4"/>
  <c r="K16" i="4"/>
  <c r="K15" i="4"/>
  <c r="L15" i="4" s="1"/>
  <c r="K14" i="4"/>
  <c r="L14" i="4" s="1"/>
  <c r="L13" i="4"/>
  <c r="K13" i="4"/>
  <c r="K12" i="4"/>
  <c r="L12" i="4" s="1"/>
  <c r="K11" i="4"/>
  <c r="L11" i="4" s="1"/>
  <c r="L10" i="4"/>
  <c r="K10" i="4"/>
  <c r="L20" i="4" l="1"/>
  <c r="L21" i="4" s="1"/>
  <c r="I15" i="3" l="1"/>
  <c r="K14" i="3"/>
  <c r="K15" i="3" s="1"/>
  <c r="J14" i="3"/>
  <c r="H14" i="3"/>
  <c r="H15" i="3" s="1"/>
  <c r="G14" i="3"/>
  <c r="G15" i="3" s="1"/>
  <c r="L13" i="3"/>
  <c r="M13" i="3" s="1"/>
  <c r="M14" i="3" s="1"/>
  <c r="M15" i="3" s="1"/>
  <c r="L14" i="3" l="1"/>
  <c r="L15" i="3" s="1"/>
  <c r="J73" i="2" l="1"/>
  <c r="I73" i="2"/>
  <c r="G73" i="2"/>
  <c r="H73" i="2" s="1"/>
  <c r="L73" i="2" s="1"/>
  <c r="M73" i="2" s="1"/>
  <c r="H72" i="2"/>
  <c r="L72" i="2" s="1"/>
  <c r="M72" i="2" s="1"/>
  <c r="J69" i="2"/>
  <c r="L69" i="2" s="1"/>
  <c r="M69" i="2" s="1"/>
  <c r="M68" i="2"/>
  <c r="L68" i="2"/>
  <c r="K65" i="2"/>
  <c r="J65" i="2"/>
  <c r="I65" i="2"/>
  <c r="G65" i="2"/>
  <c r="I64" i="2"/>
  <c r="H64" i="2"/>
  <c r="L64" i="2" s="1"/>
  <c r="M64" i="2" s="1"/>
  <c r="L63" i="2"/>
  <c r="M63" i="2" s="1"/>
  <c r="H63" i="2"/>
  <c r="H62" i="2"/>
  <c r="L62" i="2" s="1"/>
  <c r="M62" i="2" s="1"/>
  <c r="I61" i="2"/>
  <c r="L61" i="2" s="1"/>
  <c r="M61" i="2" s="1"/>
  <c r="H61" i="2"/>
  <c r="L60" i="2"/>
  <c r="M60" i="2" s="1"/>
  <c r="H60" i="2"/>
  <c r="H65" i="2" s="1"/>
  <c r="L59" i="2"/>
  <c r="M59" i="2" s="1"/>
  <c r="H59" i="2"/>
  <c r="J56" i="2"/>
  <c r="G56" i="2"/>
  <c r="H56" i="2" s="1"/>
  <c r="H55" i="2"/>
  <c r="L55" i="2" s="1"/>
  <c r="K52" i="2"/>
  <c r="J52" i="2"/>
  <c r="H52" i="2"/>
  <c r="G52" i="2"/>
  <c r="I51" i="2"/>
  <c r="H51" i="2"/>
  <c r="L51" i="2" s="1"/>
  <c r="M51" i="2" s="1"/>
  <c r="I50" i="2"/>
  <c r="L50" i="2" s="1"/>
  <c r="M50" i="2" s="1"/>
  <c r="H50" i="2"/>
  <c r="I49" i="2"/>
  <c r="L49" i="2" s="1"/>
  <c r="M49" i="2" s="1"/>
  <c r="I48" i="2"/>
  <c r="L48" i="2" s="1"/>
  <c r="K45" i="2"/>
  <c r="J45" i="2"/>
  <c r="G45" i="2"/>
  <c r="L44" i="2"/>
  <c r="M44" i="2" s="1"/>
  <c r="I44" i="2"/>
  <c r="H44" i="2"/>
  <c r="I43" i="2"/>
  <c r="I45" i="2" s="1"/>
  <c r="H43" i="2"/>
  <c r="H45" i="2" s="1"/>
  <c r="L42" i="2"/>
  <c r="M42" i="2" s="1"/>
  <c r="K38" i="2"/>
  <c r="J38" i="2"/>
  <c r="H38" i="2"/>
  <c r="G38" i="2"/>
  <c r="I37" i="2"/>
  <c r="I38" i="2" s="1"/>
  <c r="K34" i="2"/>
  <c r="J34" i="2"/>
  <c r="I34" i="2"/>
  <c r="H34" i="2"/>
  <c r="G34" i="2"/>
  <c r="L33" i="2"/>
  <c r="L34" i="2" s="1"/>
  <c r="H33" i="2"/>
  <c r="K30" i="2"/>
  <c r="J30" i="2"/>
  <c r="I30" i="2"/>
  <c r="G30" i="2"/>
  <c r="H29" i="2"/>
  <c r="L29" i="2" s="1"/>
  <c r="K26" i="2"/>
  <c r="J26" i="2"/>
  <c r="G26" i="2"/>
  <c r="I25" i="2"/>
  <c r="I26" i="2" s="1"/>
  <c r="H25" i="2"/>
  <c r="H26" i="2" s="1"/>
  <c r="K22" i="2"/>
  <c r="J22" i="2"/>
  <c r="I22" i="2"/>
  <c r="G22" i="2"/>
  <c r="I21" i="2"/>
  <c r="H21" i="2"/>
  <c r="H22" i="2" s="1"/>
  <c r="K18" i="2"/>
  <c r="J18" i="2"/>
  <c r="I18" i="2"/>
  <c r="H18" i="2"/>
  <c r="G18" i="2"/>
  <c r="I17" i="2"/>
  <c r="H17" i="2"/>
  <c r="L17" i="2" s="1"/>
  <c r="K14" i="2"/>
  <c r="K74" i="2" s="1"/>
  <c r="J14" i="2"/>
  <c r="J74" i="2" s="1"/>
  <c r="H14" i="2"/>
  <c r="G14" i="2"/>
  <c r="G74" i="2" s="1"/>
  <c r="M13" i="2"/>
  <c r="L12" i="2"/>
  <c r="M12" i="2" s="1"/>
  <c r="L11" i="2"/>
  <c r="M11" i="2" s="1"/>
  <c r="I10" i="2"/>
  <c r="L10" i="2" s="1"/>
  <c r="L18" i="2" l="1"/>
  <c r="M17" i="2"/>
  <c r="M18" i="2" s="1"/>
  <c r="M29" i="2"/>
  <c r="M30" i="2" s="1"/>
  <c r="L30" i="2"/>
  <c r="L56" i="2"/>
  <c r="M56" i="2" s="1"/>
  <c r="M55" i="2"/>
  <c r="M48" i="2"/>
  <c r="M52" i="2" s="1"/>
  <c r="L52" i="2"/>
  <c r="L14" i="2"/>
  <c r="M10" i="2"/>
  <c r="M14" i="2" s="1"/>
  <c r="M65" i="2"/>
  <c r="I14" i="2"/>
  <c r="L21" i="2"/>
  <c r="H30" i="2"/>
  <c r="H74" i="2" s="1"/>
  <c r="L43" i="2"/>
  <c r="L25" i="2"/>
  <c r="L37" i="2"/>
  <c r="L65" i="2"/>
  <c r="I52" i="2"/>
  <c r="M33" i="2"/>
  <c r="M34" i="2" s="1"/>
  <c r="L22" i="2" l="1"/>
  <c r="M21" i="2"/>
  <c r="M22" i="2" s="1"/>
  <c r="I74" i="2"/>
  <c r="L38" i="2"/>
  <c r="L74" i="2" s="1"/>
  <c r="M37" i="2"/>
  <c r="M38" i="2" s="1"/>
  <c r="L26" i="2"/>
  <c r="M25" i="2"/>
  <c r="M26" i="2" s="1"/>
  <c r="M43" i="2"/>
  <c r="M45" i="2" s="1"/>
  <c r="M74" i="2" s="1"/>
  <c r="L45" i="2"/>
  <c r="H112" i="1" l="1"/>
  <c r="H85" i="1"/>
  <c r="H71" i="1"/>
  <c r="H37" i="1"/>
  <c r="I195" i="1"/>
  <c r="J200" i="1"/>
  <c r="I151" i="1"/>
  <c r="I138" i="1"/>
  <c r="I33" i="1"/>
  <c r="F138" i="1"/>
  <c r="F200" i="1"/>
  <c r="F33" i="1"/>
  <c r="F37" i="1"/>
  <c r="F44" i="1"/>
  <c r="F50" i="1"/>
  <c r="F58" i="1"/>
  <c r="F62" i="1"/>
  <c r="F67" i="1"/>
  <c r="F71" i="1"/>
  <c r="F81" i="1"/>
  <c r="F85" i="1"/>
  <c r="F89" i="1"/>
  <c r="F95" i="1"/>
  <c r="F108" i="1"/>
  <c r="F112" i="1"/>
  <c r="F134" i="1"/>
  <c r="F143" i="1"/>
  <c r="F151" i="1"/>
  <c r="F165" i="1"/>
  <c r="F172" i="1"/>
  <c r="F185" i="1"/>
  <c r="F189" i="1"/>
  <c r="F195" i="1"/>
  <c r="J134" i="1"/>
  <c r="G133" i="1"/>
  <c r="H133" i="1"/>
  <c r="K133" i="1" s="1"/>
  <c r="J62" i="1"/>
  <c r="J71" i="1"/>
  <c r="J81" i="1"/>
  <c r="J89" i="1"/>
  <c r="J108" i="1"/>
  <c r="J95" i="1"/>
  <c r="I67" i="1"/>
  <c r="I89" i="1"/>
  <c r="I85" i="1"/>
  <c r="I143" i="1"/>
  <c r="G148" i="1"/>
  <c r="G147" i="1"/>
  <c r="K147" i="1" s="1"/>
  <c r="L147" i="1" s="1"/>
  <c r="H148" i="1"/>
  <c r="H116" i="1"/>
  <c r="K192" i="1"/>
  <c r="F201" i="1" l="1"/>
  <c r="L133" i="1"/>
  <c r="K148" i="1"/>
  <c r="L148" i="1" s="1"/>
  <c r="I200" i="1"/>
  <c r="I172" i="1"/>
  <c r="J165" i="1"/>
  <c r="I165" i="1"/>
  <c r="J151" i="1"/>
  <c r="I112" i="1"/>
  <c r="J50" i="1"/>
  <c r="I44" i="1"/>
  <c r="G125" i="1"/>
  <c r="H125" i="1"/>
  <c r="K125" i="1" l="1"/>
  <c r="L125" i="1" s="1"/>
  <c r="J37" i="1"/>
  <c r="G36" i="1"/>
  <c r="I189" i="1"/>
  <c r="I37" i="1"/>
  <c r="G154" i="1"/>
  <c r="H154" i="1"/>
  <c r="G155" i="1"/>
  <c r="H155" i="1"/>
  <c r="G156" i="1"/>
  <c r="H156" i="1"/>
  <c r="G157" i="1"/>
  <c r="K157" i="1" s="1"/>
  <c r="L157" i="1" s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8" i="1"/>
  <c r="K18" i="1" s="1"/>
  <c r="L18" i="1" s="1"/>
  <c r="K161" i="1" l="1"/>
  <c r="L161" i="1" s="1"/>
  <c r="K164" i="1"/>
  <c r="L164" i="1" s="1"/>
  <c r="K162" i="1"/>
  <c r="L162" i="1" s="1"/>
  <c r="K158" i="1"/>
  <c r="L158" i="1" s="1"/>
  <c r="H165" i="1"/>
  <c r="K163" i="1"/>
  <c r="L163" i="1" s="1"/>
  <c r="K160" i="1"/>
  <c r="L160" i="1" s="1"/>
  <c r="K156" i="1"/>
  <c r="L156" i="1" s="1"/>
  <c r="G165" i="1"/>
  <c r="K155" i="1"/>
  <c r="L155" i="1" s="1"/>
  <c r="K159" i="1"/>
  <c r="L159" i="1" s="1"/>
  <c r="K154" i="1"/>
  <c r="L154" i="1" s="1"/>
  <c r="G66" i="1"/>
  <c r="H183" i="1"/>
  <c r="K165" i="1" l="1"/>
  <c r="L165" i="1"/>
  <c r="G67" i="1"/>
  <c r="J67" i="1"/>
  <c r="I71" i="1"/>
  <c r="H41" i="1"/>
  <c r="H180" i="1"/>
  <c r="H43" i="1"/>
  <c r="G70" i="1"/>
  <c r="G71" i="1" s="1"/>
  <c r="H88" i="1"/>
  <c r="H89" i="1" s="1"/>
  <c r="H75" i="1"/>
  <c r="H76" i="1"/>
  <c r="H78" i="1"/>
  <c r="K78" i="1" s="1"/>
  <c r="H79" i="1"/>
  <c r="H80" i="1"/>
  <c r="H92" i="1"/>
  <c r="H93" i="1"/>
  <c r="H99" i="1"/>
  <c r="H100" i="1"/>
  <c r="H101" i="1"/>
  <c r="H102" i="1"/>
  <c r="H103" i="1"/>
  <c r="H104" i="1"/>
  <c r="H105" i="1"/>
  <c r="H106" i="1"/>
  <c r="H107" i="1"/>
  <c r="H115" i="1"/>
  <c r="H142" i="1"/>
  <c r="H141" i="1"/>
  <c r="H137" i="1"/>
  <c r="H138" i="1" s="1"/>
  <c r="H117" i="1"/>
  <c r="H118" i="1"/>
  <c r="H119" i="1"/>
  <c r="H120" i="1"/>
  <c r="H121" i="1"/>
  <c r="H122" i="1"/>
  <c r="H123" i="1"/>
  <c r="H124" i="1"/>
  <c r="H126" i="1"/>
  <c r="H127" i="1"/>
  <c r="H128" i="1"/>
  <c r="H129" i="1"/>
  <c r="H130" i="1"/>
  <c r="H131" i="1"/>
  <c r="H132" i="1"/>
  <c r="H176" i="1"/>
  <c r="H177" i="1"/>
  <c r="H178" i="1"/>
  <c r="H179" i="1"/>
  <c r="H181" i="1"/>
  <c r="H184" i="1"/>
  <c r="H193" i="1"/>
  <c r="G11" i="1"/>
  <c r="G12" i="1"/>
  <c r="G13" i="1"/>
  <c r="G14" i="1"/>
  <c r="G15" i="1"/>
  <c r="G16" i="1"/>
  <c r="G17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54" i="1"/>
  <c r="G55" i="1"/>
  <c r="G56" i="1"/>
  <c r="G57" i="1"/>
  <c r="K57" i="1" s="1"/>
  <c r="G75" i="1"/>
  <c r="G76" i="1"/>
  <c r="G77" i="1"/>
  <c r="G79" i="1"/>
  <c r="G80" i="1"/>
  <c r="G92" i="1"/>
  <c r="G93" i="1"/>
  <c r="G142" i="1"/>
  <c r="G141" i="1"/>
  <c r="G169" i="1"/>
  <c r="G175" i="1"/>
  <c r="K182" i="1"/>
  <c r="H66" i="1"/>
  <c r="H67" i="1" s="1"/>
  <c r="G102" i="1"/>
  <c r="G180" i="1"/>
  <c r="H108" i="1" l="1"/>
  <c r="H134" i="1"/>
  <c r="K66" i="1"/>
  <c r="L66" i="1" s="1"/>
  <c r="K55" i="1"/>
  <c r="L55" i="1" s="1"/>
  <c r="H143" i="1"/>
  <c r="K102" i="1"/>
  <c r="L102" i="1" s="1"/>
  <c r="G95" i="1"/>
  <c r="H95" i="1"/>
  <c r="K70" i="1"/>
  <c r="L70" i="1" s="1"/>
  <c r="L71" i="1" s="1"/>
  <c r="K180" i="1"/>
  <c r="L180" i="1" s="1"/>
  <c r="G128" i="1"/>
  <c r="G119" i="1"/>
  <c r="K128" i="1" l="1"/>
  <c r="L128" i="1" s="1"/>
  <c r="K119" i="1"/>
  <c r="L119" i="1" s="1"/>
  <c r="L57" i="1"/>
  <c r="H150" i="1" l="1"/>
  <c r="G150" i="1"/>
  <c r="K30" i="1"/>
  <c r="K16" i="1"/>
  <c r="L16" i="1" s="1"/>
  <c r="K13" i="1"/>
  <c r="K150" i="1" l="1"/>
  <c r="L150" i="1" s="1"/>
  <c r="H194" i="1"/>
  <c r="H195" i="1" s="1"/>
  <c r="G194" i="1"/>
  <c r="G193" i="1"/>
  <c r="K193" i="1" s="1"/>
  <c r="J189" i="1"/>
  <c r="G149" i="1"/>
  <c r="H149" i="1"/>
  <c r="G107" i="1"/>
  <c r="H21" i="1"/>
  <c r="K21" i="1" l="1"/>
  <c r="K107" i="1"/>
  <c r="L107" i="1" s="1"/>
  <c r="K149" i="1"/>
  <c r="L149" i="1" s="1"/>
  <c r="K194" i="1"/>
  <c r="L194" i="1" s="1"/>
  <c r="K142" i="1"/>
  <c r="L142" i="1" s="1"/>
  <c r="K141" i="1"/>
  <c r="J85" i="1"/>
  <c r="J195" i="1"/>
  <c r="G143" i="1"/>
  <c r="J143" i="1"/>
  <c r="I62" i="1"/>
  <c r="I50" i="1"/>
  <c r="J33" i="1"/>
  <c r="J185" i="1"/>
  <c r="J172" i="1"/>
  <c r="K29" i="1"/>
  <c r="L29" i="1" s="1"/>
  <c r="K26" i="1"/>
  <c r="L26" i="1" s="1"/>
  <c r="K14" i="1"/>
  <c r="G106" i="1"/>
  <c r="K111" i="1"/>
  <c r="K143" i="1" l="1"/>
  <c r="L14" i="1"/>
  <c r="K106" i="1"/>
  <c r="L106" i="1" s="1"/>
  <c r="L182" i="1" l="1"/>
  <c r="L30" i="1"/>
  <c r="G104" i="1" l="1"/>
  <c r="G49" i="1"/>
  <c r="H49" i="1"/>
  <c r="K104" i="1" l="1"/>
  <c r="L104" i="1" s="1"/>
  <c r="K49" i="1"/>
  <c r="I81" i="1"/>
  <c r="H10" i="1"/>
  <c r="H168" i="1"/>
  <c r="H56" i="1"/>
  <c r="H54" i="1"/>
  <c r="G103" i="1"/>
  <c r="K15" i="1"/>
  <c r="K12" i="1"/>
  <c r="K25" i="1"/>
  <c r="L25" i="1" s="1"/>
  <c r="K27" i="1"/>
  <c r="G88" i="1"/>
  <c r="K23" i="1"/>
  <c r="G41" i="1"/>
  <c r="K41" i="1" s="1"/>
  <c r="K20" i="1"/>
  <c r="K31" i="1"/>
  <c r="G168" i="1"/>
  <c r="K24" i="1"/>
  <c r="K22" i="1"/>
  <c r="G10" i="1"/>
  <c r="G37" i="1"/>
  <c r="G130" i="1"/>
  <c r="K11" i="1"/>
  <c r="H58" i="1" l="1"/>
  <c r="K10" i="1"/>
  <c r="L10" i="1" s="1"/>
  <c r="G89" i="1"/>
  <c r="K88" i="1"/>
  <c r="K89" i="1" s="1"/>
  <c r="K103" i="1"/>
  <c r="L103" i="1" s="1"/>
  <c r="K36" i="1"/>
  <c r="K37" i="1" s="1"/>
  <c r="K32" i="1"/>
  <c r="L32" i="1" s="1"/>
  <c r="K19" i="1"/>
  <c r="L19" i="1" s="1"/>
  <c r="K54" i="1"/>
  <c r="K130" i="1"/>
  <c r="K56" i="1"/>
  <c r="L49" i="1"/>
  <c r="K168" i="1"/>
  <c r="L94" i="1" l="1"/>
  <c r="K94" i="1"/>
  <c r="G132" i="1"/>
  <c r="K132" i="1" l="1"/>
  <c r="L132" i="1" s="1"/>
  <c r="G112" i="1" l="1"/>
  <c r="J112" i="1"/>
  <c r="J138" i="1"/>
  <c r="I58" i="1"/>
  <c r="J58" i="1"/>
  <c r="J44" i="1" l="1"/>
  <c r="J201" i="1" s="1"/>
  <c r="K112" i="1"/>
  <c r="G184" i="1" l="1"/>
  <c r="G101" i="1"/>
  <c r="L193" i="1"/>
  <c r="L111" i="1"/>
  <c r="L112" i="1" s="1"/>
  <c r="I95" i="1"/>
  <c r="K101" i="1" l="1"/>
  <c r="L101" i="1" s="1"/>
  <c r="K184" i="1"/>
  <c r="L184" i="1" s="1"/>
  <c r="L27" i="1" l="1"/>
  <c r="L23" i="1"/>
  <c r="G181" i="1"/>
  <c r="G84" i="1"/>
  <c r="G85" i="1" s="1"/>
  <c r="G117" i="1"/>
  <c r="G116" i="1"/>
  <c r="K77" i="1"/>
  <c r="L77" i="1" s="1"/>
  <c r="L41" i="1"/>
  <c r="L88" i="1"/>
  <c r="L89" i="1" s="1"/>
  <c r="L56" i="1" l="1"/>
  <c r="H188" i="1" l="1"/>
  <c r="H189" i="1" s="1"/>
  <c r="G188" i="1"/>
  <c r="G189" i="1" s="1"/>
  <c r="G183" i="1"/>
  <c r="G178" i="1"/>
  <c r="K181" i="1"/>
  <c r="L181" i="1" s="1"/>
  <c r="G179" i="1"/>
  <c r="K179" i="1" s="1"/>
  <c r="H151" i="1"/>
  <c r="G151" i="1"/>
  <c r="G177" i="1"/>
  <c r="H175" i="1"/>
  <c r="H185" i="1" s="1"/>
  <c r="G176" i="1"/>
  <c r="H199" i="1"/>
  <c r="G199" i="1"/>
  <c r="H171" i="1"/>
  <c r="G171" i="1"/>
  <c r="H170" i="1"/>
  <c r="G170" i="1"/>
  <c r="K170" i="1" l="1"/>
  <c r="G195" i="1"/>
  <c r="K195" i="1"/>
  <c r="K171" i="1"/>
  <c r="L171" i="1" s="1"/>
  <c r="K175" i="1"/>
  <c r="G185" i="1"/>
  <c r="G172" i="1"/>
  <c r="K151" i="1"/>
  <c r="K177" i="1"/>
  <c r="L177" i="1" s="1"/>
  <c r="L179" i="1"/>
  <c r="K199" i="1"/>
  <c r="L199" i="1" s="1"/>
  <c r="K188" i="1"/>
  <c r="K183" i="1"/>
  <c r="L183" i="1" s="1"/>
  <c r="I178" i="1"/>
  <c r="I185" i="1" s="1"/>
  <c r="K176" i="1"/>
  <c r="L192" i="1" l="1"/>
  <c r="L195" i="1" s="1"/>
  <c r="L188" i="1"/>
  <c r="L189" i="1" s="1"/>
  <c r="K189" i="1"/>
  <c r="L151" i="1"/>
  <c r="L175" i="1"/>
  <c r="K178" i="1"/>
  <c r="L178" i="1" s="1"/>
  <c r="L170" i="1"/>
  <c r="L176" i="1"/>
  <c r="K185" i="1" l="1"/>
  <c r="L185" i="1"/>
  <c r="K79" i="1"/>
  <c r="L79" i="1" s="1"/>
  <c r="K80" i="1"/>
  <c r="L80" i="1" s="1"/>
  <c r="L13" i="1"/>
  <c r="H200" i="1"/>
  <c r="H169" i="1" l="1"/>
  <c r="H172" i="1" s="1"/>
  <c r="K169" i="1" l="1"/>
  <c r="K172" i="1" s="1"/>
  <c r="L169" i="1" l="1"/>
  <c r="L20" i="1" l="1"/>
  <c r="G100" i="1"/>
  <c r="L24" i="1"/>
  <c r="G131" i="1"/>
  <c r="L22" i="1"/>
  <c r="G43" i="1"/>
  <c r="H74" i="1"/>
  <c r="H81" i="1" s="1"/>
  <c r="G74" i="1"/>
  <c r="H28" i="1"/>
  <c r="H33" i="1" s="1"/>
  <c r="G42" i="1"/>
  <c r="K42" i="1" s="1"/>
  <c r="L42" i="1" s="1"/>
  <c r="G137" i="1"/>
  <c r="K28" i="1" l="1"/>
  <c r="L28" i="1" s="1"/>
  <c r="K131" i="1"/>
  <c r="K43" i="1"/>
  <c r="L43" i="1" s="1"/>
  <c r="K137" i="1"/>
  <c r="K138" i="1" s="1"/>
  <c r="G138" i="1"/>
  <c r="K100" i="1"/>
  <c r="K74" i="1"/>
  <c r="L74" i="1" s="1"/>
  <c r="L131" i="1" l="1"/>
  <c r="L100" i="1"/>
  <c r="L137" i="1"/>
  <c r="L138" i="1" s="1"/>
  <c r="L141" i="1"/>
  <c r="L143" i="1" s="1"/>
  <c r="L21" i="1" l="1"/>
  <c r="L130" i="1" l="1"/>
  <c r="L15" i="1" l="1"/>
  <c r="L31" i="1" l="1"/>
  <c r="G129" i="1" l="1"/>
  <c r="K129" i="1" l="1"/>
  <c r="L129" i="1" s="1"/>
  <c r="H61" i="1" l="1"/>
  <c r="H62" i="1" s="1"/>
  <c r="G61" i="1"/>
  <c r="G62" i="1" s="1"/>
  <c r="G127" i="1"/>
  <c r="G126" i="1"/>
  <c r="G123" i="1"/>
  <c r="G121" i="1"/>
  <c r="G120" i="1"/>
  <c r="G118" i="1"/>
  <c r="G115" i="1"/>
  <c r="G122" i="1"/>
  <c r="G124" i="1"/>
  <c r="K117" i="1"/>
  <c r="G198" i="1"/>
  <c r="H48" i="1"/>
  <c r="H50" i="1" s="1"/>
  <c r="G48" i="1"/>
  <c r="G47" i="1"/>
  <c r="G105" i="1"/>
  <c r="G53" i="1"/>
  <c r="G99" i="1"/>
  <c r="G98" i="1"/>
  <c r="H40" i="1"/>
  <c r="H44" i="1" s="1"/>
  <c r="G40" i="1"/>
  <c r="G44" i="1" s="1"/>
  <c r="L36" i="1"/>
  <c r="L37" i="1" s="1"/>
  <c r="H201" i="1" l="1"/>
  <c r="G134" i="1"/>
  <c r="G50" i="1"/>
  <c r="G33" i="1"/>
  <c r="K17" i="1"/>
  <c r="L17" i="1" s="1"/>
  <c r="K126" i="1"/>
  <c r="L126" i="1" s="1"/>
  <c r="G108" i="1"/>
  <c r="K123" i="1"/>
  <c r="L123" i="1" s="1"/>
  <c r="K127" i="1"/>
  <c r="L127" i="1" s="1"/>
  <c r="K124" i="1"/>
  <c r="L124" i="1" s="1"/>
  <c r="K198" i="1"/>
  <c r="K200" i="1" s="1"/>
  <c r="G200" i="1"/>
  <c r="K76" i="1"/>
  <c r="L76" i="1" s="1"/>
  <c r="G81" i="1"/>
  <c r="G58" i="1"/>
  <c r="K47" i="1"/>
  <c r="K92" i="1"/>
  <c r="K53" i="1"/>
  <c r="L54" i="1"/>
  <c r="L78" i="1"/>
  <c r="K93" i="1"/>
  <c r="K40" i="1"/>
  <c r="K44" i="1" s="1"/>
  <c r="K75" i="1"/>
  <c r="L75" i="1" s="1"/>
  <c r="K84" i="1"/>
  <c r="K61" i="1"/>
  <c r="K62" i="1" s="1"/>
  <c r="K65" i="1"/>
  <c r="K48" i="1"/>
  <c r="L48" i="1" s="1"/>
  <c r="L168" i="1"/>
  <c r="L172" i="1" s="1"/>
  <c r="L11" i="1"/>
  <c r="L12" i="1"/>
  <c r="I115" i="1"/>
  <c r="I120" i="1"/>
  <c r="K120" i="1" s="1"/>
  <c r="I99" i="1"/>
  <c r="K99" i="1" s="1"/>
  <c r="L99" i="1" s="1"/>
  <c r="I116" i="1"/>
  <c r="I122" i="1"/>
  <c r="K122" i="1" s="1"/>
  <c r="I118" i="1"/>
  <c r="K118" i="1" s="1"/>
  <c r="I98" i="1"/>
  <c r="I121" i="1"/>
  <c r="I134" i="1" l="1"/>
  <c r="L33" i="1"/>
  <c r="K116" i="1"/>
  <c r="L116" i="1" s="1"/>
  <c r="I108" i="1"/>
  <c r="I201" i="1" s="1"/>
  <c r="L65" i="1"/>
  <c r="L67" i="1" s="1"/>
  <c r="K67" i="1"/>
  <c r="L81" i="1"/>
  <c r="G201" i="1"/>
  <c r="L84" i="1"/>
  <c r="L85" i="1" s="1"/>
  <c r="K85" i="1"/>
  <c r="K121" i="1"/>
  <c r="L121" i="1" s="1"/>
  <c r="K115" i="1"/>
  <c r="L47" i="1"/>
  <c r="L50" i="1" s="1"/>
  <c r="K50" i="1"/>
  <c r="L198" i="1"/>
  <c r="L200" i="1" s="1"/>
  <c r="K33" i="1"/>
  <c r="K98" i="1"/>
  <c r="L61" i="1"/>
  <c r="L62" i="1" s="1"/>
  <c r="K81" i="1"/>
  <c r="K105" i="1"/>
  <c r="L122" i="1"/>
  <c r="K58" i="1"/>
  <c r="L40" i="1"/>
  <c r="L44" i="1" s="1"/>
  <c r="L118" i="1"/>
  <c r="L93" i="1"/>
  <c r="K95" i="1"/>
  <c r="L120" i="1"/>
  <c r="L117" i="1"/>
  <c r="L53" i="1"/>
  <c r="L58" i="1" s="1"/>
  <c r="L92" i="1"/>
  <c r="L115" i="1" l="1"/>
  <c r="L134" i="1" s="1"/>
  <c r="K134" i="1"/>
  <c r="K108" i="1"/>
  <c r="K201" i="1"/>
  <c r="L201" i="1" s="1"/>
  <c r="L98" i="1"/>
  <c r="L105" i="1"/>
  <c r="L95" i="1"/>
  <c r="L108" i="1" l="1"/>
  <c r="K71" i="1"/>
</calcChain>
</file>

<file path=xl/sharedStrings.xml><?xml version="1.0" encoding="utf-8"?>
<sst xmlns="http://schemas.openxmlformats.org/spreadsheetml/2006/main" count="1362" uniqueCount="362">
  <si>
    <t>Proyecto 
0</t>
  </si>
  <si>
    <t>Actividad: 0001</t>
  </si>
  <si>
    <t>Cuenta 2.1.1.1.0.1</t>
  </si>
  <si>
    <t>Fondo:
0100</t>
  </si>
  <si>
    <t>No.</t>
  </si>
  <si>
    <t>Servidor Público</t>
  </si>
  <si>
    <t>Cargo</t>
  </si>
  <si>
    <t>Estatus</t>
  </si>
  <si>
    <t>AFP</t>
  </si>
  <si>
    <t>SFS</t>
  </si>
  <si>
    <t>ISR</t>
  </si>
  <si>
    <t>CRISTIAN SÁNCHEZ REYES</t>
  </si>
  <si>
    <t>DIRECTOR GENERAL</t>
  </si>
  <si>
    <t xml:space="preserve">FUNCIONARIO DE LIBRE NOMBRAMIENTO Y REMOCIÓN </t>
  </si>
  <si>
    <t>SERVIDOR PÚBLICO NOMBRADO</t>
  </si>
  <si>
    <t>DRIADES NAYADE FERRERAS GOMEZ</t>
  </si>
  <si>
    <t>SERVIDOR PÚBLICO DE CARRERA</t>
  </si>
  <si>
    <t>ROSA LINDA PEREZ MEDRANO</t>
  </si>
  <si>
    <t>LUZ MARIA BATISTA GALVAN</t>
  </si>
  <si>
    <t>COORDINADORA CAPAC. Y DESARROLLO</t>
  </si>
  <si>
    <t>AUXILIAR ADMINISTRATIVO I</t>
  </si>
  <si>
    <t>ROSA CAMILA RIVERA ACOSTA</t>
  </si>
  <si>
    <t>SUB DIRECTORA</t>
  </si>
  <si>
    <t>JACQUELINE ALTAGRACIA RAMOS CONCEPCION</t>
  </si>
  <si>
    <t>MIGUEL ANGEL BONIFACIO PEÑA</t>
  </si>
  <si>
    <t>REALIZADOR AUDIOVISUAL</t>
  </si>
  <si>
    <t>SUSANA DURAN SANCHEZ</t>
  </si>
  <si>
    <t>RECEPCIONISTA</t>
  </si>
  <si>
    <t>FATIMA DEL ROSARIO MESA BATISTA</t>
  </si>
  <si>
    <t>CLARIVEL CASTRO</t>
  </si>
  <si>
    <t>ENC. DPTO. DE RECURSOS HUMANO</t>
  </si>
  <si>
    <t>ANALISTA DE RECURSOS HUMANOS</t>
  </si>
  <si>
    <t>DEBRA STEPHANIE HERNANDEZ MORALES</t>
  </si>
  <si>
    <t>LLUMERQUI ANTONIO LEDESMA DIAZ</t>
  </si>
  <si>
    <t>MENSAJERO EXTERNO</t>
  </si>
  <si>
    <t>ALTAGRACIA SVELTRINA GARCIA SICARD DE DIAZ</t>
  </si>
  <si>
    <t>ENC. DEPTO. JURIDICO</t>
  </si>
  <si>
    <t>MANUEL ANTONIO BAUTISTA MEJIA</t>
  </si>
  <si>
    <t>AUXILIAR LEGAL</t>
  </si>
  <si>
    <t>ELIZABETH ANJINETH TRONCOSO FIGUEROA</t>
  </si>
  <si>
    <t>ABOGADO (A) I</t>
  </si>
  <si>
    <t>CATALINA FELIZ TERRERO</t>
  </si>
  <si>
    <t>ENC. ADMINISTRATIVO Y FINANCIERO</t>
  </si>
  <si>
    <t>SOPORTE ADMINISTRATIVO</t>
  </si>
  <si>
    <t>ABRAHAN FRANCISCO COMARAZAMY FLORENTINO</t>
  </si>
  <si>
    <t>ENC. SECCION DE SERVICIO GENERALES</t>
  </si>
  <si>
    <t xml:space="preserve">CARLOS JESUS ALMEYDA CALCAÑO </t>
  </si>
  <si>
    <t>ELECTRICISTA</t>
  </si>
  <si>
    <t>ANDRES RIVAS</t>
  </si>
  <si>
    <t>CHOFER</t>
  </si>
  <si>
    <t>ANTONIO VENTURA</t>
  </si>
  <si>
    <t>REGINA JIMENEZ DE LA CRUZ</t>
  </si>
  <si>
    <t>CONSERJE</t>
  </si>
  <si>
    <t>SERVIDOR PÚBLISO DE CARRERA</t>
  </si>
  <si>
    <t>ANA HILDA RAMIREZ MELLA</t>
  </si>
  <si>
    <t>HERMINIA ENCARNACION ROSARIO</t>
  </si>
  <si>
    <t>ELENA FLORENTINO</t>
  </si>
  <si>
    <t>YAJAHIRA GARCIA CLETO</t>
  </si>
  <si>
    <t xml:space="preserve">CONSERJE </t>
  </si>
  <si>
    <t>JOSE GALAN ROSARIO</t>
  </si>
  <si>
    <t>ALEX MILLER BAEZ URIBE</t>
  </si>
  <si>
    <t>División de Contabilidad</t>
  </si>
  <si>
    <t>División Contabilidad</t>
  </si>
  <si>
    <t>EMILIANO DEL ROSARIO GENAO</t>
  </si>
  <si>
    <t>CONTADOR</t>
  </si>
  <si>
    <t>ALBA IRIS PEÑA MARRERO</t>
  </si>
  <si>
    <t>KEICI ORTIZ BATISTA</t>
  </si>
  <si>
    <t>MARIA TERESA LEON PAULINO DE RODRIGUEZ</t>
  </si>
  <si>
    <t>ALEXANDRA IRONIA LIBERATO RODRIGUEZ</t>
  </si>
  <si>
    <t>CRONNY MABEL PEREZ  PEREZ</t>
  </si>
  <si>
    <t>CHEEDY JIOWETHER JAMES</t>
  </si>
  <si>
    <t>ANGEL WANDER MOREZUX FULCAR</t>
  </si>
  <si>
    <t>ADMINISTRADOR DE RED</t>
  </si>
  <si>
    <t>RAFAEL ANTONIO TAVAREZ ROSADO</t>
  </si>
  <si>
    <t>WEB MASTER</t>
  </si>
  <si>
    <t>PORFIRIO ANTONIO RODRIGUEZ GOMEZ</t>
  </si>
  <si>
    <t>SOPORTE TECNICO</t>
  </si>
  <si>
    <t>REVISADO POR:</t>
  </si>
  <si>
    <t>APROBADO POR:</t>
  </si>
  <si>
    <t>Dirección General</t>
  </si>
  <si>
    <t>Sección de Servicios Generales</t>
  </si>
  <si>
    <t>Sección de Compras y Contrataciones</t>
  </si>
  <si>
    <t>UE:
0002</t>
  </si>
  <si>
    <t>KELVIN REVI ALMANZAR</t>
  </si>
  <si>
    <t>CHOFER DEL DIRECTOR</t>
  </si>
  <si>
    <t>SACHARY LORENZO MERCEDES</t>
  </si>
  <si>
    <t>ANGEL EDUARDO FAMILIA JIMENEZ</t>
  </si>
  <si>
    <t>SARAH STEFFANY TORRES GOMEZ</t>
  </si>
  <si>
    <t>SECRETARIA DEL DIRECTOR</t>
  </si>
  <si>
    <t>SUB-DIRECTOR</t>
  </si>
  <si>
    <t>ASISTENTE DEL DIRECTOR</t>
  </si>
  <si>
    <t>SONIA ESTHER LOPEZ PEREZ</t>
  </si>
  <si>
    <t>TECNICO DE COMPRAS</t>
  </si>
  <si>
    <t>SRA. CATALINA FELIZ TERRERO</t>
  </si>
  <si>
    <t>SR. CRISTIAN SANCHEZ REYES</t>
  </si>
  <si>
    <t>SONIA CASTILLO GERALDO</t>
  </si>
  <si>
    <t>AUXILIAR ADMINISTRATIVO 1</t>
  </si>
  <si>
    <t>MARIA ISABEL JIMENEZ CASTRO</t>
  </si>
  <si>
    <t>SECRETARIA I</t>
  </si>
  <si>
    <t>BERONICA BONILLA</t>
  </si>
  <si>
    <t>AUXILIAR ADMINISTRATIVO (A)</t>
  </si>
  <si>
    <t>SHAMIR ENMANUEL MEDINA GUZMAN</t>
  </si>
  <si>
    <t>WILKANIA YASSIEL PEÑA ROJAS</t>
  </si>
  <si>
    <t>SANTA TERESA LOPEZ FELIZ</t>
  </si>
  <si>
    <t>LEONCIO JIMENEZ ORTIZ</t>
  </si>
  <si>
    <t>ASESOR FINANCIERO</t>
  </si>
  <si>
    <t>LESLIE SIRAHIDEE UREÑA MELLA</t>
  </si>
  <si>
    <t>ASISTENTE DE LA SUBDIRECCION</t>
  </si>
  <si>
    <t>RAFAEL ANGEL MARTINEZ SORIANO</t>
  </si>
  <si>
    <t>TECNICO EN PROGRAMACION</t>
  </si>
  <si>
    <t>JERSON RIVERA FIGUEREO</t>
  </si>
  <si>
    <t>SUPERVISOR DE ALMACEN Y SUMINISTROS</t>
  </si>
  <si>
    <t>BEATRIZ TERESA ARIZA CORONADO</t>
  </si>
  <si>
    <t>ASESOR COMUNICACIÓN</t>
  </si>
  <si>
    <t>División de Extensiones</t>
  </si>
  <si>
    <t>GIANNA  DE JESUS ORTIZ ZACARIAS</t>
  </si>
  <si>
    <t>ASESORA</t>
  </si>
  <si>
    <t>NARCISO JIMENEZ DE LOS SANTOS</t>
  </si>
  <si>
    <t>AUXILIAR COORDINANCION VIRTUAL</t>
  </si>
  <si>
    <t>ARLET NATIVIDAD REYES ROJAS</t>
  </si>
  <si>
    <t>GESTOR DE REDES SOCIALES</t>
  </si>
  <si>
    <t>Departamento de Comunicaciones</t>
  </si>
  <si>
    <t>Departamento de Recursos Humanos</t>
  </si>
  <si>
    <t xml:space="preserve">Departamento Jurídico </t>
  </si>
  <si>
    <t>Departamento Administrativo Financiero</t>
  </si>
  <si>
    <t>Almacen</t>
  </si>
  <si>
    <t>Departamento de Planificación y Desarrollo</t>
  </si>
  <si>
    <t>División de Desarrollo Institucional y Calidad en la Gestión</t>
  </si>
  <si>
    <t>Sub-Programa 
02</t>
  </si>
  <si>
    <t>ERICKA LORENZO DE LA ROSA</t>
  </si>
  <si>
    <t>ELAINY LESERCY GARCIA SOTO</t>
  </si>
  <si>
    <t>ASISTENTE EJECUTIVA</t>
  </si>
  <si>
    <t>División Administrativa</t>
  </si>
  <si>
    <t>NICOLAS SALAS GRAJALES</t>
  </si>
  <si>
    <t>AUXILIAR ADMINISTRATIVO</t>
  </si>
  <si>
    <t>ANGEL PASTOR DE JESUS MORENO GARCIA</t>
  </si>
  <si>
    <t>ASESOR</t>
  </si>
  <si>
    <t>CESAR JOEL PERALTA SUERO</t>
  </si>
  <si>
    <t>IAN CRISTIAN SOTO FELIX</t>
  </si>
  <si>
    <t>PRICILA ROMERO DIAZ</t>
  </si>
  <si>
    <t>Actividad: 0002</t>
  </si>
  <si>
    <t>ELVINALISA DEL CARMEN ALMONTE REODRIGUEZ</t>
  </si>
  <si>
    <t>ASESOR ACADEMICO</t>
  </si>
  <si>
    <t>JENCY IVERSON CARABALLO GUZMAN</t>
  </si>
  <si>
    <t>BERTHA LIDIA ESPINOSA PEREZ</t>
  </si>
  <si>
    <t>ENC. DIVISION DE GESTION DE ADMISION ACADEMICA</t>
  </si>
  <si>
    <t>LEA PAULINO MORALES</t>
  </si>
  <si>
    <t>COORDINADOR ACADEMICO</t>
  </si>
  <si>
    <t>RUDELANIA FRIAS NIVAR</t>
  </si>
  <si>
    <t>AUXILIAR ACADEMICO</t>
  </si>
  <si>
    <t>NANCY MIGUELINA DRULLARD FELIZ</t>
  </si>
  <si>
    <t>COORDINADORA DE ADIESTRAMIENTO</t>
  </si>
  <si>
    <t>ANA PATRICIA CASTRO MENDOZA</t>
  </si>
  <si>
    <t>ALBERT MANUEL FIGUEREO RINCON</t>
  </si>
  <si>
    <t>MIRIAM CAMBERO MARTE</t>
  </si>
  <si>
    <t>ENC. DIVISION ADMISION Y REGISTRO ACADEMICO</t>
  </si>
  <si>
    <t>ISAAC ESPINOSA GUZMAN</t>
  </si>
  <si>
    <t>RIXI ALONDRA MELO AQUINO</t>
  </si>
  <si>
    <t>JUMARI ISAMAL ACEVEDO JIMENEZ</t>
  </si>
  <si>
    <t>PAOLA SCARLA DIAZ ROSARIO</t>
  </si>
  <si>
    <t>CARLOS MANUEL SANTOS</t>
  </si>
  <si>
    <t>ENC. DIVISION DE EXTENCIONES</t>
  </si>
  <si>
    <t>ROGELIA RUBIO CUEVAS</t>
  </si>
  <si>
    <t>EURIDICE WALKIRIA DIAZ LIRANZO</t>
  </si>
  <si>
    <t xml:space="preserve">AUXILIAR ADMINISTRATIVO </t>
  </si>
  <si>
    <t>División de Desarrollo Curricular y Docente</t>
  </si>
  <si>
    <t>LEOPOLDO FIDEL GRULLON GUZMAN</t>
  </si>
  <si>
    <t>SOPORTE USUARIO I</t>
  </si>
  <si>
    <t>ALEXANDER RAMOS PEREZ</t>
  </si>
  <si>
    <t>SOPORTE INFORMATICO</t>
  </si>
  <si>
    <t xml:space="preserve">ESTHER WONG ALCANTARA </t>
  </si>
  <si>
    <t>ENC. DEPARTAMENTO ACREDITACION</t>
  </si>
  <si>
    <t>RHINA YOMIRA PEÑA BELLO</t>
  </si>
  <si>
    <t>JUANA MARIA RODRIGUEZ GARCIA</t>
  </si>
  <si>
    <t>JOSE AMAURIS NOBLE JIMENEZ</t>
  </si>
  <si>
    <t>ASISTENTE DE LA DIRECCION GENERAL</t>
  </si>
  <si>
    <t>JUAN FRANCISCO CAMBUMBA PUELLO</t>
  </si>
  <si>
    <t>JONATHAN FRANCISCO CORNIELLE HIDALGO</t>
  </si>
  <si>
    <t>RICARDO PÉREZ PIMENTEL</t>
  </si>
  <si>
    <t>IVIS NEWILL MONTERO MATOS</t>
  </si>
  <si>
    <t>PAMELA ARACHE</t>
  </si>
  <si>
    <t>EDWARD MARTINEZ POZO</t>
  </si>
  <si>
    <t>VICTOR ALFONSO MORILLO GONZALEZ</t>
  </si>
  <si>
    <t>JOSTHIN DARIEL ACOSTA MATOS</t>
  </si>
  <si>
    <t>ASISTENTE DEL SUBDIRECTOR</t>
  </si>
  <si>
    <t>Genero</t>
  </si>
  <si>
    <t>ENC. DIVISION DE TECNOLOGIAS DE LA INFORMACION Y COMUNICACION</t>
  </si>
  <si>
    <t>ENC. INTERINA DEPTO. DE DESARROLLO INSTITUCIONAL Y CALIDAD</t>
  </si>
  <si>
    <t>M</t>
  </si>
  <si>
    <t>F</t>
  </si>
  <si>
    <t>SADAN SEBASTIAN SURIEL DELORBE</t>
  </si>
  <si>
    <t>RUT SOLANGE GUZMAN ADAMES</t>
  </si>
  <si>
    <t xml:space="preserve">                              PREPARADO POR:</t>
  </si>
  <si>
    <t>ENC. ADMINISTRATIVO FINANCIERO</t>
  </si>
  <si>
    <t>DAF: 01</t>
  </si>
  <si>
    <t>Sub Capitulo: 01</t>
  </si>
  <si>
    <t>Capitulo: 0221</t>
  </si>
  <si>
    <t>UE: 0002</t>
  </si>
  <si>
    <t>Programa: 17</t>
  </si>
  <si>
    <t>Sub Programa: 02</t>
  </si>
  <si>
    <t>Proyecto: 0</t>
  </si>
  <si>
    <t>Cuenta: 2.1.1.1.0.1</t>
  </si>
  <si>
    <t>Fondo: 0100</t>
  </si>
  <si>
    <t>Ingreso Bruto</t>
  </si>
  <si>
    <t>Otros Desc.</t>
  </si>
  <si>
    <t>Total Desc.</t>
  </si>
  <si>
    <t>Neto</t>
  </si>
  <si>
    <t>Total General:</t>
  </si>
  <si>
    <t>Sub Total:</t>
  </si>
  <si>
    <t>Sub-Capitulo: 01</t>
  </si>
  <si>
    <t>JOSE LUIS VASQUEZ MILIANO</t>
  </si>
  <si>
    <t>YASAIRA ENCARNACION LARA</t>
  </si>
  <si>
    <t>DEURI LARA SUAREZ</t>
  </si>
  <si>
    <t>MARTIN APOLONIO SANCHEZ ARTILES</t>
  </si>
  <si>
    <t>ANA LUISA ROMERO</t>
  </si>
  <si>
    <t>ANALISTA DE DESARROLLO INSTITUCIONAL</t>
  </si>
  <si>
    <t>JULANY VALENTINA CUESTA GUZMAN</t>
  </si>
  <si>
    <t>COORDINADOR TECNICO GRAL.</t>
  </si>
  <si>
    <t>DOMINGA REYNOSO</t>
  </si>
  <si>
    <t>Sección de Libre Acceso a la información</t>
  </si>
  <si>
    <t>División de Formulacion, Monitoreo y Evaluacion de Planes, Programas y Proyectos</t>
  </si>
  <si>
    <t>Sección de Presupuesto</t>
  </si>
  <si>
    <t xml:space="preserve">Departamento de Formación Docente </t>
  </si>
  <si>
    <t xml:space="preserve">Departamento de Investigación e Innovación </t>
  </si>
  <si>
    <t>Departamento Tecnico Academico</t>
  </si>
  <si>
    <r>
      <t xml:space="preserve">ANGEL LEONARDO PLATA VENTURA </t>
    </r>
    <r>
      <rPr>
        <i/>
        <sz val="12"/>
        <color rgb="FF000000"/>
        <rFont val="Segoe UI "/>
      </rPr>
      <t>(San Francisco de Macorís)</t>
    </r>
  </si>
  <si>
    <r>
      <t xml:space="preserve">KIRSY ALANA MEJIA UBIERA </t>
    </r>
    <r>
      <rPr>
        <i/>
        <sz val="12"/>
        <color rgb="FF000000"/>
        <rFont val="Segoe UI "/>
      </rPr>
      <t>(San Pedro de Macorís)</t>
    </r>
  </si>
  <si>
    <r>
      <t>MARIO RODRIGUEZ MONTERO</t>
    </r>
    <r>
      <rPr>
        <i/>
        <sz val="12"/>
        <color rgb="FF000000"/>
        <rFont val="Segoe UI "/>
      </rPr>
      <t xml:space="preserve"> (San Juan de la Maguana)</t>
    </r>
  </si>
  <si>
    <r>
      <t xml:space="preserve">BELLANIRIS SANTOS REYES </t>
    </r>
    <r>
      <rPr>
        <i/>
        <sz val="12"/>
        <color rgb="FF000000"/>
        <rFont val="Segoe UI "/>
      </rPr>
      <t>(La Vega)</t>
    </r>
  </si>
  <si>
    <r>
      <t xml:space="preserve">YORCITO MATOS SANTOS </t>
    </r>
    <r>
      <rPr>
        <i/>
        <sz val="12"/>
        <color rgb="FF000000"/>
        <rFont val="Segoe UI "/>
      </rPr>
      <t>(Baní)</t>
    </r>
  </si>
  <si>
    <r>
      <t xml:space="preserve">RAMON FERNANDO TAVAREZ REYNOSO </t>
    </r>
    <r>
      <rPr>
        <i/>
        <sz val="12"/>
        <color rgb="FF000000"/>
        <rFont val="Segoe UI "/>
      </rPr>
      <t>(Santiago de los Caballeros)</t>
    </r>
  </si>
  <si>
    <t>Departamento de Recursos Formativos Digitales</t>
  </si>
  <si>
    <t>División de Admisión e Información</t>
  </si>
  <si>
    <t>ALEXANDRA ACOSTA</t>
  </si>
  <si>
    <t>HILDA ARASELIS CASTRO HUGGINS</t>
  </si>
  <si>
    <t>ANALISTA DE ACREDITACION Y CERTIFICACION</t>
  </si>
  <si>
    <t>HEIDI CAROLINA DE LA CRUZ</t>
  </si>
  <si>
    <t>AURELINA ROJAS</t>
  </si>
  <si>
    <t>ANTHONY BURGOS SUAREZ</t>
  </si>
  <si>
    <t>JUANA ELENA RODRIGUEZ VASQUEZ</t>
  </si>
  <si>
    <t xml:space="preserve">                                     AUXILIAR ADMINISTRATIVO</t>
  </si>
  <si>
    <t>JOSMAIRY ESTEFANIA MONTOLIO PEREZ</t>
  </si>
  <si>
    <t>Departamento de Tecnologías de la información y Comunicación</t>
  </si>
  <si>
    <t>WINSTON RAFAEL CABRERA ENCARNACION</t>
  </si>
  <si>
    <t>AYUDANTE DE MATENIMIENTO</t>
  </si>
  <si>
    <t>División de Coordinación de Profesionalización</t>
  </si>
  <si>
    <t xml:space="preserve">TÉCNICO ADMINISTRATIVO         </t>
  </si>
  <si>
    <t>BIENVENIDO ROSARIO CEBALLOS (Santiago de los Caballeros)</t>
  </si>
  <si>
    <t>BRYAN ANEURYS CABRERA RODRÍGUEZ</t>
  </si>
  <si>
    <t xml:space="preserve">CHOFER         </t>
  </si>
  <si>
    <t>DEILIN RICARDO MATOS CARRASCO</t>
  </si>
  <si>
    <t xml:space="preserve">ENCARGADO (A) FORMULACION, MONITOREO Y EVALUACION PPP         </t>
  </si>
  <si>
    <t xml:space="preserve">                                                    SR. LLUMERQUI ANTONIO LEDESMA DÍAZ</t>
  </si>
  <si>
    <r>
      <t xml:space="preserve">INSTITUTO NACIONAL DE ADMINISTRACIÓN PÚBLICA 
(INAP)
</t>
    </r>
    <r>
      <rPr>
        <b/>
        <sz val="12"/>
        <color theme="1"/>
        <rFont val="Segoe UI "/>
      </rPr>
      <t>NÓMINA DE PERSONAL FIJO, CORRESPONDIENTE AL MES DE MAYO 2024</t>
    </r>
  </si>
  <si>
    <t>RESPONSABLE ACCESO A LA INFORMACION  RAI</t>
  </si>
  <si>
    <t>RANDY ANTHONY MARTINEZ LEYBA</t>
  </si>
  <si>
    <t xml:space="preserve">ENC. DEPARTAMENTO INVESTIGACION         </t>
  </si>
  <si>
    <r>
      <t xml:space="preserve">INSTITUTO NACIONAL DE ADMINISTRACIÓN PÚBLICA 
(INAP)
</t>
    </r>
    <r>
      <rPr>
        <b/>
        <sz val="12"/>
        <color theme="1"/>
        <rFont val="Segoe UI"/>
        <family val="2"/>
      </rPr>
      <t>NÓMINA DE PERSONAL CONTRATADO CON CARÁCTER TEMPORAL, CORRESPONDIENTES AL MES DE ABRIL 2024</t>
    </r>
  </si>
  <si>
    <t>Capitulo: 221</t>
  </si>
  <si>
    <t>Cuenta: 2.1.1.2.0.8</t>
  </si>
  <si>
    <t>Nombramiento Temporal</t>
  </si>
  <si>
    <t>CRISTIAN ARTURO SANTANA PEÑA</t>
  </si>
  <si>
    <t>PERIODISTA</t>
  </si>
  <si>
    <t>SERVIDOR PÚBLICO CONTRATADO</t>
  </si>
  <si>
    <t>01/09/2022- 01/03/2023</t>
  </si>
  <si>
    <t>ELERSON ANTONIO ORTEGA BRAZOBAN</t>
  </si>
  <si>
    <t>TECNICO ADMINISTRATIVO</t>
  </si>
  <si>
    <t>01/10/2022- 01/04/2023</t>
  </si>
  <si>
    <t>ARMANDO JOSE RABASSA ROSARIO</t>
  </si>
  <si>
    <t>DISEÑADOR GRAFICO</t>
  </si>
  <si>
    <t>FERLYN JOSE CRUZ OLIVA</t>
  </si>
  <si>
    <t>TECNICO DE COMUNICACIONES</t>
  </si>
  <si>
    <t>01/12/2022- 01/06/2023</t>
  </si>
  <si>
    <t xml:space="preserve">                           </t>
  </si>
  <si>
    <t>DIANA STEFANY MARCANO TAVAREZ</t>
  </si>
  <si>
    <t>ENC. RECURSOS HUMANOS</t>
  </si>
  <si>
    <t>03/09/2022- 03/03/2023</t>
  </si>
  <si>
    <t>DEPARTAMENTO DE FORMACIÓN DOCENTE</t>
  </si>
  <si>
    <t>MASSIEL ALEYKA RAMÍREZ DE LOS SANTOS</t>
  </si>
  <si>
    <t xml:space="preserve">Analista de Programación Académica         </t>
  </si>
  <si>
    <t>DEPARTAMENTO DE PLANIFICACIÓN Y DESARROLLO</t>
  </si>
  <si>
    <t>NELSON ANTONIO DURAN CAMILO</t>
  </si>
  <si>
    <t xml:space="preserve">ENCARGADO DEL DEPARTAMENTO DE PLANIFICACIÓN Y DESARROLLO       </t>
  </si>
  <si>
    <t xml:space="preserve"> DIVISIÓN DE COORDINACION DE EVENTOS FORMATIVOS</t>
  </si>
  <si>
    <t>MARIANA CEPEDA HERNÁNDEZ</t>
  </si>
  <si>
    <t>01/10/2023-01/3/2024</t>
  </si>
  <si>
    <t>Division Administrativa</t>
  </si>
  <si>
    <t>HALINSON HIPOLITO DE LA CRUZ JIMENEZ</t>
  </si>
  <si>
    <t>ENC. DIVISION ADMINISTRATIVA</t>
  </si>
  <si>
    <t>01/07/2022- 01/01/2023</t>
  </si>
  <si>
    <t>Seccion de Compras y Contrataciones</t>
  </si>
  <si>
    <t>EUGENIO EMILIO MORETA PEREZ</t>
  </si>
  <si>
    <t>UE: 002</t>
  </si>
  <si>
    <t>Departamento de Investigacion e Innovacion</t>
  </si>
  <si>
    <t>MABEL ARLETTE FERNANDEZ MATEO</t>
  </si>
  <si>
    <t>01/08/2022- 01/02/2023</t>
  </si>
  <si>
    <t>DEANNYS MILAGROS GONZALEZ JIMENEZ</t>
  </si>
  <si>
    <t>CARMEN DAIANA GONZALEZ MOREL</t>
  </si>
  <si>
    <t>ANALISTA DE INVESTIGACION</t>
  </si>
  <si>
    <t>Departamento de Acreditación y Certificación</t>
  </si>
  <si>
    <t>ARLENE  IRENE BENCOSME REYES</t>
  </si>
  <si>
    <t>ANALISTA DE ACREDITACION Y CE</t>
  </si>
  <si>
    <t>PAOLA ANNEL RODRIGUEZ GRACIANO</t>
  </si>
  <si>
    <t>ANALISTA DE ACREDITACION</t>
  </si>
  <si>
    <t>18/08/2022- 18/02/2023</t>
  </si>
  <si>
    <t>MARIO ALBERTO CRUSSET NUÑEZ</t>
  </si>
  <si>
    <t>15/06/2022- 15/12/2022</t>
  </si>
  <si>
    <t>TANIA MARIA HERNANDEZ BEATO</t>
  </si>
  <si>
    <t>01/09/2023- 03/02/2024</t>
  </si>
  <si>
    <t xml:space="preserve">  </t>
  </si>
  <si>
    <t>DIVISIÓN DE DESARROLLO CURRICULAR Y DOCENTE</t>
  </si>
  <si>
    <t>EVELYN DE LOS ANGELES CHAMAH MARTIN</t>
  </si>
  <si>
    <t>ENCARGADO ACADEMICO</t>
  </si>
  <si>
    <t>EVELYN AMADOR CASTILLO</t>
  </si>
  <si>
    <t>COORDINADORA ACADEMICO</t>
  </si>
  <si>
    <t>JUAN DE LA ROSA BELLO CUEVAS</t>
  </si>
  <si>
    <t>FAUSTINA PÉREZ DE CASTILLO</t>
  </si>
  <si>
    <t>10/08/2022- 10/02/2023</t>
  </si>
  <si>
    <t>BRAULIO RAFAEL JIMENEZ VELEZ</t>
  </si>
  <si>
    <t>GISSEL MANZUETA NUÑEZ</t>
  </si>
  <si>
    <t xml:space="preserve">COORDINADOR ACADÉMICO         </t>
  </si>
  <si>
    <t>YANIRIS ALTAGRACIA ESPINAL JORGE</t>
  </si>
  <si>
    <t>Dpto.  Gestión de la Formación</t>
  </si>
  <si>
    <t>JULIO CESAR CASTRO</t>
  </si>
  <si>
    <t>División de Gestión Académica</t>
  </si>
  <si>
    <t>ELSA ALEJANDRINA CARRASCO VARGAS</t>
  </si>
  <si>
    <t xml:space="preserve">ENCARGADO DEPARTAMENTO DE FORMACION DOCENTE         </t>
  </si>
  <si>
    <t xml:space="preserve">                                          SR. Llumerqui Antonio Ledesma Díaz</t>
  </si>
  <si>
    <t xml:space="preserve">                           AUXILIAR ADMINISTRATIVO</t>
  </si>
  <si>
    <t>INSTITUTO NACIONAL DE ADMINISTRACIÓN PÚBLICA 
(INAP)
NÓMINA  DE PERSONAL DE PERÍODO PROBATORIO INGRESO A CARRERA CORRESPONDIENTE AL MES DE MAYO 2024</t>
  </si>
  <si>
    <t xml:space="preserve">Cuenta: 2.1.1.2.05 </t>
  </si>
  <si>
    <t>Direccion General</t>
  </si>
  <si>
    <t>KATHIA VELEZ RAMIREZ</t>
  </si>
  <si>
    <t xml:space="preserve">ANALISTA DE COMPRAS Y CONTRATACIONES     </t>
  </si>
  <si>
    <t>Período Probatorio Ingreso a Carrera</t>
  </si>
  <si>
    <t xml:space="preserve">                                            SR. LLUMERQUI ANTONIO LEDESMA DÍAZ</t>
  </si>
  <si>
    <t xml:space="preserve">                             AUXILIAR ADMINISTRATIVO</t>
  </si>
  <si>
    <r>
      <t xml:space="preserve">INSTITUTO NACIONAL DE ADMINISTRACIÓN PÚBLICA 
(INAP)
</t>
    </r>
    <r>
      <rPr>
        <b/>
        <sz val="12"/>
        <color theme="1"/>
        <rFont val="Segoe UI"/>
        <family val="2"/>
      </rPr>
      <t>NÓMINA DE PERSONAL DE VIGILANCIA, CORRESPONDIENTE AL MES DE MAYO 2024</t>
    </r>
  </si>
  <si>
    <t>Cuenta: 2.1.2.2.0.5</t>
  </si>
  <si>
    <t>JAIRO RAFAEL RODRIGUEZ ORTIZ</t>
  </si>
  <si>
    <t>ASISTENTE DE SEGURIDAD</t>
  </si>
  <si>
    <t>PERSONAL DE VIGILANCIA</t>
  </si>
  <si>
    <t>RODRIGO ADONIS GOMEZ ARACENA</t>
  </si>
  <si>
    <t>ENC. SEGURIDAD</t>
  </si>
  <si>
    <t>MANUEL VIZCAINO VIZCAINO</t>
  </si>
  <si>
    <t>MIEMBRO DE SEGURIDAD</t>
  </si>
  <si>
    <t>HECTOR DE LEON LORENZO</t>
  </si>
  <si>
    <t>YAIRENIS PAREDES CASTILLO</t>
  </si>
  <si>
    <t>ROSA MARIA GARCIA CEPEDA</t>
  </si>
  <si>
    <t>SEGURIDAD</t>
  </si>
  <si>
    <t>ABELIZARDO ESPINOSA GOMEZ</t>
  </si>
  <si>
    <t>OFICIAL VIGILANCIA RECEPCION</t>
  </si>
  <si>
    <t>RICHAL IVAN LUIS FELIZ</t>
  </si>
  <si>
    <t>MAYELIN DAHYANA NUÑEZ SILVERIO</t>
  </si>
  <si>
    <t>LUIS ALFREDO VARGAS MORENO</t>
  </si>
  <si>
    <t>INSTITUTO NACIONAL DE ADMINISTRACIÓN PÚBLICA 
(INAP)
NÓMINA  DE PERSONAL DE TRÁMITE DE PENSIÓN CORRESPONDIENTE AL MES DE MAYO 2024</t>
  </si>
  <si>
    <t>Cuenta: 2.1.1.3.0.1</t>
  </si>
  <si>
    <t>ALFONSO PEREZ Y PEREZ</t>
  </si>
  <si>
    <t>ENCARGADO DE LA DIVISION DE CONTABILIDAD</t>
  </si>
  <si>
    <t>TRAMITE DE PENSION</t>
  </si>
  <si>
    <t xml:space="preserve">                                                   SR. LLUMERQUI ANTONIO LEDESMA DÍAZ</t>
  </si>
  <si>
    <t xml:space="preserve">                                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</si>
</sst>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1C0A]#,##0.00;\-#,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Segoe UI "/>
    </font>
    <font>
      <b/>
      <sz val="14"/>
      <color theme="1"/>
      <name val="Segoe UI 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Segoe UI "/>
    </font>
    <font>
      <b/>
      <sz val="12"/>
      <color indexed="8"/>
      <name val="Segoe UI"/>
      <family val="2"/>
    </font>
    <font>
      <sz val="12"/>
      <color indexed="8"/>
      <name val="Segoe UI"/>
      <family val="2"/>
    </font>
    <font>
      <sz val="12"/>
      <color theme="1"/>
      <name val="Segoe UI "/>
    </font>
    <font>
      <sz val="12"/>
      <color indexed="8"/>
      <name val="Segoe UI "/>
    </font>
    <font>
      <b/>
      <sz val="12"/>
      <color indexed="8"/>
      <name val="Segoe UI "/>
    </font>
    <font>
      <sz val="12"/>
      <name val="Segoe UI "/>
    </font>
    <font>
      <sz val="11"/>
      <color theme="1"/>
      <name val="Segoe UI "/>
    </font>
    <font>
      <sz val="12"/>
      <color rgb="FF000000"/>
      <name val="Segoe UI "/>
    </font>
    <font>
      <i/>
      <sz val="12"/>
      <color rgb="FF000000"/>
      <name val="Segoe UI 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  <font>
      <b/>
      <sz val="20"/>
      <color theme="1"/>
      <name val="Segoe UI"/>
      <family val="2"/>
    </font>
    <font>
      <sz val="12"/>
      <color rgb="FF000000"/>
      <name val="Segoe UI"/>
      <family val="2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0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/>
    <xf numFmtId="43" fontId="12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3" fontId="12" fillId="0" borderId="0" xfId="1" applyFont="1" applyFill="1" applyAlignment="1">
      <alignment vertical="center" wrapText="1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0" fillId="0" borderId="0" xfId="0" applyFont="1"/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3" fontId="0" fillId="0" borderId="0" xfId="0" applyNumberFormat="1"/>
    <xf numFmtId="4" fontId="0" fillId="0" borderId="0" xfId="0" applyNumberFormat="1"/>
    <xf numFmtId="43" fontId="0" fillId="0" borderId="0" xfId="1" applyFont="1"/>
    <xf numFmtId="3" fontId="0" fillId="0" borderId="0" xfId="0" applyNumberFormat="1"/>
    <xf numFmtId="4" fontId="11" fillId="0" borderId="1" xfId="0" applyNumberFormat="1" applyFont="1" applyBorder="1" applyAlignment="1">
      <alignment vertical="center"/>
    </xf>
    <xf numFmtId="4" fontId="11" fillId="3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vertical="center"/>
    </xf>
    <xf numFmtId="43" fontId="11" fillId="0" borderId="1" xfId="1" applyFont="1" applyFill="1" applyBorder="1" applyAlignment="1">
      <alignment vertical="center" wrapText="1"/>
    </xf>
    <xf numFmtId="2" fontId="11" fillId="0" borderId="1" xfId="1" applyNumberFormat="1" applyFont="1" applyFill="1" applyBorder="1" applyAlignment="1">
      <alignment vertical="center" wrapText="1"/>
    </xf>
    <xf numFmtId="43" fontId="12" fillId="0" borderId="1" xfId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right" vertical="center" wrapText="1"/>
    </xf>
    <xf numFmtId="43" fontId="10" fillId="0" borderId="1" xfId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3" fontId="12" fillId="0" borderId="1" xfId="1" applyFont="1" applyFill="1" applyBorder="1" applyAlignment="1">
      <alignment horizontal="center" vertical="center" wrapText="1"/>
    </xf>
    <xf numFmtId="43" fontId="12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3" fontId="12" fillId="0" borderId="1" xfId="1" applyFont="1" applyBorder="1" applyAlignment="1">
      <alignment horizontal="center" vertical="center"/>
    </xf>
    <xf numFmtId="43" fontId="11" fillId="0" borderId="1" xfId="1" applyFont="1" applyFill="1" applyBorder="1" applyAlignment="1">
      <alignment horizontal="center" vertical="center"/>
    </xf>
    <xf numFmtId="43" fontId="7" fillId="0" borderId="1" xfId="1" applyFont="1" applyFill="1" applyBorder="1" applyAlignment="1">
      <alignment horizontal="right" vertical="center" wrapText="1"/>
    </xf>
    <xf numFmtId="43" fontId="12" fillId="0" borderId="1" xfId="1" applyFont="1" applyFill="1" applyBorder="1" applyAlignment="1">
      <alignment vertical="center" wrapText="1"/>
    </xf>
    <xf numFmtId="43" fontId="12" fillId="0" borderId="1" xfId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4" borderId="0" xfId="0" applyFill="1"/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vertical="center"/>
    </xf>
    <xf numFmtId="0" fontId="0" fillId="3" borderId="0" xfId="0" applyFill="1"/>
    <xf numFmtId="4" fontId="11" fillId="3" borderId="1" xfId="0" applyNumberFormat="1" applyFont="1" applyFill="1" applyBorder="1" applyAlignment="1">
      <alignment horizontal="right" vertical="center"/>
    </xf>
    <xf numFmtId="4" fontId="12" fillId="3" borderId="1" xfId="0" applyNumberFormat="1" applyFont="1" applyFill="1" applyBorder="1" applyAlignment="1">
      <alignment horizontal="right" vertical="center"/>
    </xf>
    <xf numFmtId="43" fontId="11" fillId="3" borderId="1" xfId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 wrapText="1"/>
    </xf>
    <xf numFmtId="43" fontId="11" fillId="3" borderId="1" xfId="1" applyFont="1" applyFill="1" applyBorder="1" applyAlignment="1">
      <alignment horizontal="left" vertical="center" wrapText="1"/>
    </xf>
    <xf numFmtId="43" fontId="11" fillId="3" borderId="1" xfId="1" applyFont="1" applyFill="1" applyBorder="1" applyAlignment="1">
      <alignment horizontal="center" vertical="center" wrapText="1"/>
    </xf>
    <xf numFmtId="43" fontId="12" fillId="3" borderId="1" xfId="1" applyFont="1" applyFill="1" applyBorder="1" applyAlignment="1">
      <alignment horizontal="right" vertical="center" wrapText="1"/>
    </xf>
    <xf numFmtId="43" fontId="11" fillId="3" borderId="1" xfId="1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left" vertical="center" wrapText="1"/>
    </xf>
    <xf numFmtId="43" fontId="12" fillId="0" borderId="1" xfId="1" applyFont="1" applyBorder="1" applyAlignment="1">
      <alignment vertical="center" wrapText="1"/>
    </xf>
    <xf numFmtId="0" fontId="14" fillId="0" borderId="1" xfId="0" applyFont="1" applyBorder="1" applyAlignment="1">
      <alignment wrapText="1"/>
    </xf>
    <xf numFmtId="43" fontId="12" fillId="0" borderId="1" xfId="1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43" fontId="11" fillId="0" borderId="1" xfId="1" applyFont="1" applyFill="1" applyBorder="1" applyAlignment="1">
      <alignment horizontal="left" vertical="center" wrapText="1"/>
    </xf>
    <xf numFmtId="43" fontId="12" fillId="0" borderId="1" xfId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43" fontId="12" fillId="0" borderId="0" xfId="1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1" fillId="0" borderId="1" xfId="1" applyNumberFormat="1" applyFont="1" applyFill="1" applyBorder="1" applyAlignment="1">
      <alignment horizontal="left" vertical="center" wrapText="1"/>
    </xf>
    <xf numFmtId="0" fontId="11" fillId="3" borderId="1" xfId="1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11" fillId="3" borderId="1" xfId="1" applyFont="1" applyFill="1" applyBorder="1" applyAlignment="1">
      <alignment vertical="top" wrapText="1"/>
    </xf>
    <xf numFmtId="43" fontId="12" fillId="0" borderId="0" xfId="1" applyFont="1" applyFill="1" applyBorder="1" applyAlignment="1">
      <alignment vertical="center" wrapText="1"/>
    </xf>
    <xf numFmtId="43" fontId="12" fillId="0" borderId="0" xfId="1" applyFont="1" applyBorder="1" applyAlignment="1">
      <alignment horizontal="left" vertical="center" wrapText="1"/>
    </xf>
    <xf numFmtId="43" fontId="12" fillId="0" borderId="0" xfId="1" applyFont="1" applyBorder="1" applyAlignment="1">
      <alignment horizontal="center" vertical="center"/>
    </xf>
    <xf numFmtId="43" fontId="12" fillId="0" borderId="0" xfId="1" applyFont="1" applyBorder="1" applyAlignment="1">
      <alignment horizontal="center" vertical="center" wrapText="1"/>
    </xf>
    <xf numFmtId="43" fontId="12" fillId="0" borderId="0" xfId="1" applyFont="1" applyFill="1" applyBorder="1" applyAlignment="1">
      <alignment horizontal="right" vertical="center" wrapText="1"/>
    </xf>
    <xf numFmtId="43" fontId="12" fillId="3" borderId="0" xfId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43" fontId="11" fillId="0" borderId="0" xfId="1" applyFont="1" applyFill="1" applyBorder="1" applyAlignment="1">
      <alignment horizontal="right" vertical="center" wrapText="1"/>
    </xf>
    <xf numFmtId="43" fontId="11" fillId="0" borderId="0" xfId="1" applyFont="1" applyAlignment="1">
      <alignment horizontal="right" vertical="center" wrapText="1"/>
    </xf>
    <xf numFmtId="43" fontId="11" fillId="0" borderId="12" xfId="1" applyFont="1" applyFill="1" applyBorder="1" applyAlignment="1">
      <alignment horizontal="right" vertical="center" wrapText="1"/>
    </xf>
    <xf numFmtId="43" fontId="12" fillId="0" borderId="0" xfId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2" fillId="0" borderId="0" xfId="1" applyFont="1" applyFill="1" applyAlignment="1">
      <alignment horizontal="righ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3" fontId="12" fillId="0" borderId="0" xfId="1" applyFont="1" applyFill="1" applyAlignment="1">
      <alignment horizontal="left" vertical="center"/>
    </xf>
    <xf numFmtId="43" fontId="12" fillId="0" borderId="0" xfId="1" applyFont="1" applyAlignment="1">
      <alignment horizontal="left" vertical="center"/>
    </xf>
    <xf numFmtId="2" fontId="12" fillId="0" borderId="0" xfId="1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4" fontId="9" fillId="0" borderId="12" xfId="0" applyNumberFormat="1" applyFont="1" applyBorder="1" applyAlignment="1">
      <alignment horizontal="right" vertical="center"/>
    </xf>
    <xf numFmtId="4" fontId="8" fillId="0" borderId="12" xfId="0" applyNumberFormat="1" applyFont="1" applyBorder="1" applyAlignment="1">
      <alignment horizontal="right" vertical="center"/>
    </xf>
    <xf numFmtId="0" fontId="17" fillId="0" borderId="11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4" fontId="11" fillId="0" borderId="12" xfId="0" applyNumberFormat="1" applyFont="1" applyBorder="1" applyAlignment="1">
      <alignment horizontal="right" vertical="center"/>
    </xf>
    <xf numFmtId="43" fontId="12" fillId="0" borderId="0" xfId="1" applyFont="1" applyFill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3" fontId="9" fillId="0" borderId="0" xfId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/>
    </xf>
    <xf numFmtId="43" fontId="9" fillId="0" borderId="12" xfId="1" applyFont="1" applyFill="1" applyBorder="1" applyAlignment="1">
      <alignment horizontal="right" vertical="center"/>
    </xf>
    <xf numFmtId="43" fontId="8" fillId="0" borderId="12" xfId="1" applyFont="1" applyFill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4" fontId="18" fillId="0" borderId="20" xfId="0" applyNumberFormat="1" applyFont="1" applyBorder="1" applyAlignment="1">
      <alignment horizontal="right" vertical="center"/>
    </xf>
    <xf numFmtId="4" fontId="18" fillId="0" borderId="0" xfId="0" applyNumberFormat="1" applyFont="1" applyAlignment="1">
      <alignment horizontal="center" vertical="center"/>
    </xf>
    <xf numFmtId="43" fontId="18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3" fontId="8" fillId="0" borderId="24" xfId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43" fontId="8" fillId="0" borderId="12" xfId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horizontal="right" vertical="center" wrapText="1"/>
    </xf>
    <xf numFmtId="164" fontId="22" fillId="0" borderId="0" xfId="0" applyNumberFormat="1" applyFont="1" applyAlignment="1">
      <alignment horizontal="right" vertical="center" wrapText="1" readingOrder="1"/>
    </xf>
    <xf numFmtId="2" fontId="8" fillId="0" borderId="0" xfId="1" applyNumberFormat="1" applyFont="1" applyFill="1" applyBorder="1" applyAlignment="1">
      <alignment horizontal="right" vertical="center" wrapText="1"/>
    </xf>
    <xf numFmtId="43" fontId="8" fillId="0" borderId="28" xfId="1" applyFont="1" applyFill="1" applyBorder="1" applyAlignment="1">
      <alignment horizontal="right" vertical="center" wrapText="1"/>
    </xf>
    <xf numFmtId="0" fontId="8" fillId="0" borderId="29" xfId="0" applyFont="1" applyBorder="1" applyAlignment="1">
      <alignment horizontal="center" vertical="center" wrapText="1"/>
    </xf>
    <xf numFmtId="0" fontId="9" fillId="0" borderId="12" xfId="0" applyFont="1" applyBorder="1" applyAlignment="1">
      <alignment wrapText="1"/>
    </xf>
    <xf numFmtId="0" fontId="9" fillId="0" borderId="12" xfId="0" applyFont="1" applyBorder="1" applyAlignment="1">
      <alignment horizontal="center" vertical="center" wrapText="1"/>
    </xf>
    <xf numFmtId="43" fontId="8" fillId="0" borderId="30" xfId="1" applyFont="1" applyFill="1" applyBorder="1" applyAlignment="1">
      <alignment horizontal="right" vertical="center" wrapText="1"/>
    </xf>
    <xf numFmtId="164" fontId="22" fillId="0" borderId="30" xfId="0" applyNumberFormat="1" applyFont="1" applyBorder="1" applyAlignment="1">
      <alignment horizontal="right" vertical="center" wrapText="1" readingOrder="1"/>
    </xf>
    <xf numFmtId="43" fontId="8" fillId="0" borderId="31" xfId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43" fontId="8" fillId="0" borderId="0" xfId="1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right" vertical="center" wrapText="1"/>
    </xf>
    <xf numFmtId="43" fontId="8" fillId="0" borderId="1" xfId="1" applyFont="1" applyFill="1" applyBorder="1" applyAlignment="1">
      <alignment horizontal="right" vertical="center" wrapText="1"/>
    </xf>
    <xf numFmtId="0" fontId="20" fillId="2" borderId="32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2" fontId="9" fillId="0" borderId="0" xfId="1" applyNumberFormat="1" applyFont="1" applyFill="1" applyBorder="1" applyAlignment="1">
      <alignment horizontal="right" vertical="center" wrapText="1"/>
    </xf>
    <xf numFmtId="43" fontId="9" fillId="0" borderId="30" xfId="1" applyFont="1" applyFill="1" applyBorder="1" applyAlignment="1">
      <alignment horizontal="right" vertical="center" wrapText="1"/>
    </xf>
    <xf numFmtId="2" fontId="9" fillId="0" borderId="30" xfId="1" applyNumberFormat="1" applyFont="1" applyFill="1" applyBorder="1" applyAlignment="1">
      <alignment horizontal="right" vertical="center" wrapText="1"/>
    </xf>
    <xf numFmtId="43" fontId="9" fillId="0" borderId="30" xfId="1" applyFont="1" applyFill="1" applyBorder="1" applyAlignment="1">
      <alignment vertical="center" wrapText="1"/>
    </xf>
    <xf numFmtId="2" fontId="8" fillId="0" borderId="30" xfId="1" applyNumberFormat="1" applyFont="1" applyFill="1" applyBorder="1" applyAlignment="1">
      <alignment horizontal="right" vertical="center" wrapText="1"/>
    </xf>
    <xf numFmtId="2" fontId="8" fillId="0" borderId="12" xfId="1" applyNumberFormat="1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177295</xdr:colOff>
      <xdr:row>0</xdr:row>
      <xdr:rowOff>81243</xdr:rowOff>
    </xdr:from>
    <xdr:to>
      <xdr:col>1</xdr:col>
      <xdr:colOff>530679</xdr:colOff>
      <xdr:row>5</xdr:row>
      <xdr:rowOff>108858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ECA1134-A99E-5C16-9C1C-941B8DBC2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295" y="81243"/>
          <a:ext cx="1646063" cy="98011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1</xdr:col>
      <xdr:colOff>2136321</xdr:colOff>
      <xdr:row>204</xdr:row>
      <xdr:rowOff>13607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DE299B4-7BE1-45B6-8787-8455E964127D}"/>
            </a:ext>
          </a:extLst>
        </xdr:cNvPr>
        <xdr:cNvCxnSpPr/>
      </xdr:nvCxnSpPr>
      <xdr:spPr>
        <a:xfrm>
          <a:off x="0" y="78009750"/>
          <a:ext cx="3429000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653142</xdr:colOff>
      <xdr:row>204</xdr:row>
      <xdr:rowOff>0</xdr:rowOff>
    </xdr:from>
    <xdr:to>
      <xdr:col>11</xdr:col>
      <xdr:colOff>1055915</xdr:colOff>
      <xdr:row>204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4EBDB74-F374-45B3-90D6-5C1FAF5C2E3D}"/>
            </a:ext>
          </a:extLst>
        </xdr:cNvPr>
        <xdr:cNvCxnSpPr/>
      </xdr:nvCxnSpPr>
      <xdr:spPr>
        <a:xfrm>
          <a:off x="17947821" y="80717571"/>
          <a:ext cx="274320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204</xdr:row>
      <xdr:rowOff>0</xdr:rowOff>
    </xdr:from>
    <xdr:to>
      <xdr:col>5</xdr:col>
      <xdr:colOff>394607</xdr:colOff>
      <xdr:row>204</xdr:row>
      <xdr:rowOff>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DDED11E2-7FA4-42DC-9032-6F33E260EC0C}"/>
            </a:ext>
          </a:extLst>
        </xdr:cNvPr>
        <xdr:cNvCxnSpPr/>
      </xdr:nvCxnSpPr>
      <xdr:spPr>
        <a:xfrm>
          <a:off x="8650060" y="80717571"/>
          <a:ext cx="3201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2033681</xdr:colOff>
      <xdr:row>77</xdr:row>
      <xdr:rowOff>1</xdr:rowOff>
    </xdr:from>
    <xdr:to>
      <xdr:col>6</xdr:col>
      <xdr:colOff>369868</xdr:colOff>
      <xdr:row>77</xdr:row>
      <xdr:rowOff>186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7B9C009C-0F52-4F18-A51B-66D5DB0F385B}"/>
            </a:ext>
          </a:extLst>
        </xdr:cNvPr>
        <xdr:cNvCxnSpPr/>
      </xdr:nvCxnSpPr>
      <xdr:spPr>
        <a:xfrm flipV="1">
          <a:off x="9977531" y="29413201"/>
          <a:ext cx="319393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77</xdr:row>
      <xdr:rowOff>0</xdr:rowOff>
    </xdr:from>
    <xdr:to>
      <xdr:col>1</xdr:col>
      <xdr:colOff>1428750</xdr:colOff>
      <xdr:row>77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45CD9F1-E01A-4DC5-9759-EF21BE8CE8CD}"/>
            </a:ext>
          </a:extLst>
        </xdr:cNvPr>
        <xdr:cNvCxnSpPr/>
      </xdr:nvCxnSpPr>
      <xdr:spPr>
        <a:xfrm>
          <a:off x="0" y="29413200"/>
          <a:ext cx="2847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866441</xdr:colOff>
      <xdr:row>6</xdr:row>
      <xdr:rowOff>24493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B586191-A613-431A-9622-348546DF9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790365" cy="1167493"/>
        </a:xfrm>
        <a:prstGeom prst="rect">
          <a:avLst/>
        </a:prstGeom>
      </xdr:spPr>
    </xdr:pic>
    <xdr:clientData/>
  </xdr:twoCellAnchor>
  <xdr:twoCellAnchor>
    <xdr:from>
      <xdr:col>9</xdr:col>
      <xdr:colOff>1102179</xdr:colOff>
      <xdr:row>77</xdr:row>
      <xdr:rowOff>0</xdr:rowOff>
    </xdr:from>
    <xdr:to>
      <xdr:col>12</xdr:col>
      <xdr:colOff>105117</xdr:colOff>
      <xdr:row>77</xdr:row>
      <xdr:rowOff>185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2924760-9B18-409E-9E8D-B64576C96A76}"/>
            </a:ext>
          </a:extLst>
        </xdr:cNvPr>
        <xdr:cNvCxnSpPr/>
      </xdr:nvCxnSpPr>
      <xdr:spPr>
        <a:xfrm flipV="1">
          <a:off x="18218604" y="29413200"/>
          <a:ext cx="3212988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1632857</xdr:colOff>
      <xdr:row>18</xdr:row>
      <xdr:rowOff>1</xdr:rowOff>
    </xdr:from>
    <xdr:to>
      <xdr:col>7</xdr:col>
      <xdr:colOff>369868</xdr:colOff>
      <xdr:row>18</xdr:row>
      <xdr:rowOff>13608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D6FE5BCB-5CD0-4538-B300-3BBCAC440E6F}"/>
            </a:ext>
          </a:extLst>
        </xdr:cNvPr>
        <xdr:cNvCxnSpPr/>
      </xdr:nvCxnSpPr>
      <xdr:spPr>
        <a:xfrm flipV="1">
          <a:off x="8728982" y="6534151"/>
          <a:ext cx="2508911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40821</xdr:colOff>
      <xdr:row>18</xdr:row>
      <xdr:rowOff>0</xdr:rowOff>
    </xdr:from>
    <xdr:to>
      <xdr:col>3</xdr:col>
      <xdr:colOff>0</xdr:colOff>
      <xdr:row>18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BC68FDB-5655-4788-B305-B00819C39CB2}"/>
            </a:ext>
          </a:extLst>
        </xdr:cNvPr>
        <xdr:cNvCxnSpPr/>
      </xdr:nvCxnSpPr>
      <xdr:spPr>
        <a:xfrm>
          <a:off x="40821" y="6534150"/>
          <a:ext cx="40549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1102179</xdr:colOff>
      <xdr:row>18</xdr:row>
      <xdr:rowOff>0</xdr:rowOff>
    </xdr:from>
    <xdr:to>
      <xdr:col>13</xdr:col>
      <xdr:colOff>105117</xdr:colOff>
      <xdr:row>18</xdr:row>
      <xdr:rowOff>185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8CBC579-F119-46D2-B2EC-FF4FAE821FD5}"/>
            </a:ext>
          </a:extLst>
        </xdr:cNvPr>
        <xdr:cNvCxnSpPr/>
      </xdr:nvCxnSpPr>
      <xdr:spPr>
        <a:xfrm flipV="1">
          <a:off x="16237404" y="6534150"/>
          <a:ext cx="360351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323851</xdr:colOff>
      <xdr:row>2</xdr:row>
      <xdr:rowOff>28574</xdr:rowOff>
    </xdr:from>
    <xdr:to>
      <xdr:col>2</xdr:col>
      <xdr:colOff>347031</xdr:colOff>
      <xdr:row>8</xdr:row>
      <xdr:rowOff>47307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2494C28-E4F8-4315-A863-42EE80BB2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1" y="409574"/>
          <a:ext cx="1318580" cy="11617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1728107</xdr:colOff>
      <xdr:row>24</xdr:row>
      <xdr:rowOff>1</xdr:rowOff>
    </xdr:from>
    <xdr:to>
      <xdr:col>6</xdr:col>
      <xdr:colOff>369868</xdr:colOff>
      <xdr:row>24</xdr:row>
      <xdr:rowOff>13608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B513EBC9-FFC5-4B30-9697-74FB44298F24}"/>
            </a:ext>
          </a:extLst>
        </xdr:cNvPr>
        <xdr:cNvCxnSpPr/>
      </xdr:nvCxnSpPr>
      <xdr:spPr>
        <a:xfrm flipV="1">
          <a:off x="8824232" y="9486901"/>
          <a:ext cx="2413661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24</xdr:row>
      <xdr:rowOff>0</xdr:rowOff>
    </xdr:from>
    <xdr:to>
      <xdr:col>1</xdr:col>
      <xdr:colOff>1932214</xdr:colOff>
      <xdr:row>24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0552100-BCA1-41C5-891D-BA4AC5FC1645}"/>
            </a:ext>
          </a:extLst>
        </xdr:cNvPr>
        <xdr:cNvCxnSpPr/>
      </xdr:nvCxnSpPr>
      <xdr:spPr>
        <a:xfrm>
          <a:off x="40821" y="9486900"/>
          <a:ext cx="31391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1102179</xdr:colOff>
      <xdr:row>24</xdr:row>
      <xdr:rowOff>0</xdr:rowOff>
    </xdr:from>
    <xdr:to>
      <xdr:col>12</xdr:col>
      <xdr:colOff>105117</xdr:colOff>
      <xdr:row>24</xdr:row>
      <xdr:rowOff>185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35F52A4-27B3-46EA-B1FD-77EEF5929391}"/>
            </a:ext>
          </a:extLst>
        </xdr:cNvPr>
        <xdr:cNvCxnSpPr/>
      </xdr:nvCxnSpPr>
      <xdr:spPr>
        <a:xfrm flipV="1">
          <a:off x="16237404" y="9486900"/>
          <a:ext cx="274626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85726</xdr:colOff>
      <xdr:row>0</xdr:row>
      <xdr:rowOff>0</xdr:rowOff>
    </xdr:from>
    <xdr:to>
      <xdr:col>1</xdr:col>
      <xdr:colOff>542926</xdr:colOff>
      <xdr:row>5</xdr:row>
      <xdr:rowOff>121674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F587427-3B9D-4929-95CC-9541DD88E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6" y="0"/>
          <a:ext cx="1219200" cy="10741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1524000</xdr:colOff>
      <xdr:row>15</xdr:row>
      <xdr:rowOff>1</xdr:rowOff>
    </xdr:from>
    <xdr:to>
      <xdr:col>6</xdr:col>
      <xdr:colOff>369868</xdr:colOff>
      <xdr:row>15</xdr:row>
      <xdr:rowOff>13608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2D491942-86C1-48A2-B42F-91067AE5BA4F}"/>
            </a:ext>
          </a:extLst>
        </xdr:cNvPr>
        <xdr:cNvCxnSpPr/>
      </xdr:nvCxnSpPr>
      <xdr:spPr>
        <a:xfrm flipV="1">
          <a:off x="8620125" y="6534151"/>
          <a:ext cx="2617768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15</xdr:row>
      <xdr:rowOff>0</xdr:rowOff>
    </xdr:from>
    <xdr:to>
      <xdr:col>1</xdr:col>
      <xdr:colOff>2789464</xdr:colOff>
      <xdr:row>15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9EA0FF9C-3C38-46DD-91D3-B4859627392C}"/>
            </a:ext>
          </a:extLst>
        </xdr:cNvPr>
        <xdr:cNvCxnSpPr/>
      </xdr:nvCxnSpPr>
      <xdr:spPr>
        <a:xfrm>
          <a:off x="40821" y="6534150"/>
          <a:ext cx="399641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1102179</xdr:colOff>
      <xdr:row>15</xdr:row>
      <xdr:rowOff>0</xdr:rowOff>
    </xdr:from>
    <xdr:to>
      <xdr:col>12</xdr:col>
      <xdr:colOff>105117</xdr:colOff>
      <xdr:row>15</xdr:row>
      <xdr:rowOff>185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9A73A8C-CF0B-408C-BCEA-2BA9089DE976}"/>
            </a:ext>
          </a:extLst>
        </xdr:cNvPr>
        <xdr:cNvCxnSpPr/>
      </xdr:nvCxnSpPr>
      <xdr:spPr>
        <a:xfrm flipV="1">
          <a:off x="16237404" y="6534150"/>
          <a:ext cx="360351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638175</xdr:colOff>
      <xdr:row>0</xdr:row>
      <xdr:rowOff>0</xdr:rowOff>
    </xdr:from>
    <xdr:to>
      <xdr:col>1</xdr:col>
      <xdr:colOff>1733550</xdr:colOff>
      <xdr:row>5</xdr:row>
      <xdr:rowOff>12578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F0AF8EB-B822-494C-9E5F-491D763B0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175" y="0"/>
          <a:ext cx="1095375" cy="96507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1"/>
  <sheetViews>
    <sheetView zoomScale="70" zoomScaleNormal="70" zoomScaleSheetLayoutView="35" workbookViewId="0">
      <selection activeCell="A8" sqref="A8:L8"/>
    </sheetView>
  </sheetViews>
  <sheetFormatPr baseColWidth="10" defaultRowHeight="15"/>
  <cols>
    <col min="1" max="1" width="19.28515625" style="13" customWidth="1"/>
    <col min="2" max="2" width="41.5703125" style="78" customWidth="1"/>
    <col min="3" max="3" width="41" style="78" customWidth="1"/>
    <col min="4" max="4" width="13" style="2" customWidth="1"/>
    <col min="5" max="5" width="41.5703125" style="5" customWidth="1"/>
    <col min="6" max="6" width="24" customWidth="1"/>
    <col min="7" max="7" width="18.28515625" customWidth="1"/>
    <col min="8" max="8" width="20.85546875" customWidth="1"/>
    <col min="9" max="9" width="26.5703125" customWidth="1"/>
    <col min="10" max="10" width="20.28515625" customWidth="1"/>
    <col min="11" max="11" width="19.28515625" customWidth="1"/>
    <col min="12" max="14" width="15.85546875" customWidth="1"/>
    <col min="15" max="15" width="18.42578125" customWidth="1"/>
  </cols>
  <sheetData>
    <row r="1" spans="1:15" ht="15" customHeight="1">
      <c r="A1" s="100" t="s">
        <v>253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91"/>
      <c r="N1" s="91"/>
    </row>
    <row r="2" spans="1:15" ht="15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91"/>
      <c r="N2" s="91"/>
    </row>
    <row r="3" spans="1:15" ht="15" customHeight="1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91"/>
      <c r="N3" s="91"/>
    </row>
    <row r="4" spans="1:15" ht="15" customHeight="1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91"/>
      <c r="N4" s="91"/>
    </row>
    <row r="5" spans="1:15" ht="15" customHeight="1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91"/>
      <c r="N5" s="91"/>
    </row>
    <row r="6" spans="1:15" ht="15" customHeight="1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91"/>
      <c r="N6" s="91"/>
    </row>
    <row r="7" spans="1:15" s="1" customFormat="1" ht="44.1" customHeight="1">
      <c r="A7" s="37" t="s">
        <v>196</v>
      </c>
      <c r="B7" s="38" t="s">
        <v>195</v>
      </c>
      <c r="C7" s="38" t="s">
        <v>194</v>
      </c>
      <c r="D7" s="37" t="s">
        <v>197</v>
      </c>
      <c r="E7" s="37" t="s">
        <v>198</v>
      </c>
      <c r="F7" s="37" t="s">
        <v>199</v>
      </c>
      <c r="G7" s="37" t="s">
        <v>200</v>
      </c>
      <c r="H7" s="37" t="s">
        <v>1</v>
      </c>
      <c r="I7" s="37" t="s">
        <v>201</v>
      </c>
      <c r="J7" s="37" t="s">
        <v>202</v>
      </c>
      <c r="K7" s="37"/>
      <c r="L7" s="37"/>
      <c r="M7" s="89"/>
      <c r="N7" s="89"/>
    </row>
    <row r="8" spans="1:15" ht="24.95" customHeight="1">
      <c r="A8" s="99" t="s">
        <v>79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89"/>
      <c r="N8" s="89"/>
    </row>
    <row r="9" spans="1:15" ht="30" customHeight="1">
      <c r="A9" s="37" t="s">
        <v>4</v>
      </c>
      <c r="B9" s="38" t="s">
        <v>5</v>
      </c>
      <c r="C9" s="38" t="s">
        <v>6</v>
      </c>
      <c r="D9" s="37" t="s">
        <v>185</v>
      </c>
      <c r="E9" s="37" t="s">
        <v>7</v>
      </c>
      <c r="F9" s="37" t="s">
        <v>203</v>
      </c>
      <c r="G9" s="37" t="s">
        <v>8</v>
      </c>
      <c r="H9" s="37" t="s">
        <v>9</v>
      </c>
      <c r="I9" s="37" t="s">
        <v>10</v>
      </c>
      <c r="J9" s="37" t="s">
        <v>204</v>
      </c>
      <c r="K9" s="37" t="s">
        <v>205</v>
      </c>
      <c r="L9" s="37" t="s">
        <v>206</v>
      </c>
      <c r="M9" s="89"/>
      <c r="N9" s="89"/>
    </row>
    <row r="10" spans="1:15" ht="30" customHeight="1">
      <c r="A10" s="26">
        <v>1</v>
      </c>
      <c r="B10" s="27" t="s">
        <v>17</v>
      </c>
      <c r="C10" s="27" t="s">
        <v>90</v>
      </c>
      <c r="D10" s="21" t="s">
        <v>189</v>
      </c>
      <c r="E10" s="21" t="s">
        <v>16</v>
      </c>
      <c r="F10" s="28">
        <v>70000</v>
      </c>
      <c r="G10" s="28">
        <f>F10*0.0287</f>
        <v>2009</v>
      </c>
      <c r="H10" s="28">
        <f>IF(F10&lt;75829.93,F10*0.0304,2305.23)</f>
        <v>2128</v>
      </c>
      <c r="I10" s="28">
        <v>5368.45</v>
      </c>
      <c r="J10" s="28">
        <v>125</v>
      </c>
      <c r="K10" s="28">
        <f>+G10+H10+I10+J10</f>
        <v>9630.4500000000007</v>
      </c>
      <c r="L10" s="29">
        <f>+F10-K10</f>
        <v>60369.55</v>
      </c>
      <c r="M10" s="89"/>
      <c r="N10" s="89"/>
    </row>
    <row r="11" spans="1:15" ht="30" customHeight="1">
      <c r="A11" s="26">
        <v>2</v>
      </c>
      <c r="B11" s="27" t="s">
        <v>11</v>
      </c>
      <c r="C11" s="27" t="s">
        <v>12</v>
      </c>
      <c r="D11" s="21" t="s">
        <v>188</v>
      </c>
      <c r="E11" s="21" t="s">
        <v>13</v>
      </c>
      <c r="F11" s="28">
        <v>225000</v>
      </c>
      <c r="G11" s="28">
        <f t="shared" ref="G11:G32" si="0">F11*0.0287</f>
        <v>6457.5</v>
      </c>
      <c r="H11" s="58">
        <v>5883.16</v>
      </c>
      <c r="I11" s="28">
        <v>41318.910000000003</v>
      </c>
      <c r="J11" s="28">
        <v>22160.74</v>
      </c>
      <c r="K11" s="28">
        <f t="shared" ref="K11:K32" si="1">+G11+H11+I11+J11</f>
        <v>75820.310000000012</v>
      </c>
      <c r="L11" s="29">
        <f t="shared" ref="L11" si="2">+F11-K11</f>
        <v>149179.69</v>
      </c>
      <c r="M11" s="89"/>
      <c r="N11" s="89"/>
    </row>
    <row r="12" spans="1:15" ht="30" customHeight="1">
      <c r="A12" s="26">
        <v>3</v>
      </c>
      <c r="B12" s="27" t="s">
        <v>21</v>
      </c>
      <c r="C12" s="27" t="s">
        <v>22</v>
      </c>
      <c r="D12" s="21" t="s">
        <v>189</v>
      </c>
      <c r="E12" s="21" t="s">
        <v>13</v>
      </c>
      <c r="F12" s="28">
        <v>160000</v>
      </c>
      <c r="G12" s="28">
        <f t="shared" si="0"/>
        <v>4592</v>
      </c>
      <c r="H12" s="58">
        <v>4864</v>
      </c>
      <c r="I12" s="28">
        <v>26218.94</v>
      </c>
      <c r="J12" s="28">
        <v>36089.699999999997</v>
      </c>
      <c r="K12" s="28">
        <f t="shared" si="1"/>
        <v>71764.639999999999</v>
      </c>
      <c r="L12" s="29">
        <f t="shared" ref="L12" si="3">+F12-K12</f>
        <v>88235.36</v>
      </c>
      <c r="M12" s="89"/>
      <c r="N12" s="89"/>
    </row>
    <row r="13" spans="1:15" ht="30" customHeight="1">
      <c r="A13" s="26">
        <v>4</v>
      </c>
      <c r="B13" s="81" t="s">
        <v>104</v>
      </c>
      <c r="C13" s="27" t="s">
        <v>105</v>
      </c>
      <c r="D13" s="20" t="s">
        <v>188</v>
      </c>
      <c r="E13" s="21" t="s">
        <v>14</v>
      </c>
      <c r="F13" s="28">
        <v>60000</v>
      </c>
      <c r="G13" s="28">
        <f t="shared" si="0"/>
        <v>1722</v>
      </c>
      <c r="H13" s="58">
        <v>1824</v>
      </c>
      <c r="I13" s="28">
        <v>3143.56</v>
      </c>
      <c r="J13" s="28">
        <v>2940.46</v>
      </c>
      <c r="K13" s="28">
        <f t="shared" si="1"/>
        <v>9630.02</v>
      </c>
      <c r="L13" s="29">
        <f>+F13-K13</f>
        <v>50369.979999999996</v>
      </c>
      <c r="M13" s="89"/>
      <c r="N13" s="89"/>
    </row>
    <row r="14" spans="1:15" ht="30" customHeight="1">
      <c r="A14" s="26">
        <v>5</v>
      </c>
      <c r="B14" s="27" t="s">
        <v>213</v>
      </c>
      <c r="C14" s="27" t="s">
        <v>136</v>
      </c>
      <c r="D14" s="21" t="s">
        <v>188</v>
      </c>
      <c r="E14" s="30" t="s">
        <v>14</v>
      </c>
      <c r="F14" s="28">
        <v>85000</v>
      </c>
      <c r="G14" s="28">
        <f t="shared" si="0"/>
        <v>2439.5</v>
      </c>
      <c r="H14" s="58">
        <v>2584</v>
      </c>
      <c r="I14" s="28">
        <v>8148.2</v>
      </c>
      <c r="J14" s="28">
        <v>1740.46</v>
      </c>
      <c r="K14" s="28">
        <f t="shared" si="1"/>
        <v>14912.16</v>
      </c>
      <c r="L14" s="29">
        <f>+F14-K14</f>
        <v>70087.839999999997</v>
      </c>
      <c r="M14" s="89"/>
      <c r="N14" s="89"/>
    </row>
    <row r="15" spans="1:15" ht="30" customHeight="1">
      <c r="A15" s="26">
        <v>6</v>
      </c>
      <c r="B15" s="27" t="s">
        <v>86</v>
      </c>
      <c r="C15" s="27" t="s">
        <v>89</v>
      </c>
      <c r="D15" s="21" t="s">
        <v>188</v>
      </c>
      <c r="E15" s="21" t="s">
        <v>13</v>
      </c>
      <c r="F15" s="28">
        <v>160000</v>
      </c>
      <c r="G15" s="28">
        <f t="shared" si="0"/>
        <v>4592</v>
      </c>
      <c r="H15" s="58">
        <v>4864</v>
      </c>
      <c r="I15" s="28">
        <v>26218.94</v>
      </c>
      <c r="J15" s="28">
        <v>17416.099999999999</v>
      </c>
      <c r="K15" s="28">
        <f t="shared" si="1"/>
        <v>53091.040000000001</v>
      </c>
      <c r="L15" s="29">
        <f>+F15-K15</f>
        <v>106908.95999999999</v>
      </c>
      <c r="M15" s="89"/>
      <c r="N15" s="89"/>
    </row>
    <row r="16" spans="1:15" s="53" customFormat="1" ht="30" customHeight="1">
      <c r="A16" s="26">
        <v>7</v>
      </c>
      <c r="B16" s="81" t="s">
        <v>97</v>
      </c>
      <c r="C16" s="27" t="s">
        <v>98</v>
      </c>
      <c r="D16" s="20" t="s">
        <v>189</v>
      </c>
      <c r="E16" s="21" t="s">
        <v>14</v>
      </c>
      <c r="F16" s="28">
        <v>40000</v>
      </c>
      <c r="G16" s="28">
        <f t="shared" si="0"/>
        <v>1148</v>
      </c>
      <c r="H16" s="28">
        <v>1216</v>
      </c>
      <c r="I16" s="28">
        <v>442.65</v>
      </c>
      <c r="J16" s="28">
        <v>25</v>
      </c>
      <c r="K16" s="28">
        <f t="shared" si="1"/>
        <v>2831.65</v>
      </c>
      <c r="L16" s="29">
        <f>+F16-K16</f>
        <v>37168.35</v>
      </c>
      <c r="M16" s="89"/>
      <c r="N16" s="89"/>
      <c r="O16"/>
    </row>
    <row r="17" spans="1:15" ht="30" customHeight="1">
      <c r="A17" s="26">
        <v>8</v>
      </c>
      <c r="B17" s="27" t="s">
        <v>91</v>
      </c>
      <c r="C17" s="27" t="s">
        <v>22</v>
      </c>
      <c r="D17" s="21" t="s">
        <v>189</v>
      </c>
      <c r="E17" s="21" t="s">
        <v>13</v>
      </c>
      <c r="F17" s="18">
        <v>160000</v>
      </c>
      <c r="G17" s="28">
        <f t="shared" si="0"/>
        <v>4592</v>
      </c>
      <c r="H17" s="19">
        <v>4864</v>
      </c>
      <c r="I17" s="18">
        <v>26218.94</v>
      </c>
      <c r="J17" s="18">
        <v>68398.5</v>
      </c>
      <c r="K17" s="18">
        <f t="shared" si="1"/>
        <v>104073.44</v>
      </c>
      <c r="L17" s="22">
        <f>F17-K17</f>
        <v>55926.559999999998</v>
      </c>
      <c r="M17" s="89"/>
      <c r="N17" s="89"/>
    </row>
    <row r="18" spans="1:15" ht="30" customHeight="1">
      <c r="A18" s="26">
        <v>9</v>
      </c>
      <c r="B18" s="27" t="s">
        <v>241</v>
      </c>
      <c r="C18" s="27" t="s">
        <v>116</v>
      </c>
      <c r="D18" s="21" t="s">
        <v>189</v>
      </c>
      <c r="E18" s="21" t="s">
        <v>13</v>
      </c>
      <c r="F18" s="18">
        <v>100000</v>
      </c>
      <c r="G18" s="28">
        <f t="shared" si="0"/>
        <v>2870</v>
      </c>
      <c r="H18" s="19">
        <v>3040</v>
      </c>
      <c r="I18" s="18">
        <v>11676.57</v>
      </c>
      <c r="J18" s="18">
        <v>1740.46</v>
      </c>
      <c r="K18" s="18">
        <f t="shared" si="1"/>
        <v>19327.03</v>
      </c>
      <c r="L18" s="22">
        <f>F18-K18</f>
        <v>80672.97</v>
      </c>
      <c r="M18" s="89"/>
      <c r="N18" s="89"/>
      <c r="O18" s="17"/>
    </row>
    <row r="19" spans="1:15" ht="30" customHeight="1">
      <c r="A19" s="26">
        <v>10</v>
      </c>
      <c r="B19" s="27" t="s">
        <v>106</v>
      </c>
      <c r="C19" s="27" t="s">
        <v>107</v>
      </c>
      <c r="D19" s="21" t="s">
        <v>189</v>
      </c>
      <c r="E19" s="30" t="s">
        <v>14</v>
      </c>
      <c r="F19" s="28">
        <v>60000</v>
      </c>
      <c r="G19" s="28">
        <f t="shared" si="0"/>
        <v>1722</v>
      </c>
      <c r="H19" s="28">
        <v>1824</v>
      </c>
      <c r="I19" s="28">
        <v>3486.65</v>
      </c>
      <c r="J19" s="28">
        <v>25</v>
      </c>
      <c r="K19" s="28">
        <f t="shared" si="1"/>
        <v>7057.65</v>
      </c>
      <c r="L19" s="22">
        <f>F19-K19</f>
        <v>52942.35</v>
      </c>
      <c r="M19" s="89"/>
      <c r="N19" s="89"/>
    </row>
    <row r="20" spans="1:15" ht="30" customHeight="1">
      <c r="A20" s="26">
        <v>11</v>
      </c>
      <c r="B20" s="27" t="s">
        <v>135</v>
      </c>
      <c r="C20" s="27" t="s">
        <v>136</v>
      </c>
      <c r="D20" s="21" t="s">
        <v>188</v>
      </c>
      <c r="E20" s="30" t="s">
        <v>14</v>
      </c>
      <c r="F20" s="28">
        <v>90000</v>
      </c>
      <c r="G20" s="28">
        <f t="shared" si="0"/>
        <v>2583</v>
      </c>
      <c r="H20" s="28">
        <v>2736</v>
      </c>
      <c r="I20" s="28">
        <v>9753.19</v>
      </c>
      <c r="J20" s="28">
        <v>1488.3</v>
      </c>
      <c r="K20" s="28">
        <f t="shared" si="1"/>
        <v>16560.490000000002</v>
      </c>
      <c r="L20" s="29">
        <f>F20-K20</f>
        <v>73439.509999999995</v>
      </c>
      <c r="M20" s="89"/>
      <c r="N20" s="89"/>
    </row>
    <row r="21" spans="1:15" ht="30" customHeight="1">
      <c r="A21" s="26">
        <v>12</v>
      </c>
      <c r="B21" s="27" t="s">
        <v>99</v>
      </c>
      <c r="C21" s="27" t="s">
        <v>100</v>
      </c>
      <c r="D21" s="21" t="s">
        <v>189</v>
      </c>
      <c r="E21" s="21" t="s">
        <v>14</v>
      </c>
      <c r="F21" s="31">
        <v>35000</v>
      </c>
      <c r="G21" s="28">
        <f t="shared" si="0"/>
        <v>1004.5</v>
      </c>
      <c r="H21" s="31">
        <f>IF(F21&lt;75829.93,F21*0.0304,2305.23)</f>
        <v>1064</v>
      </c>
      <c r="I21" s="28">
        <v>0</v>
      </c>
      <c r="J21" s="31">
        <v>1940.46</v>
      </c>
      <c r="K21" s="28">
        <f t="shared" si="1"/>
        <v>4008.96</v>
      </c>
      <c r="L21" s="25">
        <f t="shared" ref="L21:L26" si="4">+F21-K21</f>
        <v>30991.040000000001</v>
      </c>
      <c r="M21" s="89"/>
      <c r="N21" s="89"/>
    </row>
    <row r="22" spans="1:15" ht="30" customHeight="1">
      <c r="A22" s="26">
        <v>13</v>
      </c>
      <c r="B22" s="27" t="s">
        <v>112</v>
      </c>
      <c r="C22" s="27" t="s">
        <v>113</v>
      </c>
      <c r="D22" s="21" t="s">
        <v>189</v>
      </c>
      <c r="E22" s="30" t="s">
        <v>14</v>
      </c>
      <c r="F22" s="28">
        <v>100000</v>
      </c>
      <c r="G22" s="28">
        <f t="shared" si="0"/>
        <v>2870</v>
      </c>
      <c r="H22" s="28">
        <v>3040</v>
      </c>
      <c r="I22" s="28">
        <v>12105.44</v>
      </c>
      <c r="J22" s="28">
        <v>25</v>
      </c>
      <c r="K22" s="28">
        <f t="shared" si="1"/>
        <v>18040.440000000002</v>
      </c>
      <c r="L22" s="29">
        <f t="shared" si="4"/>
        <v>81959.56</v>
      </c>
      <c r="M22" s="89"/>
      <c r="N22" s="89"/>
    </row>
    <row r="23" spans="1:15" ht="30" customHeight="1">
      <c r="A23" s="26">
        <v>14</v>
      </c>
      <c r="B23" s="27" t="s">
        <v>239</v>
      </c>
      <c r="C23" s="27" t="s">
        <v>175</v>
      </c>
      <c r="D23" s="21" t="s">
        <v>189</v>
      </c>
      <c r="E23" s="30" t="s">
        <v>14</v>
      </c>
      <c r="F23" s="28">
        <v>75000</v>
      </c>
      <c r="G23" s="28">
        <f t="shared" si="0"/>
        <v>2152.5</v>
      </c>
      <c r="H23" s="28">
        <v>2280</v>
      </c>
      <c r="I23" s="28">
        <v>6309.35</v>
      </c>
      <c r="J23" s="28">
        <v>20953.560000000001</v>
      </c>
      <c r="K23" s="28">
        <f t="shared" si="1"/>
        <v>31695.410000000003</v>
      </c>
      <c r="L23" s="29">
        <f t="shared" si="4"/>
        <v>43304.59</v>
      </c>
      <c r="M23" s="89"/>
      <c r="N23" s="89"/>
    </row>
    <row r="24" spans="1:15" ht="30" customHeight="1">
      <c r="A24" s="26">
        <v>15</v>
      </c>
      <c r="B24" s="27" t="s">
        <v>130</v>
      </c>
      <c r="C24" s="27" t="s">
        <v>131</v>
      </c>
      <c r="D24" s="21" t="s">
        <v>189</v>
      </c>
      <c r="E24" s="30" t="s">
        <v>14</v>
      </c>
      <c r="F24" s="28">
        <v>60000</v>
      </c>
      <c r="G24" s="28">
        <f t="shared" si="0"/>
        <v>1722</v>
      </c>
      <c r="H24" s="28">
        <v>1824</v>
      </c>
      <c r="I24" s="28">
        <v>3486.65</v>
      </c>
      <c r="J24" s="28">
        <v>25</v>
      </c>
      <c r="K24" s="28">
        <f t="shared" si="1"/>
        <v>7057.65</v>
      </c>
      <c r="L24" s="29">
        <f t="shared" si="4"/>
        <v>52942.35</v>
      </c>
      <c r="M24" s="89"/>
      <c r="N24" s="89"/>
    </row>
    <row r="25" spans="1:15" ht="30" customHeight="1">
      <c r="A25" s="26">
        <v>16</v>
      </c>
      <c r="B25" s="27" t="s">
        <v>178</v>
      </c>
      <c r="C25" s="27" t="s">
        <v>136</v>
      </c>
      <c r="D25" s="21" t="s">
        <v>188</v>
      </c>
      <c r="E25" s="30" t="s">
        <v>14</v>
      </c>
      <c r="F25" s="28">
        <v>80000</v>
      </c>
      <c r="G25" s="28">
        <f t="shared" si="0"/>
        <v>2296</v>
      </c>
      <c r="H25" s="28">
        <v>2432</v>
      </c>
      <c r="I25" s="28">
        <v>7400.94</v>
      </c>
      <c r="J25" s="28">
        <v>25</v>
      </c>
      <c r="K25" s="28">
        <f t="shared" si="1"/>
        <v>12153.939999999999</v>
      </c>
      <c r="L25" s="29">
        <f t="shared" si="4"/>
        <v>67846.06</v>
      </c>
      <c r="M25" s="89"/>
      <c r="N25" s="89"/>
    </row>
    <row r="26" spans="1:15" ht="30" customHeight="1">
      <c r="A26" s="26">
        <v>17</v>
      </c>
      <c r="B26" s="27" t="s">
        <v>177</v>
      </c>
      <c r="C26" s="27" t="s">
        <v>136</v>
      </c>
      <c r="D26" s="21" t="s">
        <v>188</v>
      </c>
      <c r="E26" s="30" t="s">
        <v>14</v>
      </c>
      <c r="F26" s="28">
        <v>80000</v>
      </c>
      <c r="G26" s="28">
        <f t="shared" si="0"/>
        <v>2296</v>
      </c>
      <c r="H26" s="28">
        <v>2432</v>
      </c>
      <c r="I26" s="28">
        <v>7400.94</v>
      </c>
      <c r="J26" s="28">
        <v>25</v>
      </c>
      <c r="K26" s="28">
        <f t="shared" si="1"/>
        <v>12153.939999999999</v>
      </c>
      <c r="L26" s="29">
        <f t="shared" si="4"/>
        <v>67846.06</v>
      </c>
      <c r="M26" s="89"/>
      <c r="N26" s="89"/>
    </row>
    <row r="27" spans="1:15" ht="30" customHeight="1">
      <c r="A27" s="26">
        <v>18</v>
      </c>
      <c r="B27" s="34" t="s">
        <v>176</v>
      </c>
      <c r="C27" s="34" t="s">
        <v>136</v>
      </c>
      <c r="D27" s="21" t="s">
        <v>188</v>
      </c>
      <c r="E27" s="30" t="s">
        <v>14</v>
      </c>
      <c r="F27" s="32">
        <v>90000</v>
      </c>
      <c r="G27" s="28">
        <f t="shared" si="0"/>
        <v>2583</v>
      </c>
      <c r="H27" s="31">
        <v>2736</v>
      </c>
      <c r="I27" s="28">
        <v>9753.19</v>
      </c>
      <c r="J27" s="28">
        <v>25</v>
      </c>
      <c r="K27" s="28">
        <f t="shared" si="1"/>
        <v>15097.19</v>
      </c>
      <c r="L27" s="29">
        <f t="shared" ref="L27:L32" si="5">+F27-K27</f>
        <v>74902.81</v>
      </c>
      <c r="M27" s="89"/>
      <c r="N27" s="89"/>
    </row>
    <row r="28" spans="1:15" ht="30" customHeight="1">
      <c r="A28" s="26">
        <v>19</v>
      </c>
      <c r="B28" s="33" t="s">
        <v>181</v>
      </c>
      <c r="C28" s="27" t="s">
        <v>49</v>
      </c>
      <c r="D28" s="21" t="s">
        <v>188</v>
      </c>
      <c r="E28" s="21" t="s">
        <v>14</v>
      </c>
      <c r="F28" s="28">
        <v>24000</v>
      </c>
      <c r="G28" s="28">
        <f t="shared" si="0"/>
        <v>688.8</v>
      </c>
      <c r="H28" s="28">
        <f>IF(F28&lt;75829.93,F28*0.0304,2305.23)</f>
        <v>729.6</v>
      </c>
      <c r="I28" s="28">
        <v>0</v>
      </c>
      <c r="J28" s="28">
        <v>505</v>
      </c>
      <c r="K28" s="28">
        <f t="shared" si="1"/>
        <v>1923.4</v>
      </c>
      <c r="L28" s="29">
        <f t="shared" si="5"/>
        <v>22076.6</v>
      </c>
      <c r="M28" s="89"/>
      <c r="N28" s="89"/>
    </row>
    <row r="29" spans="1:15" ht="30" customHeight="1">
      <c r="A29" s="26">
        <v>20</v>
      </c>
      <c r="B29" s="27" t="s">
        <v>141</v>
      </c>
      <c r="C29" s="27" t="s">
        <v>142</v>
      </c>
      <c r="D29" s="21" t="s">
        <v>189</v>
      </c>
      <c r="E29" s="21" t="s">
        <v>14</v>
      </c>
      <c r="F29" s="28">
        <v>80000</v>
      </c>
      <c r="G29" s="28">
        <f t="shared" si="0"/>
        <v>2296</v>
      </c>
      <c r="H29" s="28">
        <v>2432</v>
      </c>
      <c r="I29" s="28">
        <v>7400.94</v>
      </c>
      <c r="J29" s="28">
        <v>25</v>
      </c>
      <c r="K29" s="28">
        <f t="shared" si="1"/>
        <v>12153.939999999999</v>
      </c>
      <c r="L29" s="29">
        <f t="shared" si="5"/>
        <v>67846.06</v>
      </c>
      <c r="M29" s="89"/>
      <c r="N29" s="89"/>
    </row>
    <row r="30" spans="1:15" ht="30" customHeight="1">
      <c r="A30" s="26">
        <v>21</v>
      </c>
      <c r="B30" s="27" t="s">
        <v>162</v>
      </c>
      <c r="C30" s="27" t="s">
        <v>184</v>
      </c>
      <c r="D30" s="21" t="s">
        <v>189</v>
      </c>
      <c r="E30" s="21" t="s">
        <v>14</v>
      </c>
      <c r="F30" s="28">
        <v>60000</v>
      </c>
      <c r="G30" s="28">
        <f t="shared" si="0"/>
        <v>1722</v>
      </c>
      <c r="H30" s="28">
        <v>1824</v>
      </c>
      <c r="I30" s="28">
        <v>3486.65</v>
      </c>
      <c r="J30" s="28">
        <v>2025</v>
      </c>
      <c r="K30" s="28">
        <f t="shared" si="1"/>
        <v>9057.65</v>
      </c>
      <c r="L30" s="29">
        <f t="shared" si="5"/>
        <v>50942.35</v>
      </c>
      <c r="M30" s="89"/>
      <c r="N30" s="89"/>
    </row>
    <row r="31" spans="1:15" ht="30" customHeight="1">
      <c r="A31" s="26">
        <v>22</v>
      </c>
      <c r="B31" s="34" t="s">
        <v>87</v>
      </c>
      <c r="C31" s="34" t="s">
        <v>88</v>
      </c>
      <c r="D31" s="21" t="s">
        <v>189</v>
      </c>
      <c r="E31" s="30" t="s">
        <v>14</v>
      </c>
      <c r="F31" s="28">
        <v>70000</v>
      </c>
      <c r="G31" s="28">
        <f t="shared" si="0"/>
        <v>2009</v>
      </c>
      <c r="H31" s="28">
        <v>2128</v>
      </c>
      <c r="I31" s="28">
        <v>5368.45</v>
      </c>
      <c r="J31" s="28">
        <v>1425</v>
      </c>
      <c r="K31" s="28">
        <f t="shared" si="1"/>
        <v>10930.45</v>
      </c>
      <c r="L31" s="29">
        <f t="shared" si="5"/>
        <v>59069.55</v>
      </c>
      <c r="M31" s="89"/>
      <c r="N31" s="89"/>
    </row>
    <row r="32" spans="1:15" ht="30" customHeight="1">
      <c r="A32" s="26">
        <v>23</v>
      </c>
      <c r="B32" s="27" t="s">
        <v>210</v>
      </c>
      <c r="C32" s="27" t="s">
        <v>136</v>
      </c>
      <c r="D32" s="21" t="s">
        <v>188</v>
      </c>
      <c r="E32" s="30" t="s">
        <v>14</v>
      </c>
      <c r="F32" s="28">
        <v>80000</v>
      </c>
      <c r="G32" s="28">
        <f t="shared" si="0"/>
        <v>2296</v>
      </c>
      <c r="H32" s="28">
        <v>2432</v>
      </c>
      <c r="I32" s="28">
        <v>7400.94</v>
      </c>
      <c r="J32" s="28">
        <v>1625</v>
      </c>
      <c r="K32" s="28">
        <f t="shared" si="1"/>
        <v>13753.939999999999</v>
      </c>
      <c r="L32" s="29">
        <f t="shared" si="5"/>
        <v>66246.06</v>
      </c>
      <c r="M32" s="89"/>
      <c r="N32" s="89"/>
    </row>
    <row r="33" spans="1:15" ht="30" customHeight="1">
      <c r="A33" s="35" t="s">
        <v>208</v>
      </c>
      <c r="B33" s="70"/>
      <c r="C33" s="70"/>
      <c r="D33" s="21"/>
      <c r="E33" s="36"/>
      <c r="F33" s="29">
        <f>SUM(F10:F32)</f>
        <v>2044000</v>
      </c>
      <c r="G33" s="29">
        <f t="shared" ref="G33:K33" si="6">SUM(G10:G32)</f>
        <v>58662.8</v>
      </c>
      <c r="H33" s="29">
        <f>SUM(H10:H32)</f>
        <v>61180.76</v>
      </c>
      <c r="I33" s="29">
        <f>SUM(I10:I32)</f>
        <v>232108.49000000002</v>
      </c>
      <c r="J33" s="29">
        <f t="shared" si="6"/>
        <v>180773.73999999996</v>
      </c>
      <c r="K33" s="29">
        <f t="shared" si="6"/>
        <v>532725.79000000015</v>
      </c>
      <c r="L33" s="29">
        <f>SUM(L10:L32)</f>
        <v>1511274.2100000002</v>
      </c>
      <c r="M33" s="89"/>
      <c r="N33" s="89"/>
      <c r="O33" s="15"/>
    </row>
    <row r="34" spans="1:15" ht="30" customHeight="1">
      <c r="A34" s="99" t="s">
        <v>219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89"/>
      <c r="N34" s="89"/>
    </row>
    <row r="35" spans="1:15" ht="30" customHeight="1">
      <c r="A35" s="37" t="s">
        <v>4</v>
      </c>
      <c r="B35" s="38" t="s">
        <v>5</v>
      </c>
      <c r="C35" s="38" t="s">
        <v>6</v>
      </c>
      <c r="D35" s="37" t="s">
        <v>185</v>
      </c>
      <c r="E35" s="38" t="s">
        <v>7</v>
      </c>
      <c r="F35" s="37" t="s">
        <v>203</v>
      </c>
      <c r="G35" s="37" t="s">
        <v>8</v>
      </c>
      <c r="H35" s="37" t="s">
        <v>9</v>
      </c>
      <c r="I35" s="37" t="s">
        <v>10</v>
      </c>
      <c r="J35" s="37" t="s">
        <v>204</v>
      </c>
      <c r="K35" s="37" t="s">
        <v>205</v>
      </c>
      <c r="L35" s="37" t="s">
        <v>206</v>
      </c>
      <c r="M35" s="89"/>
      <c r="N35" s="89"/>
    </row>
    <row r="36" spans="1:15" ht="30" customHeight="1">
      <c r="A36" s="26">
        <v>24</v>
      </c>
      <c r="B36" s="27" t="s">
        <v>15</v>
      </c>
      <c r="C36" s="27" t="s">
        <v>254</v>
      </c>
      <c r="D36" s="21" t="s">
        <v>189</v>
      </c>
      <c r="E36" s="21" t="s">
        <v>16</v>
      </c>
      <c r="F36" s="28">
        <v>49000</v>
      </c>
      <c r="G36" s="28">
        <f>F36*0.0287</f>
        <v>1406.3</v>
      </c>
      <c r="H36" s="28">
        <v>1489.6</v>
      </c>
      <c r="I36" s="28">
        <v>1712.86</v>
      </c>
      <c r="J36" s="28">
        <v>15791.69</v>
      </c>
      <c r="K36" s="28">
        <f>+G36+H36+I36+J36</f>
        <v>20400.45</v>
      </c>
      <c r="L36" s="28">
        <f>+F36-K36</f>
        <v>28599.55</v>
      </c>
      <c r="M36" s="89"/>
      <c r="N36" s="89"/>
      <c r="O36" s="15"/>
    </row>
    <row r="37" spans="1:15" ht="30" customHeight="1">
      <c r="A37" s="35" t="s">
        <v>208</v>
      </c>
      <c r="B37" s="71"/>
      <c r="C37" s="71"/>
      <c r="D37" s="39"/>
      <c r="E37" s="40"/>
      <c r="F37" s="29">
        <f>+F36</f>
        <v>49000</v>
      </c>
      <c r="G37" s="59">
        <f>+SUM(G36)</f>
        <v>1406.3</v>
      </c>
      <c r="H37" s="59">
        <f>+SUM(H36)</f>
        <v>1489.6</v>
      </c>
      <c r="I37" s="29">
        <f>SUM(I36)</f>
        <v>1712.86</v>
      </c>
      <c r="J37" s="29">
        <f>SUM(J36)</f>
        <v>15791.69</v>
      </c>
      <c r="K37" s="29">
        <f t="shared" ref="K37" si="7">+K36</f>
        <v>20400.45</v>
      </c>
      <c r="L37" s="29">
        <f>SUM(L36)</f>
        <v>28599.55</v>
      </c>
      <c r="M37" s="89"/>
      <c r="N37" s="89"/>
      <c r="O37" s="15"/>
    </row>
    <row r="38" spans="1:15" ht="30" customHeight="1">
      <c r="A38" s="99" t="s">
        <v>121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89"/>
      <c r="N38" s="89"/>
      <c r="O38" s="15"/>
    </row>
    <row r="39" spans="1:15" ht="30" customHeight="1">
      <c r="A39" s="37" t="s">
        <v>4</v>
      </c>
      <c r="B39" s="38" t="s">
        <v>5</v>
      </c>
      <c r="C39" s="38" t="s">
        <v>6</v>
      </c>
      <c r="D39" s="37" t="s">
        <v>185</v>
      </c>
      <c r="E39" s="38" t="s">
        <v>7</v>
      </c>
      <c r="F39" s="37" t="s">
        <v>203</v>
      </c>
      <c r="G39" s="37" t="s">
        <v>8</v>
      </c>
      <c r="H39" s="37" t="s">
        <v>9</v>
      </c>
      <c r="I39" s="37" t="s">
        <v>10</v>
      </c>
      <c r="J39" s="37" t="s">
        <v>204</v>
      </c>
      <c r="K39" s="37" t="s">
        <v>205</v>
      </c>
      <c r="L39" s="37" t="s">
        <v>206</v>
      </c>
      <c r="M39" s="89"/>
      <c r="N39" s="89"/>
      <c r="O39" s="15"/>
    </row>
    <row r="40" spans="1:15" s="57" customFormat="1" ht="30" customHeight="1">
      <c r="A40" s="67">
        <v>25</v>
      </c>
      <c r="B40" s="61" t="s">
        <v>24</v>
      </c>
      <c r="C40" s="61" t="s">
        <v>25</v>
      </c>
      <c r="D40" s="54" t="s">
        <v>188</v>
      </c>
      <c r="E40" s="55" t="s">
        <v>16</v>
      </c>
      <c r="F40" s="19">
        <v>50000</v>
      </c>
      <c r="G40" s="19">
        <f t="shared" ref="G40:G42" si="8">F40*0.0287</f>
        <v>1435</v>
      </c>
      <c r="H40" s="19">
        <f>IF(F40&lt;75829.93,F40*0.0304,2305.23)</f>
        <v>1520</v>
      </c>
      <c r="I40" s="19">
        <v>1854</v>
      </c>
      <c r="J40" s="19">
        <v>1325</v>
      </c>
      <c r="K40" s="19">
        <f t="shared" ref="K40:K43" si="9">G40+H40+I40+J40</f>
        <v>6134</v>
      </c>
      <c r="L40" s="56">
        <f t="shared" ref="L40:L43" si="10">+F40-K40</f>
        <v>43866</v>
      </c>
      <c r="M40" s="89"/>
      <c r="N40" s="89"/>
      <c r="O40" s="15"/>
    </row>
    <row r="41" spans="1:15" ht="30" customHeight="1">
      <c r="A41" s="26">
        <v>26</v>
      </c>
      <c r="B41" s="27" t="s">
        <v>23</v>
      </c>
      <c r="C41" s="27" t="s">
        <v>116</v>
      </c>
      <c r="D41" s="21" t="s">
        <v>189</v>
      </c>
      <c r="E41" s="21" t="s">
        <v>16</v>
      </c>
      <c r="F41" s="28">
        <v>60000</v>
      </c>
      <c r="G41" s="28">
        <f>F41*0.0287</f>
        <v>1722</v>
      </c>
      <c r="H41" s="18">
        <f t="shared" ref="H41:H43" si="11">IF(F41&lt;75829.93,F41*0.0304,2305.23)</f>
        <v>1824</v>
      </c>
      <c r="I41" s="28">
        <v>3486.65</v>
      </c>
      <c r="J41" s="28">
        <v>145</v>
      </c>
      <c r="K41" s="18">
        <f t="shared" si="9"/>
        <v>7177.65</v>
      </c>
      <c r="L41" s="29">
        <f>+F41-K41</f>
        <v>52822.35</v>
      </c>
      <c r="M41" s="89"/>
      <c r="N41" s="89"/>
      <c r="O41" s="15"/>
    </row>
    <row r="42" spans="1:15" ht="30" customHeight="1">
      <c r="A42" s="26">
        <v>27</v>
      </c>
      <c r="B42" s="27" t="s">
        <v>115</v>
      </c>
      <c r="C42" s="27" t="s">
        <v>116</v>
      </c>
      <c r="D42" s="20" t="s">
        <v>189</v>
      </c>
      <c r="E42" s="21" t="s">
        <v>14</v>
      </c>
      <c r="F42" s="18">
        <v>100000</v>
      </c>
      <c r="G42" s="18">
        <f t="shared" si="8"/>
        <v>2870</v>
      </c>
      <c r="H42" s="18">
        <v>3040</v>
      </c>
      <c r="I42" s="18">
        <v>11247.71</v>
      </c>
      <c r="J42" s="18">
        <v>3655.92</v>
      </c>
      <c r="K42" s="18">
        <f t="shared" si="9"/>
        <v>20813.629999999997</v>
      </c>
      <c r="L42" s="22">
        <f t="shared" si="10"/>
        <v>79186.37</v>
      </c>
      <c r="M42" s="89"/>
      <c r="N42" s="89"/>
      <c r="O42" s="15"/>
    </row>
    <row r="43" spans="1:15" ht="30" customHeight="1">
      <c r="A43" s="26">
        <v>28</v>
      </c>
      <c r="B43" s="27" t="s">
        <v>119</v>
      </c>
      <c r="C43" s="27" t="s">
        <v>120</v>
      </c>
      <c r="D43" s="20" t="s">
        <v>189</v>
      </c>
      <c r="E43" s="21" t="s">
        <v>14</v>
      </c>
      <c r="F43" s="18">
        <v>41000</v>
      </c>
      <c r="G43" s="18">
        <f t="shared" ref="G43" si="12">F43*0.0287</f>
        <v>1176.7</v>
      </c>
      <c r="H43" s="18">
        <f t="shared" si="11"/>
        <v>1246.4000000000001</v>
      </c>
      <c r="I43" s="18">
        <v>583.78</v>
      </c>
      <c r="J43" s="18">
        <v>25</v>
      </c>
      <c r="K43" s="18">
        <f t="shared" si="9"/>
        <v>3031.88</v>
      </c>
      <c r="L43" s="22">
        <f t="shared" si="10"/>
        <v>37968.120000000003</v>
      </c>
      <c r="M43" s="89"/>
      <c r="N43" s="89"/>
      <c r="O43" s="15"/>
    </row>
    <row r="44" spans="1:15" ht="30" customHeight="1">
      <c r="A44" s="35" t="s">
        <v>208</v>
      </c>
      <c r="B44" s="70"/>
      <c r="C44" s="70"/>
      <c r="D44" s="41"/>
      <c r="E44" s="36"/>
      <c r="F44" s="29">
        <f>SUM(F40:F43)</f>
        <v>251000</v>
      </c>
      <c r="G44" s="59">
        <f t="shared" ref="G44:L44" si="13">SUM(G40:G43)</f>
        <v>7203.7</v>
      </c>
      <c r="H44" s="59">
        <f>SUM(H40:H43)</f>
        <v>7630.4</v>
      </c>
      <c r="I44" s="29">
        <f>SUM(I40:I43)</f>
        <v>17172.14</v>
      </c>
      <c r="J44" s="29">
        <f t="shared" si="13"/>
        <v>5150.92</v>
      </c>
      <c r="K44" s="29">
        <f t="shared" si="13"/>
        <v>37157.159999999996</v>
      </c>
      <c r="L44" s="29">
        <f t="shared" si="13"/>
        <v>213842.84</v>
      </c>
      <c r="M44" s="89"/>
      <c r="N44" s="89"/>
    </row>
    <row r="45" spans="1:15" ht="30" customHeight="1">
      <c r="A45" s="99" t="s">
        <v>123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89"/>
      <c r="N45" s="89"/>
    </row>
    <row r="46" spans="1:15" ht="30" customHeight="1">
      <c r="A46" s="37" t="s">
        <v>4</v>
      </c>
      <c r="B46" s="38" t="s">
        <v>5</v>
      </c>
      <c r="C46" s="38" t="s">
        <v>6</v>
      </c>
      <c r="D46" s="37" t="s">
        <v>185</v>
      </c>
      <c r="E46" s="38" t="s">
        <v>7</v>
      </c>
      <c r="F46" s="37" t="s">
        <v>203</v>
      </c>
      <c r="G46" s="37" t="s">
        <v>8</v>
      </c>
      <c r="H46" s="37" t="s">
        <v>9</v>
      </c>
      <c r="I46" s="37" t="s">
        <v>10</v>
      </c>
      <c r="J46" s="37" t="s">
        <v>204</v>
      </c>
      <c r="K46" s="37" t="s">
        <v>205</v>
      </c>
      <c r="L46" s="37" t="s">
        <v>206</v>
      </c>
      <c r="M46" s="89"/>
      <c r="N46" s="89"/>
    </row>
    <row r="47" spans="1:15" ht="30" customHeight="1">
      <c r="A47" s="26">
        <v>29</v>
      </c>
      <c r="B47" s="33" t="s">
        <v>35</v>
      </c>
      <c r="C47" s="27" t="s">
        <v>36</v>
      </c>
      <c r="D47" s="20" t="s">
        <v>189</v>
      </c>
      <c r="E47" s="21" t="s">
        <v>16</v>
      </c>
      <c r="F47" s="18">
        <v>100000</v>
      </c>
      <c r="G47" s="18">
        <f>F47*0.0287</f>
        <v>2870</v>
      </c>
      <c r="H47" s="18">
        <v>3040</v>
      </c>
      <c r="I47" s="18">
        <v>12105.44</v>
      </c>
      <c r="J47" s="18">
        <v>2111.62</v>
      </c>
      <c r="K47" s="18">
        <f>G47+H47+I47+J47</f>
        <v>20127.060000000001</v>
      </c>
      <c r="L47" s="22">
        <f>+F47-K47</f>
        <v>79872.94</v>
      </c>
      <c r="M47" s="89"/>
      <c r="N47" s="89"/>
    </row>
    <row r="48" spans="1:15" ht="30" customHeight="1">
      <c r="A48" s="26">
        <v>30</v>
      </c>
      <c r="B48" s="27" t="s">
        <v>37</v>
      </c>
      <c r="C48" s="27" t="s">
        <v>38</v>
      </c>
      <c r="D48" s="20" t="s">
        <v>188</v>
      </c>
      <c r="E48" s="21" t="s">
        <v>16</v>
      </c>
      <c r="F48" s="18">
        <v>45000</v>
      </c>
      <c r="G48" s="18">
        <f>F48*0.0287</f>
        <v>1291.5</v>
      </c>
      <c r="H48" s="18">
        <f>IF(F48&lt;75829.93,F48*0.0304,2305.23)</f>
        <v>1368</v>
      </c>
      <c r="I48" s="18">
        <v>891.01</v>
      </c>
      <c r="J48" s="18">
        <v>2040.46</v>
      </c>
      <c r="K48" s="18">
        <f>G48+H48+I48+J48</f>
        <v>5590.97</v>
      </c>
      <c r="L48" s="22">
        <f t="shared" ref="L48" si="14">+F48-K48</f>
        <v>39409.03</v>
      </c>
      <c r="M48" s="89"/>
      <c r="N48" s="89"/>
    </row>
    <row r="49" spans="1:21" ht="30" customHeight="1">
      <c r="A49" s="26">
        <v>31</v>
      </c>
      <c r="B49" s="27" t="s">
        <v>211</v>
      </c>
      <c r="C49" s="34" t="s">
        <v>20</v>
      </c>
      <c r="D49" s="20" t="s">
        <v>189</v>
      </c>
      <c r="E49" s="21" t="s">
        <v>14</v>
      </c>
      <c r="F49" s="18">
        <v>30000</v>
      </c>
      <c r="G49" s="18">
        <f>F49*0.0287</f>
        <v>861</v>
      </c>
      <c r="H49" s="18">
        <f>IF(F49&lt;75829.93,F49*0.0304,2305.23)</f>
        <v>912</v>
      </c>
      <c r="I49" s="18">
        <v>0</v>
      </c>
      <c r="J49" s="18">
        <v>3256.74</v>
      </c>
      <c r="K49" s="18">
        <f>G49+H49+I49+J49</f>
        <v>5029.74</v>
      </c>
      <c r="L49" s="22">
        <f t="shared" ref="L49" si="15">+F49-K49</f>
        <v>24970.260000000002</v>
      </c>
      <c r="M49" s="89"/>
      <c r="N49" s="89"/>
    </row>
    <row r="50" spans="1:21" ht="30" customHeight="1">
      <c r="A50" s="35" t="s">
        <v>208</v>
      </c>
      <c r="B50" s="72"/>
      <c r="C50" s="72"/>
      <c r="D50" s="41"/>
      <c r="E50" s="36"/>
      <c r="F50" s="29">
        <f>SUM(F47:F49)</f>
        <v>175000</v>
      </c>
      <c r="G50" s="59">
        <f>+SUM(G47:G49)</f>
        <v>5022.5</v>
      </c>
      <c r="H50" s="59">
        <f>+SUM(H47:H49)</f>
        <v>5320</v>
      </c>
      <c r="I50" s="29">
        <f t="shared" ref="I50:L50" si="16">SUM(I47:I49)</f>
        <v>12996.45</v>
      </c>
      <c r="J50" s="29">
        <f>SUM(J47:J49)</f>
        <v>7408.82</v>
      </c>
      <c r="K50" s="29">
        <f t="shared" si="16"/>
        <v>30747.770000000004</v>
      </c>
      <c r="L50" s="29">
        <f t="shared" si="16"/>
        <v>144252.23000000001</v>
      </c>
      <c r="M50" s="89"/>
      <c r="N50" s="89"/>
    </row>
    <row r="51" spans="1:21" ht="30" customHeight="1">
      <c r="A51" s="99" t="s">
        <v>122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89"/>
      <c r="N51" s="89"/>
    </row>
    <row r="52" spans="1:21" ht="30" customHeight="1">
      <c r="A52" s="37" t="s">
        <v>4</v>
      </c>
      <c r="B52" s="38" t="s">
        <v>5</v>
      </c>
      <c r="C52" s="38" t="s">
        <v>6</v>
      </c>
      <c r="D52" s="37" t="s">
        <v>185</v>
      </c>
      <c r="E52" s="38" t="s">
        <v>7</v>
      </c>
      <c r="F52" s="37" t="s">
        <v>203</v>
      </c>
      <c r="G52" s="37" t="s">
        <v>8</v>
      </c>
      <c r="H52" s="37" t="s">
        <v>9</v>
      </c>
      <c r="I52" s="37" t="s">
        <v>10</v>
      </c>
      <c r="J52" s="37" t="s">
        <v>204</v>
      </c>
      <c r="K52" s="37" t="s">
        <v>205</v>
      </c>
      <c r="L52" s="37" t="s">
        <v>206</v>
      </c>
      <c r="M52" s="89"/>
      <c r="N52" s="89"/>
    </row>
    <row r="53" spans="1:21" ht="30" customHeight="1">
      <c r="A53" s="20">
        <v>32</v>
      </c>
      <c r="B53" s="27" t="s">
        <v>29</v>
      </c>
      <c r="C53" s="27" t="s">
        <v>30</v>
      </c>
      <c r="D53" s="20" t="s">
        <v>189</v>
      </c>
      <c r="E53" s="21" t="s">
        <v>16</v>
      </c>
      <c r="F53" s="18">
        <v>100000</v>
      </c>
      <c r="G53" s="18">
        <f t="shared" ref="G53:G57" si="17">F53*0.0287</f>
        <v>2870</v>
      </c>
      <c r="H53" s="18">
        <v>3040</v>
      </c>
      <c r="I53" s="18">
        <v>12105.44</v>
      </c>
      <c r="J53" s="18">
        <v>16952.12</v>
      </c>
      <c r="K53" s="18">
        <f>+G53+H53+I53+J53</f>
        <v>34967.56</v>
      </c>
      <c r="L53" s="22">
        <f>+F53-K53</f>
        <v>65032.44</v>
      </c>
      <c r="M53" s="89"/>
      <c r="N53" s="89"/>
    </row>
    <row r="54" spans="1:21" ht="30" customHeight="1">
      <c r="A54" s="20">
        <v>33</v>
      </c>
      <c r="B54" s="27" t="s">
        <v>32</v>
      </c>
      <c r="C54" s="27" t="s">
        <v>31</v>
      </c>
      <c r="D54" s="20" t="s">
        <v>189</v>
      </c>
      <c r="E54" s="21" t="s">
        <v>16</v>
      </c>
      <c r="F54" s="18">
        <v>70000</v>
      </c>
      <c r="G54" s="18">
        <f t="shared" si="17"/>
        <v>2009</v>
      </c>
      <c r="H54" s="18">
        <f t="shared" ref="H54:H56" si="18">IF(F54&lt;75829.93,F54*0.0304,2305.23)</f>
        <v>2128</v>
      </c>
      <c r="I54" s="19">
        <v>5025.3599999999997</v>
      </c>
      <c r="J54" s="18">
        <v>2040.46</v>
      </c>
      <c r="K54" s="18">
        <f t="shared" ref="K54:K57" si="19">+G54+H54+I54+J54</f>
        <v>11202.82</v>
      </c>
      <c r="L54" s="22">
        <f t="shared" ref="L54:L55" si="20">+F54-K54</f>
        <v>58797.18</v>
      </c>
      <c r="M54" s="89"/>
      <c r="N54" s="89"/>
    </row>
    <row r="55" spans="1:21" s="57" customFormat="1" ht="30" customHeight="1">
      <c r="A55" s="54">
        <v>34</v>
      </c>
      <c r="B55" s="73" t="s">
        <v>95</v>
      </c>
      <c r="C55" s="73" t="s">
        <v>20</v>
      </c>
      <c r="D55" s="54" t="s">
        <v>189</v>
      </c>
      <c r="E55" s="55" t="s">
        <v>14</v>
      </c>
      <c r="F55" s="60">
        <v>45000</v>
      </c>
      <c r="G55" s="19">
        <f t="shared" si="17"/>
        <v>1291.5</v>
      </c>
      <c r="H55" s="60">
        <v>1368</v>
      </c>
      <c r="I55" s="19">
        <v>1148.32</v>
      </c>
      <c r="J55" s="60">
        <v>225</v>
      </c>
      <c r="K55" s="19">
        <f t="shared" si="19"/>
        <v>4032.8199999999997</v>
      </c>
      <c r="L55" s="56">
        <f t="shared" si="20"/>
        <v>40967.18</v>
      </c>
      <c r="M55" s="89"/>
      <c r="N55" s="89"/>
      <c r="O55"/>
      <c r="P55"/>
      <c r="Q55"/>
      <c r="R55"/>
      <c r="S55"/>
      <c r="T55"/>
      <c r="U55"/>
    </row>
    <row r="56" spans="1:21" s="57" customFormat="1" ht="30" customHeight="1">
      <c r="A56" s="54">
        <v>35</v>
      </c>
      <c r="B56" s="73" t="s">
        <v>174</v>
      </c>
      <c r="C56" s="62" t="s">
        <v>31</v>
      </c>
      <c r="D56" s="54" t="s">
        <v>188</v>
      </c>
      <c r="E56" s="55" t="s">
        <v>16</v>
      </c>
      <c r="F56" s="19">
        <v>60000</v>
      </c>
      <c r="G56" s="19">
        <f t="shared" si="17"/>
        <v>1722</v>
      </c>
      <c r="H56" s="19">
        <f t="shared" si="18"/>
        <v>1824</v>
      </c>
      <c r="I56" s="19">
        <v>3486.65</v>
      </c>
      <c r="J56" s="19">
        <v>125</v>
      </c>
      <c r="K56" s="19">
        <f t="shared" si="19"/>
        <v>7157.65</v>
      </c>
      <c r="L56" s="56">
        <f>+F56-K56</f>
        <v>52842.35</v>
      </c>
      <c r="M56" s="89"/>
      <c r="N56" s="89"/>
      <c r="O56"/>
      <c r="P56"/>
      <c r="Q56"/>
      <c r="R56"/>
      <c r="S56"/>
      <c r="T56"/>
      <c r="U56"/>
    </row>
    <row r="57" spans="1:21" s="57" customFormat="1" ht="30" customHeight="1">
      <c r="A57" s="54">
        <v>36</v>
      </c>
      <c r="B57" s="73" t="s">
        <v>191</v>
      </c>
      <c r="C57" s="73" t="s">
        <v>20</v>
      </c>
      <c r="D57" s="54" t="s">
        <v>189</v>
      </c>
      <c r="E57" s="55" t="s">
        <v>14</v>
      </c>
      <c r="F57" s="19">
        <v>45000</v>
      </c>
      <c r="G57" s="19">
        <f t="shared" si="17"/>
        <v>1291.5</v>
      </c>
      <c r="H57" s="19">
        <v>1368</v>
      </c>
      <c r="I57" s="19">
        <v>1148.32</v>
      </c>
      <c r="J57" s="19">
        <v>25648.57</v>
      </c>
      <c r="K57" s="19">
        <f t="shared" si="19"/>
        <v>29456.39</v>
      </c>
      <c r="L57" s="56">
        <f>+F57-K57</f>
        <v>15543.61</v>
      </c>
      <c r="M57" s="89"/>
      <c r="N57" s="89"/>
      <c r="O57"/>
      <c r="P57"/>
      <c r="Q57"/>
      <c r="R57"/>
      <c r="S57"/>
      <c r="T57"/>
      <c r="U57"/>
    </row>
    <row r="58" spans="1:21" ht="30" customHeight="1">
      <c r="A58" s="35" t="s">
        <v>208</v>
      </c>
      <c r="B58" s="44"/>
      <c r="C58" s="70"/>
      <c r="D58" s="41"/>
      <c r="E58" s="36"/>
      <c r="F58" s="29">
        <f>+SUM(F53:F57)</f>
        <v>320000</v>
      </c>
      <c r="G58" s="59">
        <f t="shared" ref="G58:L58" si="21">+SUM(G53:G57)</f>
        <v>9184</v>
      </c>
      <c r="H58" s="59">
        <f>+SUM(H53:H57)</f>
        <v>9728</v>
      </c>
      <c r="I58" s="29">
        <f t="shared" si="21"/>
        <v>22914.09</v>
      </c>
      <c r="J58" s="29">
        <f t="shared" si="21"/>
        <v>44991.149999999994</v>
      </c>
      <c r="K58" s="29">
        <f t="shared" si="21"/>
        <v>86817.239999999991</v>
      </c>
      <c r="L58" s="29">
        <f t="shared" si="21"/>
        <v>233182.76</v>
      </c>
      <c r="M58" s="89"/>
      <c r="N58" s="89"/>
    </row>
    <row r="59" spans="1:21" ht="30" customHeight="1">
      <c r="A59" s="99" t="s">
        <v>126</v>
      </c>
      <c r="B59" s="99" t="s">
        <v>62</v>
      </c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89"/>
      <c r="N59" s="89"/>
    </row>
    <row r="60" spans="1:21" ht="30" customHeight="1">
      <c r="A60" s="37" t="s">
        <v>4</v>
      </c>
      <c r="B60" s="38" t="s">
        <v>5</v>
      </c>
      <c r="C60" s="38" t="s">
        <v>6</v>
      </c>
      <c r="D60" s="37" t="s">
        <v>185</v>
      </c>
      <c r="E60" s="38" t="s">
        <v>7</v>
      </c>
      <c r="F60" s="37" t="s">
        <v>203</v>
      </c>
      <c r="G60" s="37" t="s">
        <v>8</v>
      </c>
      <c r="H60" s="37" t="s">
        <v>9</v>
      </c>
      <c r="I60" s="37" t="s">
        <v>10</v>
      </c>
      <c r="J60" s="37" t="s">
        <v>204</v>
      </c>
      <c r="K60" s="37" t="s">
        <v>205</v>
      </c>
      <c r="L60" s="37" t="s">
        <v>206</v>
      </c>
      <c r="M60" s="89"/>
      <c r="N60" s="89"/>
    </row>
    <row r="61" spans="1:21" ht="30" customHeight="1">
      <c r="A61" s="21">
        <v>37</v>
      </c>
      <c r="B61" s="27" t="s">
        <v>67</v>
      </c>
      <c r="C61" s="27" t="s">
        <v>246</v>
      </c>
      <c r="D61" s="21" t="s">
        <v>189</v>
      </c>
      <c r="E61" s="21" t="s">
        <v>16</v>
      </c>
      <c r="F61" s="18">
        <v>55000</v>
      </c>
      <c r="G61" s="18">
        <f t="shared" ref="G61" si="22">F61*0.0287</f>
        <v>1578.5</v>
      </c>
      <c r="H61" s="18">
        <f t="shared" ref="H61" si="23">IF(F61&lt;75829.93,F61*0.0304,2305.23)</f>
        <v>1672</v>
      </c>
      <c r="I61" s="18">
        <v>2559.67</v>
      </c>
      <c r="J61" s="18">
        <v>1425</v>
      </c>
      <c r="K61" s="31">
        <f>G61+H61+I61+J61</f>
        <v>7235.17</v>
      </c>
      <c r="L61" s="22">
        <f>+F61-K61</f>
        <v>47764.83</v>
      </c>
      <c r="M61" s="89"/>
      <c r="N61" s="89"/>
    </row>
    <row r="62" spans="1:21" ht="30" customHeight="1">
      <c r="A62" s="35" t="s">
        <v>208</v>
      </c>
      <c r="B62" s="75"/>
      <c r="C62" s="72"/>
      <c r="D62" s="41"/>
      <c r="E62" s="36"/>
      <c r="F62" s="29">
        <f>SUM(F61:F61)</f>
        <v>55000</v>
      </c>
      <c r="G62" s="59">
        <f>+SUM(G61:G61)</f>
        <v>1578.5</v>
      </c>
      <c r="H62" s="59">
        <f>+SUM(H61:H61)</f>
        <v>1672</v>
      </c>
      <c r="I62" s="29">
        <f>SUM(I61:I61)</f>
        <v>2559.67</v>
      </c>
      <c r="J62" s="29">
        <f>SUM(J61:J61)</f>
        <v>1425</v>
      </c>
      <c r="K62" s="29">
        <f>SUM(K61:K61)</f>
        <v>7235.17</v>
      </c>
      <c r="L62" s="29">
        <f>SUM(L61:L61)</f>
        <v>47764.83</v>
      </c>
      <c r="M62" s="89"/>
      <c r="N62" s="89"/>
    </row>
    <row r="63" spans="1:21" ht="30" customHeight="1">
      <c r="A63" s="99" t="s">
        <v>127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89"/>
      <c r="N63" s="89"/>
    </row>
    <row r="64" spans="1:21" ht="30" customHeight="1">
      <c r="A64" s="37" t="s">
        <v>4</v>
      </c>
      <c r="B64" s="38" t="s">
        <v>5</v>
      </c>
      <c r="C64" s="38" t="s">
        <v>6</v>
      </c>
      <c r="D64" s="37" t="s">
        <v>185</v>
      </c>
      <c r="E64" s="38" t="s">
        <v>7</v>
      </c>
      <c r="F64" s="37" t="s">
        <v>203</v>
      </c>
      <c r="G64" s="37" t="s">
        <v>8</v>
      </c>
      <c r="H64" s="37" t="s">
        <v>9</v>
      </c>
      <c r="I64" s="37" t="s">
        <v>10</v>
      </c>
      <c r="J64" s="37" t="s">
        <v>204</v>
      </c>
      <c r="K64" s="37" t="s">
        <v>205</v>
      </c>
      <c r="L64" s="37" t="s">
        <v>206</v>
      </c>
      <c r="M64" s="89"/>
      <c r="N64" s="89"/>
    </row>
    <row r="65" spans="1:15" s="57" customFormat="1" ht="30" customHeight="1">
      <c r="A65" s="55">
        <v>38</v>
      </c>
      <c r="B65" s="61" t="s">
        <v>69</v>
      </c>
      <c r="C65" s="62" t="s">
        <v>187</v>
      </c>
      <c r="D65" s="63" t="s">
        <v>189</v>
      </c>
      <c r="E65" s="55" t="s">
        <v>16</v>
      </c>
      <c r="F65" s="60">
        <v>90000</v>
      </c>
      <c r="G65" s="60">
        <v>2583</v>
      </c>
      <c r="H65" s="60">
        <v>2736</v>
      </c>
      <c r="I65" s="60">
        <v>9753.19</v>
      </c>
      <c r="J65" s="60">
        <v>3225</v>
      </c>
      <c r="K65" s="60">
        <f>G65+H65+I65+J65</f>
        <v>18297.190000000002</v>
      </c>
      <c r="L65" s="64">
        <f t="shared" ref="L65" si="24">+F65-K65</f>
        <v>71702.81</v>
      </c>
      <c r="M65" s="89"/>
      <c r="N65" s="89"/>
      <c r="O65"/>
    </row>
    <row r="66" spans="1:15" ht="30" customHeight="1">
      <c r="A66" s="21">
        <v>39</v>
      </c>
      <c r="B66" s="82" t="s">
        <v>214</v>
      </c>
      <c r="C66" s="74" t="s">
        <v>215</v>
      </c>
      <c r="D66" s="42" t="s">
        <v>189</v>
      </c>
      <c r="E66" s="21" t="s">
        <v>16</v>
      </c>
      <c r="F66" s="31">
        <v>50000</v>
      </c>
      <c r="G66" s="31">
        <f>F66*0.0287</f>
        <v>1435</v>
      </c>
      <c r="H66" s="31">
        <f t="shared" ref="H66" si="25">IF(F66&lt;75829.93,F66*0.0304,2305.23)</f>
        <v>1520</v>
      </c>
      <c r="I66" s="18">
        <v>1854</v>
      </c>
      <c r="J66" s="60">
        <v>225</v>
      </c>
      <c r="K66" s="31">
        <f>G66+H66+I66+J66</f>
        <v>5034</v>
      </c>
      <c r="L66" s="25">
        <f>+F66-K66</f>
        <v>44966</v>
      </c>
      <c r="M66" s="89"/>
      <c r="N66" s="89"/>
    </row>
    <row r="67" spans="1:15" ht="30" customHeight="1">
      <c r="A67" s="35" t="s">
        <v>208</v>
      </c>
      <c r="B67" s="72"/>
      <c r="C67" s="72"/>
      <c r="D67" s="41"/>
      <c r="E67" s="36"/>
      <c r="F67" s="29">
        <f>SUM(F65:F66)</f>
        <v>140000</v>
      </c>
      <c r="G67" s="59">
        <f>SUM(G65:G66)</f>
        <v>4018</v>
      </c>
      <c r="H67" s="59">
        <f>+SUM(H65:H66)</f>
        <v>4256</v>
      </c>
      <c r="I67" s="29">
        <f>SUM(I64:I66)</f>
        <v>11607.19</v>
      </c>
      <c r="J67" s="29">
        <f t="shared" ref="J67" si="26">SUM(J65:J66)</f>
        <v>3450</v>
      </c>
      <c r="K67" s="29">
        <f>+SUM(K65:K66)</f>
        <v>23331.190000000002</v>
      </c>
      <c r="L67" s="29">
        <f t="shared" ref="L67" si="27">SUM(L65:L66)</f>
        <v>116668.81</v>
      </c>
      <c r="M67" s="89"/>
      <c r="N67" s="89"/>
    </row>
    <row r="68" spans="1:15" ht="30" customHeight="1">
      <c r="A68" s="99" t="s">
        <v>220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89"/>
      <c r="N68" s="89"/>
      <c r="O68" s="16"/>
    </row>
    <row r="69" spans="1:15" ht="30" customHeight="1">
      <c r="A69" s="37" t="s">
        <v>4</v>
      </c>
      <c r="B69" s="38" t="s">
        <v>5</v>
      </c>
      <c r="C69" s="38" t="s">
        <v>6</v>
      </c>
      <c r="D69" s="37" t="s">
        <v>185</v>
      </c>
      <c r="E69" s="38" t="s">
        <v>7</v>
      </c>
      <c r="F69" s="37" t="s">
        <v>203</v>
      </c>
      <c r="G69" s="37" t="s">
        <v>8</v>
      </c>
      <c r="H69" s="37" t="s">
        <v>9</v>
      </c>
      <c r="I69" s="37" t="s">
        <v>10</v>
      </c>
      <c r="J69" s="37" t="s">
        <v>204</v>
      </c>
      <c r="K69" s="37" t="s">
        <v>205</v>
      </c>
      <c r="L69" s="37" t="s">
        <v>206</v>
      </c>
      <c r="M69" s="89"/>
      <c r="N69" s="89"/>
    </row>
    <row r="70" spans="1:15" s="57" customFormat="1" ht="30" customHeight="1">
      <c r="A70" s="55">
        <v>40</v>
      </c>
      <c r="B70" s="83" t="s">
        <v>139</v>
      </c>
      <c r="C70" s="92" t="s">
        <v>251</v>
      </c>
      <c r="D70" s="65" t="s">
        <v>189</v>
      </c>
      <c r="E70" s="55" t="s">
        <v>16</v>
      </c>
      <c r="F70" s="60">
        <v>100000</v>
      </c>
      <c r="G70" s="60">
        <f t="shared" ref="G70" si="28">F70*0.0287</f>
        <v>2870</v>
      </c>
      <c r="H70" s="60">
        <v>3040</v>
      </c>
      <c r="I70" s="60">
        <v>11676.57</v>
      </c>
      <c r="J70" s="60">
        <v>26940.46</v>
      </c>
      <c r="K70" s="60">
        <f>SUM(G70:J70)</f>
        <v>44527.03</v>
      </c>
      <c r="L70" s="64">
        <f>+F70-K70</f>
        <v>55472.97</v>
      </c>
      <c r="M70" s="89"/>
      <c r="N70" s="89"/>
      <c r="O70"/>
    </row>
    <row r="71" spans="1:15" ht="30" customHeight="1">
      <c r="A71" s="35" t="s">
        <v>208</v>
      </c>
      <c r="B71" s="44"/>
      <c r="C71" s="70"/>
      <c r="D71" s="41"/>
      <c r="E71" s="36"/>
      <c r="F71" s="29">
        <f>SUM(F70)</f>
        <v>100000</v>
      </c>
      <c r="G71" s="60">
        <f>+SUM(G70)</f>
        <v>2870</v>
      </c>
      <c r="H71" s="59">
        <f>+SUM(H69:H70)</f>
        <v>3040</v>
      </c>
      <c r="I71" s="59">
        <f t="shared" ref="I71" si="29">SUM(I68:I70)</f>
        <v>11676.57</v>
      </c>
      <c r="J71" s="64">
        <f>SUM(J70)</f>
        <v>26940.46</v>
      </c>
      <c r="K71" s="29">
        <f>SUM(G71:J71)</f>
        <v>44527.03</v>
      </c>
      <c r="L71" s="29">
        <f>SUM(L70)</f>
        <v>55472.97</v>
      </c>
      <c r="M71" s="89"/>
      <c r="N71" s="89"/>
    </row>
    <row r="72" spans="1:15" ht="30" customHeight="1">
      <c r="A72" s="99" t="s">
        <v>242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89"/>
      <c r="N72" s="89"/>
    </row>
    <row r="73" spans="1:15" ht="30" customHeight="1">
      <c r="A73" s="37" t="s">
        <v>4</v>
      </c>
      <c r="B73" s="38" t="s">
        <v>5</v>
      </c>
      <c r="C73" s="38" t="s">
        <v>6</v>
      </c>
      <c r="D73" s="37" t="s">
        <v>185</v>
      </c>
      <c r="E73" s="38" t="s">
        <v>7</v>
      </c>
      <c r="F73" s="37" t="s">
        <v>203</v>
      </c>
      <c r="G73" s="37" t="s">
        <v>8</v>
      </c>
      <c r="H73" s="37" t="s">
        <v>9</v>
      </c>
      <c r="I73" s="37" t="s">
        <v>10</v>
      </c>
      <c r="J73" s="37" t="s">
        <v>204</v>
      </c>
      <c r="K73" s="37" t="s">
        <v>205</v>
      </c>
      <c r="L73" s="37" t="s">
        <v>206</v>
      </c>
      <c r="M73" s="89"/>
      <c r="N73" s="89"/>
    </row>
    <row r="74" spans="1:15" ht="30" customHeight="1">
      <c r="A74" s="26">
        <v>41</v>
      </c>
      <c r="B74" s="27" t="s">
        <v>117</v>
      </c>
      <c r="C74" s="27" t="s">
        <v>118</v>
      </c>
      <c r="D74" s="21" t="s">
        <v>188</v>
      </c>
      <c r="E74" s="21" t="s">
        <v>14</v>
      </c>
      <c r="F74" s="31">
        <v>35000</v>
      </c>
      <c r="G74" s="31">
        <f>F74*0.0287</f>
        <v>1004.5</v>
      </c>
      <c r="H74" s="31">
        <f>IF(F74&lt;75829.93,F74*0.0304,2305.23)</f>
        <v>1064</v>
      </c>
      <c r="I74" s="18">
        <v>0</v>
      </c>
      <c r="J74" s="31">
        <v>939.5</v>
      </c>
      <c r="K74" s="31">
        <f t="shared" ref="K74:K80" si="30">G74+H74+I74+J74</f>
        <v>3008</v>
      </c>
      <c r="L74" s="25">
        <f>+F74-K74</f>
        <v>31992</v>
      </c>
      <c r="M74" s="89"/>
      <c r="N74" s="89"/>
    </row>
    <row r="75" spans="1:15" ht="30" customHeight="1">
      <c r="A75" s="26">
        <v>42</v>
      </c>
      <c r="B75" s="33" t="s">
        <v>71</v>
      </c>
      <c r="C75" s="27" t="s">
        <v>72</v>
      </c>
      <c r="D75" s="21" t="s">
        <v>188</v>
      </c>
      <c r="E75" s="21" t="s">
        <v>16</v>
      </c>
      <c r="F75" s="31">
        <v>55000</v>
      </c>
      <c r="G75" s="31">
        <f t="shared" ref="G75:G80" si="31">F75*0.0287</f>
        <v>1578.5</v>
      </c>
      <c r="H75" s="31">
        <f t="shared" ref="H75:H80" si="32">IF(F75&lt;75829.93,F75*0.0304,2305.23)</f>
        <v>1672</v>
      </c>
      <c r="I75" s="18">
        <v>2045.04</v>
      </c>
      <c r="J75" s="31">
        <v>7733.92</v>
      </c>
      <c r="K75" s="31">
        <f t="shared" si="30"/>
        <v>13029.46</v>
      </c>
      <c r="L75" s="25">
        <f t="shared" ref="L75:L80" si="33">+F75-K75</f>
        <v>41970.54</v>
      </c>
      <c r="M75" s="89"/>
      <c r="N75" s="89"/>
    </row>
    <row r="76" spans="1:15" ht="30" customHeight="1">
      <c r="A76" s="26">
        <v>43</v>
      </c>
      <c r="B76" s="27" t="s">
        <v>75</v>
      </c>
      <c r="C76" s="27" t="s">
        <v>76</v>
      </c>
      <c r="D76" s="21" t="s">
        <v>188</v>
      </c>
      <c r="E76" s="21" t="s">
        <v>16</v>
      </c>
      <c r="F76" s="31">
        <v>45000</v>
      </c>
      <c r="G76" s="31">
        <f t="shared" si="31"/>
        <v>1291.5</v>
      </c>
      <c r="H76" s="31">
        <f t="shared" si="32"/>
        <v>1368</v>
      </c>
      <c r="I76" s="18">
        <v>0</v>
      </c>
      <c r="J76" s="31">
        <v>21606.94</v>
      </c>
      <c r="K76" s="31">
        <f>G76+H76+I76+J76</f>
        <v>24266.44</v>
      </c>
      <c r="L76" s="25">
        <f t="shared" si="33"/>
        <v>20733.560000000001</v>
      </c>
      <c r="M76" s="89"/>
      <c r="N76" s="89"/>
    </row>
    <row r="77" spans="1:15" ht="30" customHeight="1">
      <c r="A77" s="26">
        <v>44</v>
      </c>
      <c r="B77" s="27" t="s">
        <v>70</v>
      </c>
      <c r="C77" s="27" t="s">
        <v>186</v>
      </c>
      <c r="D77" s="21" t="s">
        <v>188</v>
      </c>
      <c r="E77" s="21" t="s">
        <v>16</v>
      </c>
      <c r="F77" s="31">
        <v>90000</v>
      </c>
      <c r="G77" s="31">
        <f t="shared" si="31"/>
        <v>2583</v>
      </c>
      <c r="H77" s="31">
        <v>2736</v>
      </c>
      <c r="I77" s="31">
        <v>9324.32</v>
      </c>
      <c r="J77" s="31">
        <v>1840.46</v>
      </c>
      <c r="K77" s="31">
        <f>G77+H77+I77+J77</f>
        <v>16483.78</v>
      </c>
      <c r="L77" s="25">
        <f t="shared" si="33"/>
        <v>73516.22</v>
      </c>
      <c r="M77" s="89"/>
      <c r="N77" s="89"/>
      <c r="O77" s="14"/>
    </row>
    <row r="78" spans="1:15" ht="30" customHeight="1">
      <c r="A78" s="26">
        <v>45</v>
      </c>
      <c r="B78" s="27" t="s">
        <v>73</v>
      </c>
      <c r="C78" s="27" t="s">
        <v>74</v>
      </c>
      <c r="D78" s="21" t="s">
        <v>188</v>
      </c>
      <c r="E78" s="21" t="s">
        <v>16</v>
      </c>
      <c r="F78" s="31">
        <v>54450</v>
      </c>
      <c r="G78" s="31">
        <v>1562.72</v>
      </c>
      <c r="H78" s="31">
        <f t="shared" si="32"/>
        <v>1655.28</v>
      </c>
      <c r="I78" s="18">
        <v>2482.0500000000002</v>
      </c>
      <c r="J78" s="31">
        <v>25</v>
      </c>
      <c r="K78" s="31">
        <f>G78+H78+I78+J78</f>
        <v>5725.05</v>
      </c>
      <c r="L78" s="25">
        <f t="shared" si="33"/>
        <v>48724.95</v>
      </c>
      <c r="M78" s="89"/>
      <c r="N78" s="89"/>
    </row>
    <row r="79" spans="1:15" ht="30" customHeight="1">
      <c r="A79" s="26">
        <v>46</v>
      </c>
      <c r="B79" s="27" t="s">
        <v>108</v>
      </c>
      <c r="C79" s="27" t="s">
        <v>109</v>
      </c>
      <c r="D79" s="21" t="s">
        <v>188</v>
      </c>
      <c r="E79" s="21" t="s">
        <v>16</v>
      </c>
      <c r="F79" s="31">
        <v>37000</v>
      </c>
      <c r="G79" s="31">
        <f t="shared" si="31"/>
        <v>1061.9000000000001</v>
      </c>
      <c r="H79" s="31">
        <f t="shared" si="32"/>
        <v>1124.8</v>
      </c>
      <c r="I79" s="18">
        <v>19.239999999999998</v>
      </c>
      <c r="J79" s="31">
        <v>4396.26</v>
      </c>
      <c r="K79" s="31">
        <f t="shared" si="30"/>
        <v>6602.2</v>
      </c>
      <c r="L79" s="25">
        <f t="shared" si="33"/>
        <v>30397.8</v>
      </c>
      <c r="M79" s="89"/>
      <c r="N79" s="89"/>
    </row>
    <row r="80" spans="1:15" ht="30" customHeight="1">
      <c r="A80" s="26">
        <v>47</v>
      </c>
      <c r="B80" s="27" t="s">
        <v>101</v>
      </c>
      <c r="C80" s="27" t="s">
        <v>100</v>
      </c>
      <c r="D80" s="21" t="s">
        <v>188</v>
      </c>
      <c r="E80" s="21" t="s">
        <v>14</v>
      </c>
      <c r="F80" s="31">
        <v>45000</v>
      </c>
      <c r="G80" s="31">
        <f t="shared" si="31"/>
        <v>1291.5</v>
      </c>
      <c r="H80" s="31">
        <f t="shared" si="32"/>
        <v>1368</v>
      </c>
      <c r="I80" s="18">
        <v>1148.32</v>
      </c>
      <c r="J80" s="31">
        <v>25</v>
      </c>
      <c r="K80" s="31">
        <f t="shared" si="30"/>
        <v>3832.8199999999997</v>
      </c>
      <c r="L80" s="25">
        <f t="shared" si="33"/>
        <v>41167.18</v>
      </c>
      <c r="M80" s="89"/>
      <c r="N80" s="89"/>
    </row>
    <row r="81" spans="1:21" ht="30" customHeight="1">
      <c r="A81" s="35" t="s">
        <v>208</v>
      </c>
      <c r="B81" s="72"/>
      <c r="C81" s="72"/>
      <c r="D81" s="41"/>
      <c r="E81" s="36"/>
      <c r="F81" s="29">
        <f>+SUM(F74:F80)</f>
        <v>361450</v>
      </c>
      <c r="G81" s="29">
        <f t="shared" ref="G81:K81" si="34">+SUM(G74:G80)</f>
        <v>10373.620000000001</v>
      </c>
      <c r="H81" s="59">
        <f>+SUM(H74:H80)</f>
        <v>10988.08</v>
      </c>
      <c r="I81" s="29">
        <f t="shared" si="34"/>
        <v>15018.97</v>
      </c>
      <c r="J81" s="29">
        <f>+SUM(J74:J80)</f>
        <v>36567.08</v>
      </c>
      <c r="K81" s="29">
        <f t="shared" si="34"/>
        <v>72947.75</v>
      </c>
      <c r="L81" s="25">
        <f>+SUM(L74:L80)</f>
        <v>288502.25</v>
      </c>
      <c r="M81" s="89"/>
      <c r="N81" s="89"/>
    </row>
    <row r="82" spans="1:21" ht="30" customHeight="1">
      <c r="A82" s="99" t="s">
        <v>124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89"/>
      <c r="N82" s="89"/>
    </row>
    <row r="83" spans="1:21" ht="30" customHeight="1">
      <c r="A83" s="37" t="s">
        <v>4</v>
      </c>
      <c r="B83" s="38" t="s">
        <v>5</v>
      </c>
      <c r="C83" s="38" t="s">
        <v>6</v>
      </c>
      <c r="D83" s="37" t="s">
        <v>185</v>
      </c>
      <c r="E83" s="38" t="s">
        <v>7</v>
      </c>
      <c r="F83" s="37" t="s">
        <v>203</v>
      </c>
      <c r="G83" s="37" t="s">
        <v>8</v>
      </c>
      <c r="H83" s="37" t="s">
        <v>9</v>
      </c>
      <c r="I83" s="37" t="s">
        <v>10</v>
      </c>
      <c r="J83" s="37" t="s">
        <v>204</v>
      </c>
      <c r="K83" s="37" t="s">
        <v>205</v>
      </c>
      <c r="L83" s="37" t="s">
        <v>206</v>
      </c>
      <c r="M83" s="89"/>
      <c r="N83" s="89"/>
    </row>
    <row r="84" spans="1:21" ht="30" customHeight="1">
      <c r="A84" s="26">
        <v>48</v>
      </c>
      <c r="B84" s="27" t="s">
        <v>41</v>
      </c>
      <c r="C84" s="27" t="s">
        <v>42</v>
      </c>
      <c r="D84" s="20" t="s">
        <v>189</v>
      </c>
      <c r="E84" s="21" t="s">
        <v>16</v>
      </c>
      <c r="F84" s="18">
        <v>100000</v>
      </c>
      <c r="G84" s="18">
        <f>F84*0.0287</f>
        <v>2870</v>
      </c>
      <c r="H84" s="18">
        <v>3040</v>
      </c>
      <c r="I84" s="18">
        <v>12105.44</v>
      </c>
      <c r="J84" s="19">
        <v>2225</v>
      </c>
      <c r="K84" s="18">
        <f>G84+H84+I84+J84</f>
        <v>20240.440000000002</v>
      </c>
      <c r="L84" s="22">
        <f>+F84-K84</f>
        <v>79759.56</v>
      </c>
      <c r="M84" s="89"/>
      <c r="N84" s="89"/>
    </row>
    <row r="85" spans="1:21" ht="30" customHeight="1">
      <c r="A85" s="35" t="s">
        <v>208</v>
      </c>
      <c r="B85" s="75"/>
      <c r="C85" s="72"/>
      <c r="D85" s="41"/>
      <c r="E85" s="36"/>
      <c r="F85" s="29">
        <f>SUM(F84)</f>
        <v>100000</v>
      </c>
      <c r="G85" s="29">
        <f t="shared" ref="G85:L85" si="35">SUM(G84)</f>
        <v>2870</v>
      </c>
      <c r="H85" s="59">
        <f>SUM(H84)</f>
        <v>3040</v>
      </c>
      <c r="I85" s="29">
        <f t="shared" si="35"/>
        <v>12105.44</v>
      </c>
      <c r="J85" s="29">
        <f t="shared" si="35"/>
        <v>2225</v>
      </c>
      <c r="K85" s="29">
        <f t="shared" si="35"/>
        <v>20240.440000000002</v>
      </c>
      <c r="L85" s="29">
        <f t="shared" si="35"/>
        <v>79759.56</v>
      </c>
      <c r="M85" s="89"/>
      <c r="N85" s="89"/>
    </row>
    <row r="86" spans="1:21" ht="30" customHeight="1">
      <c r="A86" s="99" t="s">
        <v>221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89"/>
      <c r="N86" s="89"/>
    </row>
    <row r="87" spans="1:21" ht="30" customHeight="1">
      <c r="A87" s="37" t="s">
        <v>4</v>
      </c>
      <c r="B87" s="38" t="s">
        <v>5</v>
      </c>
      <c r="C87" s="38" t="s">
        <v>6</v>
      </c>
      <c r="D87" s="37" t="s">
        <v>185</v>
      </c>
      <c r="E87" s="38" t="s">
        <v>7</v>
      </c>
      <c r="F87" s="37" t="s">
        <v>203</v>
      </c>
      <c r="G87" s="37" t="s">
        <v>8</v>
      </c>
      <c r="H87" s="37" t="s">
        <v>9</v>
      </c>
      <c r="I87" s="37" t="s">
        <v>10</v>
      </c>
      <c r="J87" s="37" t="s">
        <v>204</v>
      </c>
      <c r="K87" s="37" t="s">
        <v>205</v>
      </c>
      <c r="L87" s="37" t="s">
        <v>206</v>
      </c>
      <c r="M87" s="89"/>
      <c r="N87" s="89"/>
    </row>
    <row r="88" spans="1:21" ht="30" customHeight="1">
      <c r="A88" s="26">
        <v>49</v>
      </c>
      <c r="B88" s="34" t="s">
        <v>173</v>
      </c>
      <c r="C88" s="34" t="s">
        <v>116</v>
      </c>
      <c r="D88" s="21" t="s">
        <v>189</v>
      </c>
      <c r="E88" s="30" t="s">
        <v>14</v>
      </c>
      <c r="F88" s="32">
        <v>60000</v>
      </c>
      <c r="G88" s="31">
        <f>F88*0.0287</f>
        <v>1722</v>
      </c>
      <c r="H88" s="18">
        <f t="shared" ref="H88" si="36">IF(F88&lt;75829.93,F88*0.0304,2305.23)</f>
        <v>1824</v>
      </c>
      <c r="I88" s="18">
        <v>3486.65</v>
      </c>
      <c r="J88" s="28">
        <v>40295.32</v>
      </c>
      <c r="K88" s="28">
        <f>+G88+H88+I88+J88</f>
        <v>47327.97</v>
      </c>
      <c r="L88" s="29">
        <f>+F88-K88</f>
        <v>12672.029999999999</v>
      </c>
      <c r="M88" s="89"/>
      <c r="N88" s="89"/>
    </row>
    <row r="89" spans="1:21" ht="30" customHeight="1">
      <c r="A89" s="35" t="s">
        <v>208</v>
      </c>
      <c r="B89" s="75"/>
      <c r="C89" s="72"/>
      <c r="D89" s="41"/>
      <c r="E89" s="36"/>
      <c r="F89" s="43">
        <f>+F88</f>
        <v>60000</v>
      </c>
      <c r="G89" s="43">
        <f>+SUM(G88)</f>
        <v>1722</v>
      </c>
      <c r="H89" s="66">
        <f>+SUM(H88)</f>
        <v>1824</v>
      </c>
      <c r="I89" s="18">
        <f>SUM(I88)</f>
        <v>3486.65</v>
      </c>
      <c r="J89" s="43">
        <f>+J88</f>
        <v>40295.32</v>
      </c>
      <c r="K89" s="29">
        <f t="shared" ref="K89" si="37">SUM(K88)</f>
        <v>47327.97</v>
      </c>
      <c r="L89" s="43">
        <f>SUM(L88)</f>
        <v>12672.029999999999</v>
      </c>
      <c r="M89" s="89"/>
      <c r="N89" s="89"/>
    </row>
    <row r="90" spans="1:21" ht="30" customHeight="1">
      <c r="A90" s="99" t="s">
        <v>61</v>
      </c>
      <c r="B90" s="99" t="s">
        <v>62</v>
      </c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89"/>
      <c r="N90" s="89"/>
    </row>
    <row r="91" spans="1:21" ht="30" customHeight="1">
      <c r="A91" s="37" t="s">
        <v>4</v>
      </c>
      <c r="B91" s="38" t="s">
        <v>5</v>
      </c>
      <c r="C91" s="38" t="s">
        <v>6</v>
      </c>
      <c r="D91" s="37" t="s">
        <v>185</v>
      </c>
      <c r="E91" s="38" t="s">
        <v>7</v>
      </c>
      <c r="F91" s="37" t="s">
        <v>203</v>
      </c>
      <c r="G91" s="37" t="s">
        <v>8</v>
      </c>
      <c r="H91" s="37" t="s">
        <v>9</v>
      </c>
      <c r="I91" s="37" t="s">
        <v>10</v>
      </c>
      <c r="J91" s="37" t="s">
        <v>204</v>
      </c>
      <c r="K91" s="37" t="s">
        <v>205</v>
      </c>
      <c r="L91" s="37" t="s">
        <v>206</v>
      </c>
      <c r="M91" s="89"/>
      <c r="N91" s="89"/>
    </row>
    <row r="92" spans="1:21" ht="30" customHeight="1">
      <c r="A92" s="26">
        <v>50</v>
      </c>
      <c r="B92" s="27" t="s">
        <v>63</v>
      </c>
      <c r="C92" s="27" t="s">
        <v>64</v>
      </c>
      <c r="D92" s="20" t="s">
        <v>188</v>
      </c>
      <c r="E92" s="21" t="s">
        <v>14</v>
      </c>
      <c r="F92" s="18">
        <v>50000</v>
      </c>
      <c r="G92" s="18">
        <f t="shared" ref="G92:G93" si="38">F92*0.0287</f>
        <v>1435</v>
      </c>
      <c r="H92" s="18">
        <f t="shared" ref="H92:H93" si="39">IF(F92&lt;75829.93,F92*0.0304,2305.23)</f>
        <v>1520</v>
      </c>
      <c r="I92" s="18">
        <v>1854</v>
      </c>
      <c r="J92" s="18">
        <v>6825.8</v>
      </c>
      <c r="K92" s="18">
        <f>+G92+H92+I92+J92</f>
        <v>11634.8</v>
      </c>
      <c r="L92" s="22">
        <f>+F92-K92</f>
        <v>38365.199999999997</v>
      </c>
      <c r="M92" s="89"/>
      <c r="N92" s="89"/>
    </row>
    <row r="93" spans="1:21" ht="30" customHeight="1">
      <c r="A93" s="26">
        <v>52</v>
      </c>
      <c r="B93" s="27" t="s">
        <v>65</v>
      </c>
      <c r="C93" s="27" t="s">
        <v>43</v>
      </c>
      <c r="D93" s="20" t="s">
        <v>189</v>
      </c>
      <c r="E93" s="21" t="s">
        <v>14</v>
      </c>
      <c r="F93" s="18">
        <v>41000</v>
      </c>
      <c r="G93" s="18">
        <f t="shared" si="38"/>
        <v>1176.7</v>
      </c>
      <c r="H93" s="18">
        <f t="shared" si="39"/>
        <v>1246.4000000000001</v>
      </c>
      <c r="I93" s="18">
        <v>583.78</v>
      </c>
      <c r="J93" s="18">
        <v>1039.5</v>
      </c>
      <c r="K93" s="18">
        <f>G93+H93+I93+J93</f>
        <v>4046.38</v>
      </c>
      <c r="L93" s="22">
        <f>+F93-K93</f>
        <v>36953.620000000003</v>
      </c>
      <c r="M93" s="89"/>
      <c r="N93" s="89"/>
    </row>
    <row r="94" spans="1:21" s="57" customFormat="1" ht="30" customHeight="1">
      <c r="A94" s="26">
        <v>54</v>
      </c>
      <c r="B94" s="61" t="s">
        <v>179</v>
      </c>
      <c r="C94" s="61" t="s">
        <v>96</v>
      </c>
      <c r="D94" s="55" t="s">
        <v>189</v>
      </c>
      <c r="E94" s="55" t="s">
        <v>16</v>
      </c>
      <c r="F94" s="19">
        <v>50000</v>
      </c>
      <c r="G94" s="19">
        <v>1435</v>
      </c>
      <c r="H94" s="19">
        <v>1520</v>
      </c>
      <c r="I94" s="19">
        <v>1596.68</v>
      </c>
      <c r="J94" s="19">
        <v>28996.47</v>
      </c>
      <c r="K94" s="19">
        <f>G94+H94+I94+J94</f>
        <v>33548.15</v>
      </c>
      <c r="L94" s="56">
        <f>+F94-G94-H94-I94-J94</f>
        <v>16451.849999999999</v>
      </c>
      <c r="M94" s="89"/>
      <c r="N94" s="89"/>
      <c r="O94"/>
      <c r="P94"/>
      <c r="Q94"/>
      <c r="R94"/>
      <c r="S94"/>
      <c r="T94"/>
      <c r="U94"/>
    </row>
    <row r="95" spans="1:21" ht="30" customHeight="1">
      <c r="A95" s="35" t="s">
        <v>208</v>
      </c>
      <c r="B95" s="72"/>
      <c r="C95" s="72"/>
      <c r="D95" s="41"/>
      <c r="E95" s="36"/>
      <c r="F95" s="29">
        <f>+SUM(F92:F94)</f>
        <v>141000</v>
      </c>
      <c r="G95" s="29">
        <f t="shared" ref="G95:L95" si="40">+SUM(G92:G94)</f>
        <v>4046.7</v>
      </c>
      <c r="H95" s="59">
        <f t="shared" si="40"/>
        <v>4286.3999999999996</v>
      </c>
      <c r="I95" s="29">
        <f t="shared" si="40"/>
        <v>4034.46</v>
      </c>
      <c r="J95" s="29">
        <f t="shared" si="40"/>
        <v>36861.770000000004</v>
      </c>
      <c r="K95" s="29">
        <f t="shared" si="40"/>
        <v>49229.33</v>
      </c>
      <c r="L95" s="29">
        <f t="shared" si="40"/>
        <v>91770.670000000013</v>
      </c>
      <c r="M95" s="89"/>
      <c r="N95" s="89"/>
    </row>
    <row r="96" spans="1:21" ht="30" customHeight="1">
      <c r="A96" s="99" t="s">
        <v>132</v>
      </c>
      <c r="B96" s="99" t="s">
        <v>62</v>
      </c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89"/>
      <c r="N96" s="89"/>
    </row>
    <row r="97" spans="1:21" ht="30" customHeight="1">
      <c r="A97" s="37" t="s">
        <v>4</v>
      </c>
      <c r="B97" s="38" t="s">
        <v>5</v>
      </c>
      <c r="C97" s="38" t="s">
        <v>6</v>
      </c>
      <c r="D97" s="37" t="s">
        <v>185</v>
      </c>
      <c r="E97" s="38" t="s">
        <v>7</v>
      </c>
      <c r="F97" s="37" t="s">
        <v>203</v>
      </c>
      <c r="G97" s="37" t="s">
        <v>8</v>
      </c>
      <c r="H97" s="37" t="s">
        <v>9</v>
      </c>
      <c r="I97" s="37" t="s">
        <v>10</v>
      </c>
      <c r="J97" s="37" t="s">
        <v>204</v>
      </c>
      <c r="K97" s="37" t="s">
        <v>205</v>
      </c>
      <c r="L97" s="37" t="s">
        <v>206</v>
      </c>
      <c r="M97" s="89"/>
      <c r="N97" s="89"/>
    </row>
    <row r="98" spans="1:21" ht="30" customHeight="1">
      <c r="A98" s="21">
        <v>55</v>
      </c>
      <c r="B98" s="33" t="s">
        <v>26</v>
      </c>
      <c r="C98" s="27" t="s">
        <v>27</v>
      </c>
      <c r="D98" s="20" t="s">
        <v>189</v>
      </c>
      <c r="E98" s="21" t="s">
        <v>16</v>
      </c>
      <c r="F98" s="18">
        <v>30000</v>
      </c>
      <c r="G98" s="18">
        <f t="shared" ref="G98:G103" si="41">F98*0.0287</f>
        <v>861</v>
      </c>
      <c r="H98" s="18">
        <v>912</v>
      </c>
      <c r="I98" s="18">
        <f>(F98-G98-H98-33326.92)*IF(F98&gt;33326.92,15%)</f>
        <v>0</v>
      </c>
      <c r="J98" s="18">
        <v>5000.87</v>
      </c>
      <c r="K98" s="18">
        <f t="shared" ref="K98:K103" si="42">G98+H98+I98+J98</f>
        <v>6773.87</v>
      </c>
      <c r="L98" s="22">
        <f t="shared" ref="L98:L103" si="43">+F98-K98</f>
        <v>23226.13</v>
      </c>
      <c r="M98" s="89"/>
      <c r="N98" s="89"/>
    </row>
    <row r="99" spans="1:21" ht="30" customHeight="1">
      <c r="A99" s="21">
        <v>56</v>
      </c>
      <c r="B99" s="27" t="s">
        <v>28</v>
      </c>
      <c r="C99" s="27" t="s">
        <v>27</v>
      </c>
      <c r="D99" s="20" t="s">
        <v>189</v>
      </c>
      <c r="E99" s="21" t="s">
        <v>14</v>
      </c>
      <c r="F99" s="18">
        <v>30000</v>
      </c>
      <c r="G99" s="18">
        <f t="shared" si="41"/>
        <v>861</v>
      </c>
      <c r="H99" s="18">
        <f t="shared" ref="H99:H107" si="44">IF(F99&lt;75829.93,F99*0.0304,2305.23)</f>
        <v>912</v>
      </c>
      <c r="I99" s="18">
        <f>(F99-G99-H99-33326.92)*IF(F99&gt;33326.92,15%)</f>
        <v>0</v>
      </c>
      <c r="J99" s="18">
        <v>8658.07</v>
      </c>
      <c r="K99" s="18">
        <f t="shared" si="42"/>
        <v>10431.07</v>
      </c>
      <c r="L99" s="22">
        <f t="shared" si="43"/>
        <v>19568.93</v>
      </c>
      <c r="M99" s="89"/>
      <c r="N99" s="89"/>
    </row>
    <row r="100" spans="1:21" ht="30" customHeight="1">
      <c r="A100" s="21">
        <v>57</v>
      </c>
      <c r="B100" s="27" t="s">
        <v>133</v>
      </c>
      <c r="C100" s="27" t="s">
        <v>134</v>
      </c>
      <c r="D100" s="21" t="s">
        <v>188</v>
      </c>
      <c r="E100" s="21" t="s">
        <v>14</v>
      </c>
      <c r="F100" s="18">
        <v>35000</v>
      </c>
      <c r="G100" s="18">
        <f t="shared" si="41"/>
        <v>1004.5</v>
      </c>
      <c r="H100" s="18">
        <f t="shared" si="44"/>
        <v>1064</v>
      </c>
      <c r="I100" s="18">
        <v>0</v>
      </c>
      <c r="J100" s="18">
        <v>925</v>
      </c>
      <c r="K100" s="18">
        <f t="shared" si="42"/>
        <v>2993.5</v>
      </c>
      <c r="L100" s="22">
        <f t="shared" si="43"/>
        <v>32006.5</v>
      </c>
      <c r="M100" s="89"/>
      <c r="N100" s="89"/>
    </row>
    <row r="101" spans="1:21" ht="30" customHeight="1">
      <c r="A101" s="21">
        <v>58</v>
      </c>
      <c r="B101" s="27" t="s">
        <v>182</v>
      </c>
      <c r="C101" s="27" t="s">
        <v>134</v>
      </c>
      <c r="D101" s="21" t="s">
        <v>188</v>
      </c>
      <c r="E101" s="21" t="s">
        <v>14</v>
      </c>
      <c r="F101" s="18">
        <v>26000</v>
      </c>
      <c r="G101" s="18">
        <f t="shared" si="41"/>
        <v>746.2</v>
      </c>
      <c r="H101" s="18">
        <f t="shared" si="44"/>
        <v>790.4</v>
      </c>
      <c r="I101" s="18">
        <v>0</v>
      </c>
      <c r="J101" s="18">
        <v>5327.3</v>
      </c>
      <c r="K101" s="18">
        <f t="shared" si="42"/>
        <v>6863.9</v>
      </c>
      <c r="L101" s="22">
        <f t="shared" si="43"/>
        <v>19136.099999999999</v>
      </c>
      <c r="M101" s="89"/>
      <c r="N101" s="89"/>
    </row>
    <row r="102" spans="1:21" s="57" customFormat="1" ht="30" customHeight="1">
      <c r="A102" s="21">
        <v>59</v>
      </c>
      <c r="B102" s="61" t="s">
        <v>172</v>
      </c>
      <c r="C102" s="61" t="s">
        <v>20</v>
      </c>
      <c r="D102" s="55" t="s">
        <v>189</v>
      </c>
      <c r="E102" s="55" t="s">
        <v>14</v>
      </c>
      <c r="F102" s="19">
        <v>50000</v>
      </c>
      <c r="G102" s="19">
        <f t="shared" si="41"/>
        <v>1435</v>
      </c>
      <c r="H102" s="19">
        <f t="shared" si="44"/>
        <v>1520</v>
      </c>
      <c r="I102" s="19">
        <v>1854</v>
      </c>
      <c r="J102" s="19">
        <v>1039.5</v>
      </c>
      <c r="K102" s="19">
        <f t="shared" si="42"/>
        <v>5848.5</v>
      </c>
      <c r="L102" s="56">
        <f t="shared" si="43"/>
        <v>44151.5</v>
      </c>
      <c r="M102" s="89"/>
      <c r="N102" s="89"/>
      <c r="O102"/>
      <c r="P102"/>
      <c r="Q102"/>
      <c r="R102"/>
      <c r="S102"/>
      <c r="T102"/>
      <c r="U102"/>
    </row>
    <row r="103" spans="1:21" ht="30" customHeight="1">
      <c r="A103" s="21">
        <v>60</v>
      </c>
      <c r="B103" s="27" t="s">
        <v>103</v>
      </c>
      <c r="C103" s="27" t="s">
        <v>27</v>
      </c>
      <c r="D103" s="20" t="s">
        <v>189</v>
      </c>
      <c r="E103" s="21" t="s">
        <v>14</v>
      </c>
      <c r="F103" s="18">
        <v>26000</v>
      </c>
      <c r="G103" s="18">
        <f t="shared" si="41"/>
        <v>746.2</v>
      </c>
      <c r="H103" s="18">
        <f t="shared" si="44"/>
        <v>790.4</v>
      </c>
      <c r="I103" s="18">
        <v>0</v>
      </c>
      <c r="J103" s="18">
        <v>5437.61</v>
      </c>
      <c r="K103" s="18">
        <f t="shared" si="42"/>
        <v>6974.2099999999991</v>
      </c>
      <c r="L103" s="22">
        <f t="shared" si="43"/>
        <v>19025.79</v>
      </c>
      <c r="M103" s="89"/>
      <c r="N103" s="89"/>
    </row>
    <row r="104" spans="1:21" ht="30" customHeight="1">
      <c r="A104" s="21">
        <v>61</v>
      </c>
      <c r="B104" s="33" t="s">
        <v>212</v>
      </c>
      <c r="C104" s="27" t="s">
        <v>49</v>
      </c>
      <c r="D104" s="21" t="s">
        <v>188</v>
      </c>
      <c r="E104" s="21" t="s">
        <v>14</v>
      </c>
      <c r="F104" s="18">
        <v>24000</v>
      </c>
      <c r="G104" s="23">
        <f t="shared" ref="G104" si="45">F104*0.0287</f>
        <v>688.8</v>
      </c>
      <c r="H104" s="18">
        <f t="shared" si="44"/>
        <v>729.6</v>
      </c>
      <c r="I104" s="24">
        <v>0</v>
      </c>
      <c r="J104" s="23">
        <v>225</v>
      </c>
      <c r="K104" s="23">
        <f t="shared" ref="K104" si="46">G104+H104+I104+J104</f>
        <v>1643.4</v>
      </c>
      <c r="L104" s="25">
        <f t="shared" ref="L104" si="47">+F104-K104</f>
        <v>22356.6</v>
      </c>
      <c r="M104" s="89"/>
      <c r="N104" s="89"/>
    </row>
    <row r="105" spans="1:21" ht="30" customHeight="1">
      <c r="A105" s="21">
        <v>62</v>
      </c>
      <c r="B105" s="27" t="s">
        <v>33</v>
      </c>
      <c r="C105" s="27" t="s">
        <v>134</v>
      </c>
      <c r="D105" s="21" t="s">
        <v>188</v>
      </c>
      <c r="E105" s="21" t="s">
        <v>14</v>
      </c>
      <c r="F105" s="18">
        <v>35000</v>
      </c>
      <c r="G105" s="18">
        <f t="shared" ref="G105" si="48">F105*0.0287</f>
        <v>1004.5</v>
      </c>
      <c r="H105" s="18">
        <f t="shared" si="44"/>
        <v>1064</v>
      </c>
      <c r="I105" s="18">
        <v>0</v>
      </c>
      <c r="J105" s="18">
        <v>325</v>
      </c>
      <c r="K105" s="18">
        <f>G105+H105+I105+J105</f>
        <v>2393.5</v>
      </c>
      <c r="L105" s="25">
        <f t="shared" ref="L105" si="49">+F105-K105</f>
        <v>32606.5</v>
      </c>
      <c r="M105" s="89"/>
      <c r="N105" s="89"/>
    </row>
    <row r="106" spans="1:21" s="57" customFormat="1" ht="30" customHeight="1">
      <c r="A106" s="21">
        <v>63</v>
      </c>
      <c r="B106" s="61" t="s">
        <v>218</v>
      </c>
      <c r="C106" s="61" t="s">
        <v>134</v>
      </c>
      <c r="D106" s="55" t="s">
        <v>189</v>
      </c>
      <c r="E106" s="55" t="s">
        <v>14</v>
      </c>
      <c r="F106" s="19">
        <v>35000</v>
      </c>
      <c r="G106" s="19">
        <f>F106*0.0287</f>
        <v>1004.5</v>
      </c>
      <c r="H106" s="19">
        <f t="shared" si="44"/>
        <v>1064</v>
      </c>
      <c r="I106" s="19">
        <v>0</v>
      </c>
      <c r="J106" s="19">
        <v>25</v>
      </c>
      <c r="K106" s="19">
        <f>G106+H106+I106+J106</f>
        <v>2093.5</v>
      </c>
      <c r="L106" s="56">
        <f>+F106-K106</f>
        <v>32906.5</v>
      </c>
      <c r="M106" s="89"/>
      <c r="N106" s="89"/>
      <c r="O106"/>
      <c r="P106"/>
      <c r="Q106"/>
      <c r="R106"/>
      <c r="S106"/>
      <c r="T106"/>
      <c r="U106"/>
    </row>
    <row r="107" spans="1:21" ht="30" customHeight="1">
      <c r="A107" s="21">
        <v>64</v>
      </c>
      <c r="B107" s="27" t="s">
        <v>233</v>
      </c>
      <c r="C107" s="27" t="s">
        <v>134</v>
      </c>
      <c r="D107" s="21" t="s">
        <v>189</v>
      </c>
      <c r="E107" s="21" t="s">
        <v>14</v>
      </c>
      <c r="F107" s="18">
        <v>35000</v>
      </c>
      <c r="G107" s="18">
        <f>F107*0.0287</f>
        <v>1004.5</v>
      </c>
      <c r="H107" s="18">
        <f t="shared" si="44"/>
        <v>1064</v>
      </c>
      <c r="I107" s="18">
        <v>0</v>
      </c>
      <c r="J107" s="18">
        <v>225</v>
      </c>
      <c r="K107" s="18">
        <f>G107+H107+I107+J107</f>
        <v>2293.5</v>
      </c>
      <c r="L107" s="22">
        <f>+F107-K107</f>
        <v>32706.5</v>
      </c>
      <c r="M107" s="89"/>
      <c r="N107" s="89"/>
    </row>
    <row r="108" spans="1:21" ht="30" customHeight="1">
      <c r="A108" s="35" t="s">
        <v>208</v>
      </c>
      <c r="B108" s="72"/>
      <c r="C108" s="72"/>
      <c r="D108" s="41"/>
      <c r="E108" s="36"/>
      <c r="F108" s="29">
        <f>SUM(F98:F107)</f>
        <v>326000</v>
      </c>
      <c r="G108" s="29">
        <f t="shared" ref="G108:L108" si="50">SUM(G98:G107)</f>
        <v>9356.2000000000007</v>
      </c>
      <c r="H108" s="59">
        <f>+SUM(H98:H107)</f>
        <v>9910.4</v>
      </c>
      <c r="I108" s="29">
        <f t="shared" si="50"/>
        <v>1854</v>
      </c>
      <c r="J108" s="29">
        <f>SUM(J98:J107)</f>
        <v>27188.35</v>
      </c>
      <c r="K108" s="29">
        <f>SUM(K98:K107)</f>
        <v>48308.95</v>
      </c>
      <c r="L108" s="29">
        <f t="shared" si="50"/>
        <v>277691.05000000005</v>
      </c>
      <c r="M108" s="89"/>
      <c r="N108" s="89"/>
    </row>
    <row r="109" spans="1:21" ht="30" customHeight="1">
      <c r="A109" s="99" t="s">
        <v>81</v>
      </c>
      <c r="B109" s="99" t="s">
        <v>62</v>
      </c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89"/>
      <c r="N109" s="89"/>
    </row>
    <row r="110" spans="1:21" ht="30" customHeight="1">
      <c r="A110" s="37" t="s">
        <v>4</v>
      </c>
      <c r="B110" s="38" t="s">
        <v>5</v>
      </c>
      <c r="C110" s="38" t="s">
        <v>6</v>
      </c>
      <c r="D110" s="37" t="s">
        <v>185</v>
      </c>
      <c r="E110" s="38" t="s">
        <v>7</v>
      </c>
      <c r="F110" s="37" t="s">
        <v>203</v>
      </c>
      <c r="G110" s="37" t="s">
        <v>8</v>
      </c>
      <c r="H110" s="37" t="s">
        <v>9</v>
      </c>
      <c r="I110" s="37" t="s">
        <v>10</v>
      </c>
      <c r="J110" s="37" t="s">
        <v>204</v>
      </c>
      <c r="K110" s="37" t="s">
        <v>205</v>
      </c>
      <c r="L110" s="37" t="s">
        <v>206</v>
      </c>
      <c r="M110" s="89"/>
      <c r="N110" s="89"/>
    </row>
    <row r="111" spans="1:21" ht="30" customHeight="1">
      <c r="A111" s="21">
        <v>65</v>
      </c>
      <c r="B111" s="27" t="s">
        <v>66</v>
      </c>
      <c r="C111" s="27" t="s">
        <v>92</v>
      </c>
      <c r="D111" s="21" t="s">
        <v>188</v>
      </c>
      <c r="E111" s="21" t="s">
        <v>16</v>
      </c>
      <c r="F111" s="18">
        <v>45000</v>
      </c>
      <c r="G111" s="18">
        <v>1291.5</v>
      </c>
      <c r="H111" s="18">
        <v>1368</v>
      </c>
      <c r="I111" s="18">
        <v>1148.32</v>
      </c>
      <c r="J111" s="18">
        <v>8057.43</v>
      </c>
      <c r="K111" s="18">
        <f>+G111+H111+I111+J111</f>
        <v>11865.25</v>
      </c>
      <c r="L111" s="22">
        <f>+F111-K111</f>
        <v>33134.75</v>
      </c>
      <c r="M111" s="89"/>
      <c r="N111" s="89"/>
    </row>
    <row r="112" spans="1:21" ht="30" customHeight="1">
      <c r="A112" s="35" t="s">
        <v>208</v>
      </c>
      <c r="B112" s="72"/>
      <c r="C112" s="72"/>
      <c r="D112" s="41"/>
      <c r="E112" s="36"/>
      <c r="F112" s="29">
        <f>+SUM(F111)</f>
        <v>45000</v>
      </c>
      <c r="G112" s="29">
        <f t="shared" ref="G112:L112" si="51">+SUM(G111)</f>
        <v>1291.5</v>
      </c>
      <c r="H112" s="29">
        <f>+SUM(H111)</f>
        <v>1368</v>
      </c>
      <c r="I112" s="29">
        <f>+SUM(I111)</f>
        <v>1148.32</v>
      </c>
      <c r="J112" s="29">
        <f t="shared" si="51"/>
        <v>8057.43</v>
      </c>
      <c r="K112" s="29">
        <f t="shared" si="51"/>
        <v>11865.25</v>
      </c>
      <c r="L112" s="29">
        <f t="shared" si="51"/>
        <v>33134.75</v>
      </c>
      <c r="M112" s="89"/>
      <c r="N112" s="89"/>
    </row>
    <row r="113" spans="1:14" ht="30" customHeight="1">
      <c r="A113" s="99" t="s">
        <v>80</v>
      </c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89"/>
      <c r="N113" s="89"/>
    </row>
    <row r="114" spans="1:14" ht="30" customHeight="1">
      <c r="A114" s="37" t="s">
        <v>4</v>
      </c>
      <c r="B114" s="38" t="s">
        <v>5</v>
      </c>
      <c r="C114" s="38" t="s">
        <v>6</v>
      </c>
      <c r="D114" s="37" t="s">
        <v>185</v>
      </c>
      <c r="E114" s="38" t="s">
        <v>7</v>
      </c>
      <c r="F114" s="37" t="s">
        <v>203</v>
      </c>
      <c r="G114" s="37" t="s">
        <v>8</v>
      </c>
      <c r="H114" s="37" t="s">
        <v>9</v>
      </c>
      <c r="I114" s="37" t="s">
        <v>10</v>
      </c>
      <c r="J114" s="37" t="s">
        <v>204</v>
      </c>
      <c r="K114" s="37" t="s">
        <v>205</v>
      </c>
      <c r="L114" s="37" t="s">
        <v>206</v>
      </c>
      <c r="M114" s="89"/>
      <c r="N114" s="89"/>
    </row>
    <row r="115" spans="1:14" ht="30" customHeight="1">
      <c r="A115" s="21">
        <v>66</v>
      </c>
      <c r="B115" s="33" t="s">
        <v>50</v>
      </c>
      <c r="C115" s="27" t="s">
        <v>49</v>
      </c>
      <c r="D115" s="21" t="s">
        <v>188</v>
      </c>
      <c r="E115" s="21" t="s">
        <v>14</v>
      </c>
      <c r="F115" s="18">
        <v>23000</v>
      </c>
      <c r="G115" s="18">
        <f t="shared" ref="G115:G121" si="52">F115*0.0287</f>
        <v>660.1</v>
      </c>
      <c r="H115" s="18">
        <f>IF(F115&lt;75829.93,F115*0.0304,2305.23)</f>
        <v>699.2</v>
      </c>
      <c r="I115" s="18">
        <f>(F115-G115-H115-33326.92)*IF(F115&gt;33326.92,15%)</f>
        <v>0</v>
      </c>
      <c r="J115" s="18">
        <v>325</v>
      </c>
      <c r="K115" s="18">
        <f>G115+H115+I115+J115</f>
        <v>1684.3000000000002</v>
      </c>
      <c r="L115" s="44">
        <f t="shared" ref="L115:L121" si="53">+F115-K115</f>
        <v>21315.7</v>
      </c>
      <c r="M115" s="89"/>
      <c r="N115" s="89"/>
    </row>
    <row r="116" spans="1:14" ht="30" customHeight="1">
      <c r="A116" s="21">
        <v>67</v>
      </c>
      <c r="B116" s="33" t="s">
        <v>54</v>
      </c>
      <c r="C116" s="27" t="s">
        <v>52</v>
      </c>
      <c r="D116" s="21" t="s">
        <v>189</v>
      </c>
      <c r="E116" s="21" t="s">
        <v>16</v>
      </c>
      <c r="F116" s="18">
        <v>20000</v>
      </c>
      <c r="G116" s="18">
        <f t="shared" si="52"/>
        <v>574</v>
      </c>
      <c r="H116" s="18">
        <f>IF(F116&lt;75829.93,F116*0.0304,2305.23)</f>
        <v>608</v>
      </c>
      <c r="I116" s="18">
        <f>(F116-G116-H116-33326.92)*IF(F116&gt;33326.92,15%)</f>
        <v>0</v>
      </c>
      <c r="J116" s="18">
        <v>725</v>
      </c>
      <c r="K116" s="18">
        <f t="shared" ref="K116:K133" si="54">G116+H116+I116+J116</f>
        <v>1907</v>
      </c>
      <c r="L116" s="44">
        <f t="shared" si="53"/>
        <v>18093</v>
      </c>
      <c r="M116" s="89"/>
      <c r="N116" s="89"/>
    </row>
    <row r="117" spans="1:14" ht="30" customHeight="1">
      <c r="A117" s="21">
        <v>68</v>
      </c>
      <c r="B117" s="33" t="s">
        <v>44</v>
      </c>
      <c r="C117" s="27" t="s">
        <v>45</v>
      </c>
      <c r="D117" s="21" t="s">
        <v>188</v>
      </c>
      <c r="E117" s="21" t="s">
        <v>14</v>
      </c>
      <c r="F117" s="18">
        <v>49700</v>
      </c>
      <c r="G117" s="18">
        <f t="shared" si="52"/>
        <v>1426.39</v>
      </c>
      <c r="H117" s="18">
        <f t="shared" ref="H117:H133" si="55">IF(F117&lt;75829.93,F117*0.0304,2305.23)</f>
        <v>1510.88</v>
      </c>
      <c r="I117" s="18">
        <v>1811.66</v>
      </c>
      <c r="J117" s="18">
        <v>7844.62</v>
      </c>
      <c r="K117" s="18">
        <f t="shared" si="54"/>
        <v>12593.55</v>
      </c>
      <c r="L117" s="44">
        <f t="shared" si="53"/>
        <v>37106.449999999997</v>
      </c>
      <c r="M117" s="89"/>
      <c r="N117" s="89"/>
    </row>
    <row r="118" spans="1:14" ht="30" customHeight="1">
      <c r="A118" s="21">
        <v>69</v>
      </c>
      <c r="B118" s="33" t="s">
        <v>51</v>
      </c>
      <c r="C118" s="27" t="s">
        <v>52</v>
      </c>
      <c r="D118" s="21" t="s">
        <v>189</v>
      </c>
      <c r="E118" s="21" t="s">
        <v>53</v>
      </c>
      <c r="F118" s="18">
        <v>22000</v>
      </c>
      <c r="G118" s="18">
        <f t="shared" si="52"/>
        <v>631.4</v>
      </c>
      <c r="H118" s="18">
        <f t="shared" si="55"/>
        <v>668.8</v>
      </c>
      <c r="I118" s="18">
        <f>(F118-G118-H118-33326.92)*IF(F118&gt;33326.92,15%)</f>
        <v>0</v>
      </c>
      <c r="J118" s="18">
        <v>8900.57</v>
      </c>
      <c r="K118" s="18">
        <f t="shared" si="54"/>
        <v>10200.77</v>
      </c>
      <c r="L118" s="44">
        <f t="shared" si="53"/>
        <v>11799.23</v>
      </c>
      <c r="M118" s="89"/>
      <c r="N118" s="89"/>
    </row>
    <row r="119" spans="1:14" ht="30" customHeight="1">
      <c r="A119" s="21">
        <v>70</v>
      </c>
      <c r="B119" s="33" t="s">
        <v>237</v>
      </c>
      <c r="C119" s="27" t="s">
        <v>52</v>
      </c>
      <c r="D119" s="21" t="s">
        <v>189</v>
      </c>
      <c r="E119" s="21" t="s">
        <v>14</v>
      </c>
      <c r="F119" s="18">
        <v>20000</v>
      </c>
      <c r="G119" s="18">
        <f t="shared" ref="G119" si="56">F119*0.0287</f>
        <v>574</v>
      </c>
      <c r="H119" s="18">
        <f t="shared" si="55"/>
        <v>608</v>
      </c>
      <c r="I119" s="18">
        <v>0</v>
      </c>
      <c r="J119" s="18">
        <v>3225</v>
      </c>
      <c r="K119" s="18">
        <f t="shared" ref="K119" si="57">G119+H119+I119+J119</f>
        <v>4407</v>
      </c>
      <c r="L119" s="44">
        <f t="shared" ref="L119" si="58">+F119-K119</f>
        <v>15593</v>
      </c>
      <c r="M119" s="89"/>
      <c r="N119" s="89"/>
    </row>
    <row r="120" spans="1:14" ht="30" customHeight="1">
      <c r="A120" s="21">
        <v>71</v>
      </c>
      <c r="B120" s="27" t="s">
        <v>55</v>
      </c>
      <c r="C120" s="27" t="s">
        <v>52</v>
      </c>
      <c r="D120" s="21" t="s">
        <v>189</v>
      </c>
      <c r="E120" s="21" t="s">
        <v>16</v>
      </c>
      <c r="F120" s="18">
        <v>20000</v>
      </c>
      <c r="G120" s="18">
        <f t="shared" si="52"/>
        <v>574</v>
      </c>
      <c r="H120" s="18">
        <f t="shared" si="55"/>
        <v>608</v>
      </c>
      <c r="I120" s="18">
        <f>(F120-G120-H120-33326.92)*IF(F120&gt;33326.92,15%)</f>
        <v>0</v>
      </c>
      <c r="J120" s="18">
        <v>13097.02</v>
      </c>
      <c r="K120" s="18">
        <f t="shared" si="54"/>
        <v>14279.02</v>
      </c>
      <c r="L120" s="44">
        <f t="shared" si="53"/>
        <v>5720.98</v>
      </c>
      <c r="M120" s="89"/>
      <c r="N120" s="89"/>
    </row>
    <row r="121" spans="1:14" ht="30" customHeight="1">
      <c r="A121" s="21">
        <v>72</v>
      </c>
      <c r="B121" s="27" t="s">
        <v>56</v>
      </c>
      <c r="C121" s="27" t="s">
        <v>52</v>
      </c>
      <c r="D121" s="21" t="s">
        <v>189</v>
      </c>
      <c r="E121" s="21" t="s">
        <v>16</v>
      </c>
      <c r="F121" s="18">
        <v>20000</v>
      </c>
      <c r="G121" s="18">
        <f t="shared" si="52"/>
        <v>574</v>
      </c>
      <c r="H121" s="18">
        <f t="shared" si="55"/>
        <v>608</v>
      </c>
      <c r="I121" s="18">
        <f>(F121-G121-H121-33326.92)*IF(F121&gt;33326.92,15%)</f>
        <v>0</v>
      </c>
      <c r="J121" s="18">
        <v>10757.93</v>
      </c>
      <c r="K121" s="18">
        <f t="shared" si="54"/>
        <v>11939.93</v>
      </c>
      <c r="L121" s="44">
        <f t="shared" si="53"/>
        <v>8060.07</v>
      </c>
      <c r="M121" s="89"/>
      <c r="N121" s="89"/>
    </row>
    <row r="122" spans="1:14" ht="30" customHeight="1">
      <c r="A122" s="21">
        <v>73</v>
      </c>
      <c r="B122" s="33" t="s">
        <v>48</v>
      </c>
      <c r="C122" s="27" t="s">
        <v>49</v>
      </c>
      <c r="D122" s="21" t="s">
        <v>188</v>
      </c>
      <c r="E122" s="21" t="s">
        <v>14</v>
      </c>
      <c r="F122" s="18">
        <v>23000</v>
      </c>
      <c r="G122" s="18">
        <f t="shared" ref="G122:G133" si="59">F122*0.0287</f>
        <v>660.1</v>
      </c>
      <c r="H122" s="18">
        <f t="shared" si="55"/>
        <v>699.2</v>
      </c>
      <c r="I122" s="18">
        <f>(F122-G122-H122-33326.92)*IF(F122&gt;33326.92,15%)</f>
        <v>0</v>
      </c>
      <c r="J122" s="18">
        <v>125</v>
      </c>
      <c r="K122" s="18">
        <f t="shared" si="54"/>
        <v>1484.3000000000002</v>
      </c>
      <c r="L122" s="44">
        <f t="shared" ref="L122:L131" si="60">+F122-K122</f>
        <v>21515.7</v>
      </c>
      <c r="M122" s="89"/>
      <c r="N122" s="89"/>
    </row>
    <row r="123" spans="1:14" ht="30" customHeight="1">
      <c r="A123" s="21">
        <v>74</v>
      </c>
      <c r="B123" s="27" t="s">
        <v>57</v>
      </c>
      <c r="C123" s="27" t="s">
        <v>58</v>
      </c>
      <c r="D123" s="21" t="s">
        <v>189</v>
      </c>
      <c r="E123" s="21" t="s">
        <v>14</v>
      </c>
      <c r="F123" s="18">
        <v>20000</v>
      </c>
      <c r="G123" s="18">
        <f t="shared" ref="G123:G128" si="61">F123*0.0287</f>
        <v>574</v>
      </c>
      <c r="H123" s="18">
        <f t="shared" si="55"/>
        <v>608</v>
      </c>
      <c r="I123" s="18">
        <v>0</v>
      </c>
      <c r="J123" s="18">
        <v>3833.8</v>
      </c>
      <c r="K123" s="18">
        <f t="shared" si="54"/>
        <v>5015.8</v>
      </c>
      <c r="L123" s="44">
        <f t="shared" ref="L123:L128" si="62">+F123-K123</f>
        <v>14984.2</v>
      </c>
      <c r="M123" s="89"/>
      <c r="N123" s="89"/>
    </row>
    <row r="124" spans="1:14" ht="30" customHeight="1">
      <c r="A124" s="21">
        <v>75</v>
      </c>
      <c r="B124" s="33" t="s">
        <v>46</v>
      </c>
      <c r="C124" s="27" t="s">
        <v>47</v>
      </c>
      <c r="D124" s="21" t="s">
        <v>188</v>
      </c>
      <c r="E124" s="21" t="s">
        <v>14</v>
      </c>
      <c r="F124" s="18">
        <v>37000</v>
      </c>
      <c r="G124" s="18">
        <f t="shared" si="61"/>
        <v>1061.9000000000001</v>
      </c>
      <c r="H124" s="18">
        <f t="shared" si="55"/>
        <v>1124.8</v>
      </c>
      <c r="I124" s="18">
        <v>19.239999999999998</v>
      </c>
      <c r="J124" s="18">
        <v>5704.71</v>
      </c>
      <c r="K124" s="18">
        <f t="shared" si="54"/>
        <v>7910.65</v>
      </c>
      <c r="L124" s="44">
        <f t="shared" si="62"/>
        <v>29089.35</v>
      </c>
      <c r="M124" s="89"/>
      <c r="N124" s="89"/>
    </row>
    <row r="125" spans="1:14" ht="30" customHeight="1">
      <c r="A125" s="21">
        <v>76</v>
      </c>
      <c r="B125" s="33" t="s">
        <v>243</v>
      </c>
      <c r="C125" s="27" t="s">
        <v>244</v>
      </c>
      <c r="D125" s="21" t="s">
        <v>188</v>
      </c>
      <c r="E125" s="21" t="s">
        <v>14</v>
      </c>
      <c r="F125" s="18">
        <v>24000</v>
      </c>
      <c r="G125" s="18">
        <f t="shared" si="61"/>
        <v>688.8</v>
      </c>
      <c r="H125" s="18">
        <f t="shared" si="55"/>
        <v>729.6</v>
      </c>
      <c r="I125" s="18">
        <v>0</v>
      </c>
      <c r="J125" s="18">
        <v>25</v>
      </c>
      <c r="K125" s="18">
        <f t="shared" si="54"/>
        <v>1443.4</v>
      </c>
      <c r="L125" s="44">
        <f t="shared" si="62"/>
        <v>22556.6</v>
      </c>
      <c r="M125" s="89"/>
      <c r="N125" s="89"/>
    </row>
    <row r="126" spans="1:14" ht="30" customHeight="1">
      <c r="A126" s="21">
        <v>77</v>
      </c>
      <c r="B126" s="27" t="s">
        <v>59</v>
      </c>
      <c r="C126" s="27" t="s">
        <v>52</v>
      </c>
      <c r="D126" s="21" t="s">
        <v>188</v>
      </c>
      <c r="E126" s="21" t="s">
        <v>14</v>
      </c>
      <c r="F126" s="18">
        <v>30000</v>
      </c>
      <c r="G126" s="18">
        <f t="shared" si="61"/>
        <v>861</v>
      </c>
      <c r="H126" s="18">
        <f t="shared" si="55"/>
        <v>912</v>
      </c>
      <c r="I126" s="18">
        <v>0</v>
      </c>
      <c r="J126" s="18">
        <v>1345</v>
      </c>
      <c r="K126" s="18">
        <f t="shared" si="54"/>
        <v>3118</v>
      </c>
      <c r="L126" s="44">
        <f t="shared" si="62"/>
        <v>26882</v>
      </c>
      <c r="M126" s="89"/>
      <c r="N126" s="89"/>
    </row>
    <row r="127" spans="1:14" ht="30" customHeight="1">
      <c r="A127" s="21">
        <v>78</v>
      </c>
      <c r="B127" s="27" t="s">
        <v>60</v>
      </c>
      <c r="C127" s="27" t="s">
        <v>52</v>
      </c>
      <c r="D127" s="21" t="s">
        <v>188</v>
      </c>
      <c r="E127" s="21" t="s">
        <v>14</v>
      </c>
      <c r="F127" s="18">
        <v>22000</v>
      </c>
      <c r="G127" s="18">
        <f t="shared" si="61"/>
        <v>631.4</v>
      </c>
      <c r="H127" s="18">
        <f t="shared" si="55"/>
        <v>668.8</v>
      </c>
      <c r="I127" s="18">
        <v>0</v>
      </c>
      <c r="J127" s="18">
        <v>25</v>
      </c>
      <c r="K127" s="18">
        <f t="shared" si="54"/>
        <v>1325.1999999999998</v>
      </c>
      <c r="L127" s="44">
        <f t="shared" si="62"/>
        <v>20674.8</v>
      </c>
      <c r="M127" s="89"/>
      <c r="N127" s="89"/>
    </row>
    <row r="128" spans="1:14" ht="30" customHeight="1">
      <c r="A128" s="21">
        <v>79</v>
      </c>
      <c r="B128" s="27" t="s">
        <v>238</v>
      </c>
      <c r="C128" s="27" t="s">
        <v>34</v>
      </c>
      <c r="D128" s="21"/>
      <c r="E128" s="21" t="s">
        <v>14</v>
      </c>
      <c r="F128" s="18">
        <v>22000</v>
      </c>
      <c r="G128" s="18">
        <f t="shared" si="61"/>
        <v>631.4</v>
      </c>
      <c r="H128" s="18">
        <f t="shared" si="55"/>
        <v>668.8</v>
      </c>
      <c r="I128" s="18">
        <v>0</v>
      </c>
      <c r="J128" s="18">
        <v>25</v>
      </c>
      <c r="K128" s="18">
        <f t="shared" ref="K128" si="63">G128+H128+I128+J128</f>
        <v>1325.1999999999998</v>
      </c>
      <c r="L128" s="44">
        <f t="shared" si="62"/>
        <v>20674.8</v>
      </c>
      <c r="M128" s="89"/>
      <c r="N128" s="89"/>
    </row>
    <row r="129" spans="1:14" ht="30" customHeight="1">
      <c r="A129" s="21">
        <v>80</v>
      </c>
      <c r="B129" s="33" t="s">
        <v>83</v>
      </c>
      <c r="C129" s="27" t="s">
        <v>49</v>
      </c>
      <c r="D129" s="21" t="s">
        <v>188</v>
      </c>
      <c r="E129" s="21" t="s">
        <v>14</v>
      </c>
      <c r="F129" s="18">
        <v>24000</v>
      </c>
      <c r="G129" s="18">
        <f t="shared" si="59"/>
        <v>688.8</v>
      </c>
      <c r="H129" s="18">
        <f t="shared" si="55"/>
        <v>729.6</v>
      </c>
      <c r="I129" s="18">
        <v>0</v>
      </c>
      <c r="J129" s="18">
        <v>505</v>
      </c>
      <c r="K129" s="18">
        <f t="shared" si="54"/>
        <v>1923.4</v>
      </c>
      <c r="L129" s="44">
        <f t="shared" si="60"/>
        <v>22076.6</v>
      </c>
      <c r="M129" s="89"/>
      <c r="N129" s="89"/>
    </row>
    <row r="130" spans="1:14" ht="30" customHeight="1">
      <c r="A130" s="21">
        <v>81</v>
      </c>
      <c r="B130" s="27" t="s">
        <v>85</v>
      </c>
      <c r="C130" s="27" t="s">
        <v>84</v>
      </c>
      <c r="D130" s="21" t="s">
        <v>188</v>
      </c>
      <c r="E130" s="21" t="s">
        <v>14</v>
      </c>
      <c r="F130" s="18">
        <v>40000</v>
      </c>
      <c r="G130" s="18">
        <f>F130*0.0287</f>
        <v>1148</v>
      </c>
      <c r="H130" s="18">
        <f t="shared" si="55"/>
        <v>1216</v>
      </c>
      <c r="I130" s="18">
        <v>442.65</v>
      </c>
      <c r="J130" s="18">
        <v>739.5</v>
      </c>
      <c r="K130" s="18">
        <f t="shared" si="54"/>
        <v>3546.15</v>
      </c>
      <c r="L130" s="44">
        <f>+F130-K130</f>
        <v>36453.85</v>
      </c>
      <c r="M130" s="89"/>
      <c r="N130" s="89"/>
    </row>
    <row r="131" spans="1:14" ht="30" customHeight="1">
      <c r="A131" s="21">
        <v>82</v>
      </c>
      <c r="B131" s="33" t="s">
        <v>129</v>
      </c>
      <c r="C131" s="27" t="s">
        <v>52</v>
      </c>
      <c r="D131" s="21" t="s">
        <v>189</v>
      </c>
      <c r="E131" s="21" t="s">
        <v>14</v>
      </c>
      <c r="F131" s="18">
        <v>18000</v>
      </c>
      <c r="G131" s="18">
        <f t="shared" si="59"/>
        <v>516.6</v>
      </c>
      <c r="H131" s="18">
        <f t="shared" si="55"/>
        <v>547.20000000000005</v>
      </c>
      <c r="I131" s="18">
        <v>0</v>
      </c>
      <c r="J131" s="18">
        <v>2199.8000000000002</v>
      </c>
      <c r="K131" s="18">
        <f t="shared" si="54"/>
        <v>3263.6000000000004</v>
      </c>
      <c r="L131" s="44">
        <f t="shared" si="60"/>
        <v>14736.4</v>
      </c>
      <c r="M131" s="89"/>
      <c r="N131" s="89"/>
    </row>
    <row r="132" spans="1:14" ht="30" customHeight="1">
      <c r="A132" s="21">
        <v>83</v>
      </c>
      <c r="B132" s="27" t="s">
        <v>248</v>
      </c>
      <c r="C132" s="27" t="s">
        <v>249</v>
      </c>
      <c r="D132" s="21" t="s">
        <v>188</v>
      </c>
      <c r="E132" s="21" t="s">
        <v>14</v>
      </c>
      <c r="F132" s="18">
        <v>24000</v>
      </c>
      <c r="G132" s="18">
        <f t="shared" si="59"/>
        <v>688.8</v>
      </c>
      <c r="H132" s="18">
        <f t="shared" si="55"/>
        <v>729.6</v>
      </c>
      <c r="I132" s="18">
        <v>0</v>
      </c>
      <c r="J132" s="18">
        <v>25</v>
      </c>
      <c r="K132" s="18">
        <f t="shared" si="54"/>
        <v>1443.4</v>
      </c>
      <c r="L132" s="44">
        <f t="shared" ref="L132:L133" si="64">+F132-K132</f>
        <v>22556.6</v>
      </c>
      <c r="M132" s="89"/>
      <c r="N132" s="89"/>
    </row>
    <row r="133" spans="1:14" ht="30" customHeight="1">
      <c r="A133" s="21">
        <v>84</v>
      </c>
      <c r="B133" s="27" t="s">
        <v>255</v>
      </c>
      <c r="C133" s="27" t="s">
        <v>249</v>
      </c>
      <c r="D133" s="21" t="s">
        <v>188</v>
      </c>
      <c r="E133" s="21" t="s">
        <v>14</v>
      </c>
      <c r="F133" s="18">
        <v>24000</v>
      </c>
      <c r="G133" s="18">
        <f t="shared" si="59"/>
        <v>688.8</v>
      </c>
      <c r="H133" s="18">
        <f t="shared" si="55"/>
        <v>729.6</v>
      </c>
      <c r="I133" s="18">
        <v>0</v>
      </c>
      <c r="J133" s="18">
        <v>25</v>
      </c>
      <c r="K133" s="18">
        <f t="shared" si="54"/>
        <v>1443.4</v>
      </c>
      <c r="L133" s="44">
        <f t="shared" si="64"/>
        <v>22556.6</v>
      </c>
      <c r="M133" s="89"/>
      <c r="N133" s="89"/>
    </row>
    <row r="134" spans="1:14" ht="30" customHeight="1">
      <c r="A134" s="35" t="s">
        <v>208</v>
      </c>
      <c r="B134" s="70"/>
      <c r="C134" s="70"/>
      <c r="D134" s="41"/>
      <c r="E134" s="36"/>
      <c r="F134" s="22">
        <f>SUM(F115:F133)</f>
        <v>482700</v>
      </c>
      <c r="G134" s="22">
        <f>SUM(G115:G133)</f>
        <v>13853.489999999996</v>
      </c>
      <c r="H134" s="22">
        <f>+SUM(H115:H133)</f>
        <v>14674.08</v>
      </c>
      <c r="I134" s="22">
        <f>SUM(I115:I133)</f>
        <v>2273.5500000000002</v>
      </c>
      <c r="J134" s="22">
        <f>SUM(J115:J133)</f>
        <v>59452.950000000004</v>
      </c>
      <c r="K134" s="22">
        <f>SUM(K115:K133)</f>
        <v>90254.069999999978</v>
      </c>
      <c r="L134" s="29">
        <f>SUM(L115:L133)</f>
        <v>392445.92999999993</v>
      </c>
      <c r="M134" s="89"/>
      <c r="N134" s="89"/>
    </row>
    <row r="135" spans="1:14" ht="30" customHeight="1">
      <c r="A135" s="99" t="s">
        <v>125</v>
      </c>
      <c r="B135" s="99" t="s">
        <v>62</v>
      </c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89"/>
      <c r="N135" s="89"/>
    </row>
    <row r="136" spans="1:14" ht="30" customHeight="1">
      <c r="A136" s="37" t="s">
        <v>4</v>
      </c>
      <c r="B136" s="38" t="s">
        <v>5</v>
      </c>
      <c r="C136" s="38" t="s">
        <v>6</v>
      </c>
      <c r="D136" s="37" t="s">
        <v>185</v>
      </c>
      <c r="E136" s="38" t="s">
        <v>7</v>
      </c>
      <c r="F136" s="37" t="s">
        <v>203</v>
      </c>
      <c r="G136" s="37" t="s">
        <v>8</v>
      </c>
      <c r="H136" s="37" t="s">
        <v>9</v>
      </c>
      <c r="I136" s="37" t="s">
        <v>10</v>
      </c>
      <c r="J136" s="37" t="s">
        <v>204</v>
      </c>
      <c r="K136" s="37" t="s">
        <v>205</v>
      </c>
      <c r="L136" s="37" t="s">
        <v>206</v>
      </c>
      <c r="M136" s="89"/>
      <c r="N136" s="89"/>
    </row>
    <row r="137" spans="1:14" ht="30" customHeight="1">
      <c r="A137" s="21">
        <v>85</v>
      </c>
      <c r="B137" s="27" t="s">
        <v>110</v>
      </c>
      <c r="C137" s="27" t="s">
        <v>111</v>
      </c>
      <c r="D137" s="21" t="s">
        <v>188</v>
      </c>
      <c r="E137" s="21" t="s">
        <v>14</v>
      </c>
      <c r="F137" s="31">
        <v>30000</v>
      </c>
      <c r="G137" s="31">
        <f t="shared" ref="G137" si="65">F137*0.0287</f>
        <v>861</v>
      </c>
      <c r="H137" s="18">
        <f t="shared" ref="H137" si="66">IF(F137&lt;75829.93,F137*0.0304,2305.23)</f>
        <v>912</v>
      </c>
      <c r="I137" s="24">
        <v>0</v>
      </c>
      <c r="J137" s="31">
        <v>19466.509999999998</v>
      </c>
      <c r="K137" s="31">
        <f>+G137+H137+I137+J137</f>
        <v>21239.51</v>
      </c>
      <c r="L137" s="25">
        <f t="shared" ref="L137" si="67">+F137-K137</f>
        <v>8760.4900000000016</v>
      </c>
      <c r="M137" s="89"/>
      <c r="N137" s="89"/>
    </row>
    <row r="138" spans="1:14" ht="30" customHeight="1">
      <c r="A138" s="35" t="s">
        <v>208</v>
      </c>
      <c r="B138" s="75"/>
      <c r="C138" s="75"/>
      <c r="D138" s="45"/>
      <c r="E138" s="35"/>
      <c r="F138" s="29">
        <f>+SUM(F137)</f>
        <v>30000</v>
      </c>
      <c r="G138" s="29">
        <f t="shared" ref="G138:L138" si="68">+SUM(G137)</f>
        <v>861</v>
      </c>
      <c r="H138" s="29">
        <f>+SUM(H137)</f>
        <v>912</v>
      </c>
      <c r="I138" s="29">
        <f>+SUM(I137)</f>
        <v>0</v>
      </c>
      <c r="J138" s="29">
        <f t="shared" si="68"/>
        <v>19466.509999999998</v>
      </c>
      <c r="K138" s="29">
        <f t="shared" si="68"/>
        <v>21239.51</v>
      </c>
      <c r="L138" s="29">
        <f t="shared" si="68"/>
        <v>8760.4900000000016</v>
      </c>
      <c r="M138" s="89"/>
      <c r="N138" s="89"/>
    </row>
    <row r="139" spans="1:14" ht="30" customHeight="1">
      <c r="A139" s="99" t="s">
        <v>222</v>
      </c>
      <c r="B139" s="99" t="s">
        <v>62</v>
      </c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89"/>
      <c r="N139" s="89"/>
    </row>
    <row r="140" spans="1:14" ht="30" customHeight="1">
      <c r="A140" s="37" t="s">
        <v>4</v>
      </c>
      <c r="B140" s="38" t="s">
        <v>5</v>
      </c>
      <c r="C140" s="38" t="s">
        <v>6</v>
      </c>
      <c r="D140" s="37" t="s">
        <v>185</v>
      </c>
      <c r="E140" s="38" t="s">
        <v>7</v>
      </c>
      <c r="F140" s="37" t="s">
        <v>203</v>
      </c>
      <c r="G140" s="37" t="s">
        <v>8</v>
      </c>
      <c r="H140" s="37" t="s">
        <v>9</v>
      </c>
      <c r="I140" s="37" t="s">
        <v>10</v>
      </c>
      <c r="J140" s="37" t="s">
        <v>204</v>
      </c>
      <c r="K140" s="37" t="s">
        <v>205</v>
      </c>
      <c r="L140" s="37" t="s">
        <v>206</v>
      </c>
      <c r="M140" s="89"/>
      <c r="N140" s="89"/>
    </row>
    <row r="141" spans="1:14" ht="30" customHeight="1">
      <c r="A141" s="26">
        <v>86</v>
      </c>
      <c r="B141" s="81" t="s">
        <v>102</v>
      </c>
      <c r="C141" s="27" t="s">
        <v>100</v>
      </c>
      <c r="D141" s="20" t="s">
        <v>189</v>
      </c>
      <c r="E141" s="21" t="s">
        <v>14</v>
      </c>
      <c r="F141" s="31">
        <v>26000</v>
      </c>
      <c r="G141" s="28">
        <f>F141*0.0287</f>
        <v>746.2</v>
      </c>
      <c r="H141" s="18">
        <f t="shared" ref="H141:H142" si="69">IF(F141&lt;75829.93,F141*0.0304,2305.23)</f>
        <v>790.4</v>
      </c>
      <c r="I141" s="24">
        <v>0</v>
      </c>
      <c r="J141" s="31">
        <v>2722.72</v>
      </c>
      <c r="K141" s="31">
        <f t="shared" ref="K141:K142" si="70">+G141+H141+I141+J141</f>
        <v>4259.32</v>
      </c>
      <c r="L141" s="29">
        <f>+F141-K141</f>
        <v>21740.68</v>
      </c>
      <c r="M141" s="89"/>
      <c r="N141" s="89"/>
    </row>
    <row r="142" spans="1:14" ht="30" customHeight="1">
      <c r="A142" s="26">
        <v>87</v>
      </c>
      <c r="B142" s="68" t="s">
        <v>183</v>
      </c>
      <c r="C142" s="46" t="s">
        <v>20</v>
      </c>
      <c r="D142" s="21" t="s">
        <v>188</v>
      </c>
      <c r="E142" s="21" t="s">
        <v>14</v>
      </c>
      <c r="F142" s="31">
        <v>26000</v>
      </c>
      <c r="G142" s="28">
        <f>F142*0.0287</f>
        <v>746.2</v>
      </c>
      <c r="H142" s="18">
        <f t="shared" si="69"/>
        <v>790.4</v>
      </c>
      <c r="I142" s="24">
        <v>0</v>
      </c>
      <c r="J142" s="31">
        <v>25</v>
      </c>
      <c r="K142" s="31">
        <f t="shared" si="70"/>
        <v>1561.6</v>
      </c>
      <c r="L142" s="29">
        <f>+F142-K142</f>
        <v>24438.400000000001</v>
      </c>
      <c r="M142" s="89"/>
      <c r="N142" s="89"/>
    </row>
    <row r="143" spans="1:14" ht="30" customHeight="1">
      <c r="A143" s="35" t="s">
        <v>208</v>
      </c>
      <c r="B143" s="46"/>
      <c r="C143" s="46"/>
      <c r="D143" s="21"/>
      <c r="E143" s="21"/>
      <c r="F143" s="25">
        <f>SUM(F141:F142)</f>
        <v>52000</v>
      </c>
      <c r="G143" s="25">
        <f t="shared" ref="G143:L143" si="71">SUM(G141:G142)</f>
        <v>1492.4</v>
      </c>
      <c r="H143" s="25">
        <f>+SUM(H141:H142)</f>
        <v>1580.8</v>
      </c>
      <c r="I143" s="29">
        <f>SUM(I141:I142)</f>
        <v>0</v>
      </c>
      <c r="J143" s="25">
        <f t="shared" si="71"/>
        <v>2747.72</v>
      </c>
      <c r="K143" s="25">
        <f t="shared" si="71"/>
        <v>5820.92</v>
      </c>
      <c r="L143" s="25">
        <f t="shared" si="71"/>
        <v>46179.08</v>
      </c>
      <c r="M143" s="89"/>
      <c r="N143" s="89"/>
    </row>
    <row r="144" spans="1:14" ht="48" customHeight="1">
      <c r="A144" s="38" t="s">
        <v>196</v>
      </c>
      <c r="B144" s="38" t="s">
        <v>209</v>
      </c>
      <c r="C144" s="38" t="s">
        <v>194</v>
      </c>
      <c r="D144" s="38" t="s">
        <v>82</v>
      </c>
      <c r="E144" s="38" t="s">
        <v>198</v>
      </c>
      <c r="F144" s="38" t="s">
        <v>128</v>
      </c>
      <c r="G144" s="38" t="s">
        <v>0</v>
      </c>
      <c r="H144" s="38" t="s">
        <v>140</v>
      </c>
      <c r="I144" s="38" t="s">
        <v>2</v>
      </c>
      <c r="J144" s="38" t="s">
        <v>3</v>
      </c>
      <c r="K144" s="38"/>
      <c r="L144" s="38"/>
      <c r="M144" s="89"/>
      <c r="N144" s="89"/>
    </row>
    <row r="145" spans="1:21" ht="30" customHeight="1">
      <c r="A145" s="99" t="s">
        <v>223</v>
      </c>
      <c r="B145" s="99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89"/>
      <c r="N145" s="89"/>
    </row>
    <row r="146" spans="1:21" ht="30" customHeight="1">
      <c r="A146" s="37" t="s">
        <v>4</v>
      </c>
      <c r="B146" s="38" t="s">
        <v>5</v>
      </c>
      <c r="C146" s="38" t="s">
        <v>6</v>
      </c>
      <c r="D146" s="37" t="s">
        <v>185</v>
      </c>
      <c r="E146" s="38" t="s">
        <v>7</v>
      </c>
      <c r="F146" s="37" t="s">
        <v>203</v>
      </c>
      <c r="G146" s="37" t="s">
        <v>8</v>
      </c>
      <c r="H146" s="37" t="s">
        <v>9</v>
      </c>
      <c r="I146" s="37" t="s">
        <v>10</v>
      </c>
      <c r="J146" s="37" t="s">
        <v>204</v>
      </c>
      <c r="K146" s="37" t="s">
        <v>205</v>
      </c>
      <c r="L146" s="37" t="s">
        <v>206</v>
      </c>
      <c r="M146" s="89"/>
      <c r="N146" s="89"/>
    </row>
    <row r="147" spans="1:21" ht="30" customHeight="1">
      <c r="A147" s="26">
        <v>88</v>
      </c>
      <c r="B147" s="27" t="s">
        <v>68</v>
      </c>
      <c r="C147" s="27" t="s">
        <v>256</v>
      </c>
      <c r="D147" s="21" t="s">
        <v>189</v>
      </c>
      <c r="E147" s="21" t="s">
        <v>16</v>
      </c>
      <c r="F147" s="28">
        <v>100000</v>
      </c>
      <c r="G147" s="28">
        <f>F147*0.0287</f>
        <v>2870</v>
      </c>
      <c r="H147" s="28">
        <v>3040</v>
      </c>
      <c r="I147" s="28">
        <v>12105.44</v>
      </c>
      <c r="J147" s="28">
        <v>225</v>
      </c>
      <c r="K147" s="28">
        <f>G147+H147+I147+J147</f>
        <v>18240.440000000002</v>
      </c>
      <c r="L147" s="29">
        <f>+F147-K147</f>
        <v>81759.56</v>
      </c>
      <c r="M147" s="89"/>
      <c r="N147" s="89"/>
    </row>
    <row r="148" spans="1:21" ht="30" customHeight="1">
      <c r="A148" s="26">
        <v>89</v>
      </c>
      <c r="B148" s="27" t="s">
        <v>247</v>
      </c>
      <c r="C148" s="27" t="s">
        <v>147</v>
      </c>
      <c r="D148" s="21" t="s">
        <v>188</v>
      </c>
      <c r="E148" s="21" t="s">
        <v>16</v>
      </c>
      <c r="F148" s="28">
        <v>50000</v>
      </c>
      <c r="G148" s="28">
        <f>F148*0.0287</f>
        <v>1435</v>
      </c>
      <c r="H148" s="28">
        <f>IF(F148&lt;75829.93,F148*0.0304,2305.23)</f>
        <v>1520</v>
      </c>
      <c r="I148" s="28">
        <v>1596.68</v>
      </c>
      <c r="J148" s="28">
        <v>2040.46</v>
      </c>
      <c r="K148" s="28">
        <f>G148+H148+I148+J148</f>
        <v>6592.14</v>
      </c>
      <c r="L148" s="29">
        <f>+F148-K148</f>
        <v>43407.86</v>
      </c>
      <c r="M148" s="89"/>
      <c r="N148" s="89"/>
    </row>
    <row r="149" spans="1:21" ht="30" customHeight="1">
      <c r="A149" s="26">
        <v>90</v>
      </c>
      <c r="B149" s="27" t="s">
        <v>234</v>
      </c>
      <c r="C149" s="27" t="s">
        <v>235</v>
      </c>
      <c r="D149" s="21" t="s">
        <v>189</v>
      </c>
      <c r="E149" s="21" t="s">
        <v>16</v>
      </c>
      <c r="F149" s="28">
        <v>50000</v>
      </c>
      <c r="G149" s="28">
        <f>F149*0.0287</f>
        <v>1435</v>
      </c>
      <c r="H149" s="28">
        <f>IF(F149&lt;75829.93,F149*0.0304,2305.23)</f>
        <v>1520</v>
      </c>
      <c r="I149" s="28">
        <v>1854</v>
      </c>
      <c r="J149" s="28">
        <v>3408.68</v>
      </c>
      <c r="K149" s="28">
        <f>G149+H149+I149+J149</f>
        <v>8217.68</v>
      </c>
      <c r="L149" s="29">
        <f>+F149-K149</f>
        <v>41782.32</v>
      </c>
      <c r="M149" s="89"/>
      <c r="N149" s="89"/>
    </row>
    <row r="150" spans="1:21" ht="30" customHeight="1">
      <c r="A150" s="26">
        <v>91</v>
      </c>
      <c r="B150" s="27" t="s">
        <v>236</v>
      </c>
      <c r="C150" s="27" t="s">
        <v>100</v>
      </c>
      <c r="D150" s="21" t="s">
        <v>189</v>
      </c>
      <c r="E150" s="21" t="s">
        <v>14</v>
      </c>
      <c r="F150" s="28">
        <v>35000</v>
      </c>
      <c r="G150" s="28">
        <f>F150*0.0287</f>
        <v>1004.5</v>
      </c>
      <c r="H150" s="28">
        <f>IF(F150&lt;75829.93,F150*0.0304,2305.23)</f>
        <v>1064</v>
      </c>
      <c r="I150" s="28">
        <v>0</v>
      </c>
      <c r="J150" s="28">
        <v>2392.4899999999998</v>
      </c>
      <c r="K150" s="28">
        <f>G150+H150+I150+J150</f>
        <v>4460.99</v>
      </c>
      <c r="L150" s="29">
        <f>+F150-K150</f>
        <v>30539.010000000002</v>
      </c>
      <c r="M150" s="89"/>
      <c r="N150" s="89"/>
    </row>
    <row r="151" spans="1:21" ht="30" customHeight="1">
      <c r="A151" s="35" t="s">
        <v>208</v>
      </c>
      <c r="B151" s="75"/>
      <c r="C151" s="75"/>
      <c r="D151" s="45"/>
      <c r="E151" s="35"/>
      <c r="F151" s="29">
        <f>SUM(F147:F150)</f>
        <v>235000</v>
      </c>
      <c r="G151" s="29">
        <f t="shared" ref="G151:L151" si="72">SUM(G147:G150)</f>
        <v>6744.5</v>
      </c>
      <c r="H151" s="29">
        <f>+SUM(H147:H150)</f>
        <v>7144</v>
      </c>
      <c r="I151" s="29">
        <f>SUM(I147:I150)</f>
        <v>15556.12</v>
      </c>
      <c r="J151" s="29">
        <f>SUM(J147:J150)</f>
        <v>8066.6299999999992</v>
      </c>
      <c r="K151" s="29">
        <f t="shared" si="72"/>
        <v>37511.25</v>
      </c>
      <c r="L151" s="29">
        <f t="shared" si="72"/>
        <v>197488.75</v>
      </c>
      <c r="M151" s="89"/>
      <c r="N151" s="89"/>
    </row>
    <row r="152" spans="1:21" ht="30" customHeight="1">
      <c r="A152" s="99" t="s">
        <v>224</v>
      </c>
      <c r="B152" s="99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89"/>
      <c r="N152" s="89"/>
    </row>
    <row r="153" spans="1:21" ht="30" customHeight="1">
      <c r="A153" s="37" t="s">
        <v>4</v>
      </c>
      <c r="B153" s="38" t="s">
        <v>5</v>
      </c>
      <c r="C153" s="38" t="s">
        <v>6</v>
      </c>
      <c r="D153" s="37" t="s">
        <v>185</v>
      </c>
      <c r="E153" s="38" t="s">
        <v>7</v>
      </c>
      <c r="F153" s="37" t="s">
        <v>203</v>
      </c>
      <c r="G153" s="37" t="s">
        <v>8</v>
      </c>
      <c r="H153" s="37" t="s">
        <v>9</v>
      </c>
      <c r="I153" s="37" t="s">
        <v>10</v>
      </c>
      <c r="J153" s="37" t="s">
        <v>204</v>
      </c>
      <c r="K153" s="37" t="s">
        <v>205</v>
      </c>
      <c r="L153" s="37" t="s">
        <v>206</v>
      </c>
      <c r="M153" s="89"/>
      <c r="N153" s="89"/>
    </row>
    <row r="154" spans="1:21" ht="30" customHeight="1">
      <c r="A154" s="26">
        <v>92</v>
      </c>
      <c r="B154" s="47" t="s">
        <v>138</v>
      </c>
      <c r="C154" s="47" t="s">
        <v>164</v>
      </c>
      <c r="D154" s="48" t="s">
        <v>188</v>
      </c>
      <c r="E154" s="48" t="s">
        <v>14</v>
      </c>
      <c r="F154" s="31">
        <v>30000</v>
      </c>
      <c r="G154" s="28">
        <f>F154*0.0287</f>
        <v>861</v>
      </c>
      <c r="H154" s="28">
        <f>IF(F154&lt;75829.93,F154*0.0304,2305.23)</f>
        <v>912</v>
      </c>
      <c r="I154" s="24">
        <v>0</v>
      </c>
      <c r="J154" s="31">
        <v>25</v>
      </c>
      <c r="K154" s="31">
        <f t="shared" ref="K154:K155" si="73">G154+H154+I154+J154</f>
        <v>1798</v>
      </c>
      <c r="L154" s="49">
        <f t="shared" ref="L154:L163" si="74">+F154-K154</f>
        <v>28202</v>
      </c>
      <c r="M154" s="89"/>
      <c r="N154" s="89"/>
    </row>
    <row r="155" spans="1:21" ht="30" customHeight="1">
      <c r="A155" s="26">
        <v>93</v>
      </c>
      <c r="B155" s="27" t="s">
        <v>150</v>
      </c>
      <c r="C155" s="27" t="s">
        <v>151</v>
      </c>
      <c r="D155" s="21" t="s">
        <v>189</v>
      </c>
      <c r="E155" s="21" t="s">
        <v>16</v>
      </c>
      <c r="F155" s="28">
        <v>50000</v>
      </c>
      <c r="G155" s="28">
        <f t="shared" ref="G155:G164" si="75">F155*0.0287</f>
        <v>1435</v>
      </c>
      <c r="H155" s="28">
        <f t="shared" ref="H155:H164" si="76">IF(F155&lt;75829.93,F155*0.0304,2305.23)</f>
        <v>1520</v>
      </c>
      <c r="I155" s="28">
        <v>1854</v>
      </c>
      <c r="J155" s="28">
        <v>2754</v>
      </c>
      <c r="K155" s="31">
        <f t="shared" si="73"/>
        <v>7563</v>
      </c>
      <c r="L155" s="29">
        <f t="shared" si="74"/>
        <v>42437</v>
      </c>
      <c r="M155" s="89"/>
      <c r="N155" s="89"/>
    </row>
    <row r="156" spans="1:21" ht="30" customHeight="1">
      <c r="A156" s="26">
        <v>94</v>
      </c>
      <c r="B156" s="27" t="s">
        <v>166</v>
      </c>
      <c r="C156" s="27" t="s">
        <v>167</v>
      </c>
      <c r="D156" s="21" t="s">
        <v>188</v>
      </c>
      <c r="E156" s="21" t="s">
        <v>14</v>
      </c>
      <c r="F156" s="18">
        <v>45000</v>
      </c>
      <c r="G156" s="28">
        <f t="shared" si="75"/>
        <v>1291.5</v>
      </c>
      <c r="H156" s="28">
        <f t="shared" si="76"/>
        <v>1368</v>
      </c>
      <c r="I156" s="18">
        <v>1148.32</v>
      </c>
      <c r="J156" s="18">
        <v>25</v>
      </c>
      <c r="K156" s="18">
        <f>G156+H156+I156+J156</f>
        <v>3832.8199999999997</v>
      </c>
      <c r="L156" s="22">
        <f t="shared" si="74"/>
        <v>41167.18</v>
      </c>
      <c r="M156" s="89"/>
      <c r="N156" s="89"/>
    </row>
    <row r="157" spans="1:21" ht="30" customHeight="1">
      <c r="A157" s="26">
        <v>95</v>
      </c>
      <c r="B157" s="27" t="s">
        <v>170</v>
      </c>
      <c r="C157" s="27" t="s">
        <v>171</v>
      </c>
      <c r="D157" s="21" t="s">
        <v>189</v>
      </c>
      <c r="E157" s="21" t="s">
        <v>14</v>
      </c>
      <c r="F157" s="28">
        <v>100000</v>
      </c>
      <c r="G157" s="28">
        <f t="shared" si="75"/>
        <v>2870</v>
      </c>
      <c r="H157" s="28">
        <v>3040</v>
      </c>
      <c r="I157" s="28">
        <v>12105.44</v>
      </c>
      <c r="J157" s="28">
        <v>25</v>
      </c>
      <c r="K157" s="18">
        <f t="shared" ref="K157:K164" si="77">G157+H157+I157+J157</f>
        <v>18040.440000000002</v>
      </c>
      <c r="L157" s="29">
        <f t="shared" si="74"/>
        <v>81959.56</v>
      </c>
      <c r="M157" s="89"/>
      <c r="N157" s="89"/>
    </row>
    <row r="158" spans="1:21" s="57" customFormat="1" ht="30" customHeight="1">
      <c r="A158" s="26">
        <v>96</v>
      </c>
      <c r="B158" s="61" t="s">
        <v>250</v>
      </c>
      <c r="C158" s="61" t="s">
        <v>149</v>
      </c>
      <c r="D158" s="55" t="s">
        <v>188</v>
      </c>
      <c r="E158" s="55" t="s">
        <v>14</v>
      </c>
      <c r="F158" s="58">
        <v>40000</v>
      </c>
      <c r="G158" s="58">
        <v>1148</v>
      </c>
      <c r="H158" s="58">
        <v>1216</v>
      </c>
      <c r="I158" s="58">
        <v>0</v>
      </c>
      <c r="J158" s="58">
        <v>27265.67</v>
      </c>
      <c r="K158" s="58">
        <f t="shared" si="77"/>
        <v>29629.67</v>
      </c>
      <c r="L158" s="64">
        <f t="shared" si="74"/>
        <v>10370.330000000002</v>
      </c>
      <c r="M158" s="89"/>
      <c r="N158" s="89"/>
      <c r="O158"/>
      <c r="P158"/>
      <c r="Q158"/>
      <c r="R158"/>
      <c r="S158"/>
      <c r="T158"/>
      <c r="U158"/>
    </row>
    <row r="159" spans="1:21" ht="30" customHeight="1">
      <c r="A159" s="26">
        <v>97</v>
      </c>
      <c r="B159" s="27" t="s">
        <v>148</v>
      </c>
      <c r="C159" s="27" t="s">
        <v>149</v>
      </c>
      <c r="D159" s="21" t="s">
        <v>189</v>
      </c>
      <c r="E159" s="21" t="s">
        <v>14</v>
      </c>
      <c r="F159" s="31">
        <v>45000</v>
      </c>
      <c r="G159" s="28">
        <f t="shared" si="75"/>
        <v>1291.5</v>
      </c>
      <c r="H159" s="28">
        <f t="shared" si="76"/>
        <v>1368</v>
      </c>
      <c r="I159" s="24">
        <v>1148.32</v>
      </c>
      <c r="J159" s="31">
        <v>24230.73</v>
      </c>
      <c r="K159" s="31">
        <f t="shared" si="77"/>
        <v>28038.55</v>
      </c>
      <c r="L159" s="25">
        <f t="shared" si="74"/>
        <v>16961.45</v>
      </c>
      <c r="M159" s="89"/>
      <c r="N159" s="89"/>
    </row>
    <row r="160" spans="1:21" ht="30" customHeight="1">
      <c r="A160" s="26">
        <v>98</v>
      </c>
      <c r="B160" s="27" t="s">
        <v>157</v>
      </c>
      <c r="C160" s="27" t="s">
        <v>149</v>
      </c>
      <c r="D160" s="21" t="s">
        <v>189</v>
      </c>
      <c r="E160" s="21" t="s">
        <v>14</v>
      </c>
      <c r="F160" s="28">
        <v>30000</v>
      </c>
      <c r="G160" s="28">
        <f t="shared" si="75"/>
        <v>861</v>
      </c>
      <c r="H160" s="28">
        <f t="shared" si="76"/>
        <v>912</v>
      </c>
      <c r="I160" s="28">
        <v>0</v>
      </c>
      <c r="J160" s="28">
        <v>25</v>
      </c>
      <c r="K160" s="28">
        <f t="shared" si="77"/>
        <v>1798</v>
      </c>
      <c r="L160" s="25">
        <f t="shared" si="74"/>
        <v>28202</v>
      </c>
      <c r="M160" s="89"/>
      <c r="N160" s="89"/>
    </row>
    <row r="161" spans="1:15" ht="30" customHeight="1">
      <c r="A161" s="26">
        <v>99</v>
      </c>
      <c r="B161" s="27" t="s">
        <v>153</v>
      </c>
      <c r="C161" s="27" t="s">
        <v>134</v>
      </c>
      <c r="D161" s="21" t="s">
        <v>188</v>
      </c>
      <c r="E161" s="21" t="s">
        <v>14</v>
      </c>
      <c r="F161" s="28">
        <v>26000</v>
      </c>
      <c r="G161" s="28">
        <f t="shared" si="75"/>
        <v>746.2</v>
      </c>
      <c r="H161" s="28">
        <f t="shared" si="76"/>
        <v>790.4</v>
      </c>
      <c r="I161" s="28">
        <v>0</v>
      </c>
      <c r="J161" s="28">
        <v>25</v>
      </c>
      <c r="K161" s="31">
        <f t="shared" si="77"/>
        <v>1561.6</v>
      </c>
      <c r="L161" s="29">
        <f t="shared" si="74"/>
        <v>24438.400000000001</v>
      </c>
      <c r="M161" s="89"/>
      <c r="N161" s="89"/>
    </row>
    <row r="162" spans="1:15" ht="30" customHeight="1">
      <c r="A162" s="26">
        <v>100</v>
      </c>
      <c r="B162" s="27" t="s">
        <v>159</v>
      </c>
      <c r="C162" s="27" t="s">
        <v>96</v>
      </c>
      <c r="D162" s="21" t="s">
        <v>189</v>
      </c>
      <c r="E162" s="21" t="s">
        <v>14</v>
      </c>
      <c r="F162" s="28">
        <v>28000</v>
      </c>
      <c r="G162" s="28">
        <f t="shared" si="75"/>
        <v>803.6</v>
      </c>
      <c r="H162" s="28">
        <f t="shared" si="76"/>
        <v>851.2</v>
      </c>
      <c r="I162" s="28">
        <v>0</v>
      </c>
      <c r="J162" s="28">
        <v>19182.75</v>
      </c>
      <c r="K162" s="28">
        <f t="shared" si="77"/>
        <v>20837.55</v>
      </c>
      <c r="L162" s="29">
        <f t="shared" si="74"/>
        <v>7162.4500000000007</v>
      </c>
      <c r="M162" s="89"/>
      <c r="N162" s="89"/>
    </row>
    <row r="163" spans="1:15" ht="30" customHeight="1">
      <c r="A163" s="26">
        <v>101</v>
      </c>
      <c r="B163" s="27" t="s">
        <v>146</v>
      </c>
      <c r="C163" s="27" t="s">
        <v>147</v>
      </c>
      <c r="D163" s="21" t="s">
        <v>189</v>
      </c>
      <c r="E163" s="21" t="s">
        <v>16</v>
      </c>
      <c r="F163" s="31">
        <v>50000</v>
      </c>
      <c r="G163" s="28">
        <f t="shared" si="75"/>
        <v>1435</v>
      </c>
      <c r="H163" s="28">
        <f t="shared" si="76"/>
        <v>1520</v>
      </c>
      <c r="I163" s="28">
        <v>1596.68</v>
      </c>
      <c r="J163" s="31">
        <v>9878.0400000000009</v>
      </c>
      <c r="K163" s="31">
        <f t="shared" si="77"/>
        <v>14429.720000000001</v>
      </c>
      <c r="L163" s="29">
        <f t="shared" si="74"/>
        <v>35570.28</v>
      </c>
      <c r="M163" s="89"/>
      <c r="N163" s="89"/>
    </row>
    <row r="164" spans="1:15" ht="30" customHeight="1">
      <c r="A164" s="26">
        <v>102</v>
      </c>
      <c r="B164" s="27" t="s">
        <v>216</v>
      </c>
      <c r="C164" s="27" t="s">
        <v>217</v>
      </c>
      <c r="D164" s="21" t="s">
        <v>189</v>
      </c>
      <c r="E164" s="21" t="s">
        <v>16</v>
      </c>
      <c r="F164" s="28">
        <v>60000</v>
      </c>
      <c r="G164" s="28">
        <f t="shared" si="75"/>
        <v>1722</v>
      </c>
      <c r="H164" s="28">
        <f t="shared" si="76"/>
        <v>1824</v>
      </c>
      <c r="I164" s="28">
        <v>3486.65</v>
      </c>
      <c r="J164" s="28">
        <v>225</v>
      </c>
      <c r="K164" s="31">
        <f t="shared" si="77"/>
        <v>7257.65</v>
      </c>
      <c r="L164" s="29">
        <f>+F164-K164</f>
        <v>52742.35</v>
      </c>
      <c r="M164" s="89"/>
      <c r="N164" s="89"/>
    </row>
    <row r="165" spans="1:15" ht="30" customHeight="1">
      <c r="A165" s="35" t="s">
        <v>208</v>
      </c>
      <c r="B165" s="71"/>
      <c r="C165" s="71"/>
      <c r="D165" s="39"/>
      <c r="E165" s="40"/>
      <c r="F165" s="29">
        <f>SUM(F154:F164)</f>
        <v>504000</v>
      </c>
      <c r="G165" s="29">
        <f t="shared" ref="G165:L165" si="78">SUM(G154:G164)</f>
        <v>14464.800000000001</v>
      </c>
      <c r="H165" s="29">
        <f>+SUM(H154:H164)</f>
        <v>15321.6</v>
      </c>
      <c r="I165" s="29">
        <f>SUM(I154:I164)</f>
        <v>21339.41</v>
      </c>
      <c r="J165" s="29">
        <f>SUM(J154:J164)</f>
        <v>83661.19</v>
      </c>
      <c r="K165" s="29">
        <f t="shared" si="78"/>
        <v>134787</v>
      </c>
      <c r="L165" s="29">
        <f t="shared" si="78"/>
        <v>369213</v>
      </c>
      <c r="M165" s="89"/>
      <c r="N165" s="89"/>
    </row>
    <row r="166" spans="1:15" ht="30" customHeight="1">
      <c r="A166" s="99" t="s">
        <v>165</v>
      </c>
      <c r="B166" s="99"/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89"/>
      <c r="N166" s="89"/>
      <c r="O166" s="15"/>
    </row>
    <row r="167" spans="1:15" ht="30" customHeight="1">
      <c r="A167" s="37" t="s">
        <v>4</v>
      </c>
      <c r="B167" s="38" t="s">
        <v>5</v>
      </c>
      <c r="C167" s="38" t="s">
        <v>6</v>
      </c>
      <c r="D167" s="37" t="s">
        <v>185</v>
      </c>
      <c r="E167" s="38" t="s">
        <v>7</v>
      </c>
      <c r="F167" s="37" t="s">
        <v>203</v>
      </c>
      <c r="G167" s="37" t="s">
        <v>8</v>
      </c>
      <c r="H167" s="37" t="s">
        <v>9</v>
      </c>
      <c r="I167" s="37" t="s">
        <v>10</v>
      </c>
      <c r="J167" s="37" t="s">
        <v>204</v>
      </c>
      <c r="K167" s="37" t="s">
        <v>205</v>
      </c>
      <c r="L167" s="37" t="s">
        <v>206</v>
      </c>
      <c r="M167" s="89"/>
      <c r="N167" s="89"/>
      <c r="O167" s="17"/>
    </row>
    <row r="168" spans="1:15" ht="30" customHeight="1">
      <c r="A168" s="21">
        <v>103</v>
      </c>
      <c r="B168" s="34" t="s">
        <v>18</v>
      </c>
      <c r="C168" s="34" t="s">
        <v>19</v>
      </c>
      <c r="D168" s="21" t="s">
        <v>189</v>
      </c>
      <c r="E168" s="30" t="s">
        <v>16</v>
      </c>
      <c r="F168" s="28">
        <v>60000</v>
      </c>
      <c r="G168" s="28">
        <f t="shared" ref="G168:G171" si="79">F168*0.0287</f>
        <v>1722</v>
      </c>
      <c r="H168" s="28">
        <f>IF(F168&lt;75829.93,F168*0.0304,2305.23)</f>
        <v>1824</v>
      </c>
      <c r="I168" s="28">
        <v>2025.8</v>
      </c>
      <c r="J168" s="28">
        <v>3300.46</v>
      </c>
      <c r="K168" s="28">
        <f>+G168+H168+I168+J168</f>
        <v>8872.26</v>
      </c>
      <c r="L168" s="29">
        <f>+F168-K168</f>
        <v>51127.74</v>
      </c>
      <c r="M168" s="89"/>
      <c r="N168" s="89"/>
    </row>
    <row r="169" spans="1:15" ht="30" customHeight="1">
      <c r="A169" s="21">
        <v>104</v>
      </c>
      <c r="B169" s="46" t="s">
        <v>137</v>
      </c>
      <c r="C169" s="46" t="s">
        <v>134</v>
      </c>
      <c r="D169" s="21" t="s">
        <v>188</v>
      </c>
      <c r="E169" s="21" t="s">
        <v>14</v>
      </c>
      <c r="F169" s="31">
        <v>30000</v>
      </c>
      <c r="G169" s="28">
        <f t="shared" si="79"/>
        <v>861</v>
      </c>
      <c r="H169" s="31">
        <f t="shared" ref="H169" si="80">IF(F169&lt;75829.93,F169*0.0304,2305.23)</f>
        <v>912</v>
      </c>
      <c r="I169" s="28">
        <v>0</v>
      </c>
      <c r="J169" s="31">
        <v>2040.46</v>
      </c>
      <c r="K169" s="31">
        <f t="shared" ref="K169:K171" si="81">+G169+H169+I169+J169</f>
        <v>3813.46</v>
      </c>
      <c r="L169" s="22">
        <f t="shared" ref="L169" si="82">+F169-K169</f>
        <v>26186.54</v>
      </c>
      <c r="M169" s="89"/>
      <c r="N169" s="89"/>
    </row>
    <row r="170" spans="1:15" ht="30" customHeight="1">
      <c r="A170" s="21">
        <v>105</v>
      </c>
      <c r="B170" s="27" t="s">
        <v>144</v>
      </c>
      <c r="C170" s="27" t="s">
        <v>145</v>
      </c>
      <c r="D170" s="21" t="s">
        <v>189</v>
      </c>
      <c r="E170" s="21" t="s">
        <v>16</v>
      </c>
      <c r="F170" s="31">
        <v>60000</v>
      </c>
      <c r="G170" s="31">
        <f t="shared" si="79"/>
        <v>1722</v>
      </c>
      <c r="H170" s="31">
        <f>IF(F170&lt;75829.93,F170*0.0304,2305.23)</f>
        <v>1824</v>
      </c>
      <c r="I170" s="28">
        <v>3486.65</v>
      </c>
      <c r="J170" s="31">
        <v>225</v>
      </c>
      <c r="K170" s="31">
        <f t="shared" si="81"/>
        <v>7257.65</v>
      </c>
      <c r="L170" s="25">
        <f>+F170-K170</f>
        <v>52742.35</v>
      </c>
      <c r="M170" s="89"/>
      <c r="N170" s="89"/>
    </row>
    <row r="171" spans="1:15" ht="30" customHeight="1">
      <c r="A171" s="21">
        <v>106</v>
      </c>
      <c r="B171" s="27" t="s">
        <v>152</v>
      </c>
      <c r="C171" s="27" t="s">
        <v>134</v>
      </c>
      <c r="D171" s="21" t="s">
        <v>189</v>
      </c>
      <c r="E171" s="21" t="s">
        <v>14</v>
      </c>
      <c r="F171" s="28">
        <v>30000</v>
      </c>
      <c r="G171" s="28">
        <f t="shared" si="79"/>
        <v>861</v>
      </c>
      <c r="H171" s="28">
        <f>IF(F171&lt;75829.93,F171*0.0304,2305.23)</f>
        <v>912</v>
      </c>
      <c r="I171" s="28">
        <v>0</v>
      </c>
      <c r="J171" s="28">
        <v>225</v>
      </c>
      <c r="K171" s="31">
        <f t="shared" si="81"/>
        <v>1998</v>
      </c>
      <c r="L171" s="29">
        <f>+F171-K171</f>
        <v>28002</v>
      </c>
      <c r="M171" s="89"/>
      <c r="N171" s="89"/>
    </row>
    <row r="172" spans="1:15" ht="30" customHeight="1">
      <c r="A172" s="35" t="s">
        <v>208</v>
      </c>
      <c r="B172" s="71"/>
      <c r="C172" s="71"/>
      <c r="D172" s="39"/>
      <c r="E172" s="40"/>
      <c r="F172" s="29">
        <f>SUM(F168:F171)</f>
        <v>180000</v>
      </c>
      <c r="G172" s="29">
        <f>SUM(G168:G171)</f>
        <v>5166</v>
      </c>
      <c r="H172" s="29">
        <f>+SUM(H168:H171)</f>
        <v>5472</v>
      </c>
      <c r="I172" s="29">
        <f>SUM(I168:I171)</f>
        <v>5512.45</v>
      </c>
      <c r="J172" s="29">
        <f>SUM(J168:J171)</f>
        <v>5790.92</v>
      </c>
      <c r="K172" s="29">
        <f>SUM(K168:K171)</f>
        <v>21941.370000000003</v>
      </c>
      <c r="L172" s="29">
        <f>SUM(L168:L171)</f>
        <v>158058.63</v>
      </c>
      <c r="M172" s="89"/>
      <c r="N172" s="89"/>
    </row>
    <row r="173" spans="1:15" ht="30" customHeight="1">
      <c r="A173" s="99" t="s">
        <v>114</v>
      </c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89"/>
      <c r="N173" s="89"/>
    </row>
    <row r="174" spans="1:15" ht="30" customHeight="1">
      <c r="A174" s="37" t="s">
        <v>4</v>
      </c>
      <c r="B174" s="38" t="s">
        <v>5</v>
      </c>
      <c r="C174" s="38" t="s">
        <v>6</v>
      </c>
      <c r="D174" s="37" t="s">
        <v>185</v>
      </c>
      <c r="E174" s="38" t="s">
        <v>7</v>
      </c>
      <c r="F174" s="37" t="s">
        <v>203</v>
      </c>
      <c r="G174" s="37" t="s">
        <v>8</v>
      </c>
      <c r="H174" s="37" t="s">
        <v>9</v>
      </c>
      <c r="I174" s="37" t="s">
        <v>10</v>
      </c>
      <c r="J174" s="37" t="s">
        <v>204</v>
      </c>
      <c r="K174" s="37" t="s">
        <v>205</v>
      </c>
      <c r="L174" s="37" t="s">
        <v>206</v>
      </c>
      <c r="M174" s="89"/>
      <c r="N174" s="89"/>
    </row>
    <row r="175" spans="1:15" ht="30" customHeight="1">
      <c r="A175" s="21">
        <v>107</v>
      </c>
      <c r="B175" s="27" t="s">
        <v>226</v>
      </c>
      <c r="C175" s="27" t="s">
        <v>147</v>
      </c>
      <c r="D175" s="21" t="s">
        <v>189</v>
      </c>
      <c r="E175" s="21" t="s">
        <v>16</v>
      </c>
      <c r="F175" s="28">
        <v>50000</v>
      </c>
      <c r="G175" s="28">
        <f t="shared" ref="G175:G183" si="83">F175*0.0287</f>
        <v>1435</v>
      </c>
      <c r="H175" s="28">
        <f>IF(F175&lt;75829.93,F175*0.0304,2305.23)</f>
        <v>1520</v>
      </c>
      <c r="I175" s="28">
        <v>1854</v>
      </c>
      <c r="J175" s="28">
        <v>325</v>
      </c>
      <c r="K175" s="28">
        <f>G175+H175+I175+J175</f>
        <v>5134</v>
      </c>
      <c r="L175" s="29">
        <f>+F175-K175</f>
        <v>44866</v>
      </c>
      <c r="M175" s="89"/>
      <c r="N175" s="89"/>
    </row>
    <row r="176" spans="1:15" ht="30" customHeight="1">
      <c r="A176" s="21">
        <v>108</v>
      </c>
      <c r="B176" s="27" t="s">
        <v>225</v>
      </c>
      <c r="C176" s="27" t="s">
        <v>147</v>
      </c>
      <c r="D176" s="21" t="s">
        <v>188</v>
      </c>
      <c r="E176" s="21" t="s">
        <v>16</v>
      </c>
      <c r="F176" s="28">
        <v>60000</v>
      </c>
      <c r="G176" s="28">
        <f t="shared" si="83"/>
        <v>1722</v>
      </c>
      <c r="H176" s="28">
        <f t="shared" ref="H176:H184" si="84">IF(F176&lt;75829.93,F176*0.0304,2305.23)</f>
        <v>1824</v>
      </c>
      <c r="I176" s="28">
        <v>3486.65</v>
      </c>
      <c r="J176" s="28">
        <v>4963</v>
      </c>
      <c r="K176" s="28">
        <f t="shared" ref="K176:K183" si="85">G176+H176+I176+J176</f>
        <v>11995.65</v>
      </c>
      <c r="L176" s="29">
        <f>+F176-K176</f>
        <v>48004.35</v>
      </c>
      <c r="M176" s="89"/>
      <c r="N176" s="89"/>
    </row>
    <row r="177" spans="1:15" ht="30" customHeight="1">
      <c r="A177" s="21">
        <v>109</v>
      </c>
      <c r="B177" s="27" t="s">
        <v>227</v>
      </c>
      <c r="C177" s="27" t="s">
        <v>147</v>
      </c>
      <c r="D177" s="21" t="s">
        <v>188</v>
      </c>
      <c r="E177" s="21" t="s">
        <v>16</v>
      </c>
      <c r="F177" s="28">
        <v>50000</v>
      </c>
      <c r="G177" s="28">
        <f>F177*0.0287</f>
        <v>1435</v>
      </c>
      <c r="H177" s="28">
        <f t="shared" si="84"/>
        <v>1520</v>
      </c>
      <c r="I177" s="28">
        <v>1596.68</v>
      </c>
      <c r="J177" s="28">
        <v>5139.3500000000004</v>
      </c>
      <c r="K177" s="28">
        <f>G177+H177+I177+J177</f>
        <v>9691.0300000000007</v>
      </c>
      <c r="L177" s="29">
        <f>+F177-K177</f>
        <v>40308.97</v>
      </c>
      <c r="M177" s="89"/>
      <c r="N177" s="89"/>
    </row>
    <row r="178" spans="1:15" ht="30" customHeight="1">
      <c r="A178" s="21">
        <v>110</v>
      </c>
      <c r="B178" s="27" t="s">
        <v>163</v>
      </c>
      <c r="C178" s="27" t="s">
        <v>98</v>
      </c>
      <c r="D178" s="21" t="s">
        <v>189</v>
      </c>
      <c r="E178" s="21" t="s">
        <v>16</v>
      </c>
      <c r="F178" s="28">
        <v>30000</v>
      </c>
      <c r="G178" s="28">
        <f>F178*0.0287</f>
        <v>861</v>
      </c>
      <c r="H178" s="28">
        <f t="shared" si="84"/>
        <v>912</v>
      </c>
      <c r="I178" s="28">
        <f>(F178-G178-H178-33326.92)*IF(F178&gt;33326.92,15%)</f>
        <v>0</v>
      </c>
      <c r="J178" s="28">
        <v>3555.92</v>
      </c>
      <c r="K178" s="28">
        <f>G178+H178+I178+J178</f>
        <v>5328.92</v>
      </c>
      <c r="L178" s="29">
        <f>+F178-K178</f>
        <v>24671.08</v>
      </c>
      <c r="M178" s="89"/>
      <c r="N178" s="89"/>
      <c r="O178" s="16"/>
    </row>
    <row r="179" spans="1:15" ht="30" customHeight="1">
      <c r="A179" s="21">
        <v>111</v>
      </c>
      <c r="B179" s="27" t="s">
        <v>228</v>
      </c>
      <c r="C179" s="27" t="s">
        <v>147</v>
      </c>
      <c r="D179" s="21" t="s">
        <v>189</v>
      </c>
      <c r="E179" s="21" t="s">
        <v>14</v>
      </c>
      <c r="F179" s="28">
        <v>50000</v>
      </c>
      <c r="G179" s="28">
        <f t="shared" si="83"/>
        <v>1435</v>
      </c>
      <c r="H179" s="28">
        <f t="shared" si="84"/>
        <v>1520</v>
      </c>
      <c r="I179" s="28">
        <v>1339.36</v>
      </c>
      <c r="J179" s="28">
        <v>12090.32</v>
      </c>
      <c r="K179" s="28">
        <f>G179+H179+I179+J179</f>
        <v>16384.68</v>
      </c>
      <c r="L179" s="29">
        <f t="shared" ref="L179:L184" si="86">+F179-K179</f>
        <v>33615.32</v>
      </c>
      <c r="M179" s="89"/>
      <c r="N179" s="89"/>
      <c r="O179" s="16"/>
    </row>
    <row r="180" spans="1:15" ht="30" customHeight="1">
      <c r="A180" s="21">
        <v>112</v>
      </c>
      <c r="B180" s="27" t="s">
        <v>190</v>
      </c>
      <c r="C180" s="34" t="s">
        <v>96</v>
      </c>
      <c r="D180" s="20" t="s">
        <v>188</v>
      </c>
      <c r="E180" s="21" t="s">
        <v>14</v>
      </c>
      <c r="F180" s="18">
        <v>35000</v>
      </c>
      <c r="G180" s="18">
        <f t="shared" ref="G180" si="87">F180*0.0287</f>
        <v>1004.5</v>
      </c>
      <c r="H180" s="18">
        <f>IF(F180&lt;75829.93,F180*0.0304,2305.23)</f>
        <v>1064</v>
      </c>
      <c r="I180" s="18">
        <v>0</v>
      </c>
      <c r="J180" s="18">
        <v>725</v>
      </c>
      <c r="K180" s="18">
        <f>G180+H180+I180+J180</f>
        <v>2793.5</v>
      </c>
      <c r="L180" s="22">
        <f>+F180-K180</f>
        <v>32206.5</v>
      </c>
      <c r="M180" s="89"/>
      <c r="N180" s="89"/>
      <c r="O180" s="16"/>
    </row>
    <row r="181" spans="1:15" ht="30" customHeight="1">
      <c r="A181" s="21">
        <v>113</v>
      </c>
      <c r="B181" s="27" t="s">
        <v>229</v>
      </c>
      <c r="C181" s="27" t="s">
        <v>147</v>
      </c>
      <c r="D181" s="21" t="s">
        <v>188</v>
      </c>
      <c r="E181" s="21" t="s">
        <v>14</v>
      </c>
      <c r="F181" s="28">
        <v>50000</v>
      </c>
      <c r="G181" s="28">
        <f>F181*0.0287</f>
        <v>1435</v>
      </c>
      <c r="H181" s="28">
        <f t="shared" si="84"/>
        <v>1520</v>
      </c>
      <c r="I181" s="28">
        <v>1854</v>
      </c>
      <c r="J181" s="28">
        <v>3021.08</v>
      </c>
      <c r="K181" s="28">
        <f t="shared" si="85"/>
        <v>7830.08</v>
      </c>
      <c r="L181" s="29">
        <f t="shared" si="86"/>
        <v>42169.919999999998</v>
      </c>
      <c r="M181" s="89"/>
      <c r="N181" s="89"/>
      <c r="O181" s="16"/>
    </row>
    <row r="182" spans="1:15" s="57" customFormat="1" ht="30" customHeight="1">
      <c r="A182" s="21">
        <v>114</v>
      </c>
      <c r="B182" s="69" t="s">
        <v>160</v>
      </c>
      <c r="C182" s="61" t="s">
        <v>161</v>
      </c>
      <c r="D182" s="55" t="s">
        <v>188</v>
      </c>
      <c r="E182" s="55" t="s">
        <v>14</v>
      </c>
      <c r="F182" s="58">
        <v>100000</v>
      </c>
      <c r="G182" s="58">
        <v>2870</v>
      </c>
      <c r="H182" s="58">
        <v>3040</v>
      </c>
      <c r="I182" s="58">
        <v>12105.44</v>
      </c>
      <c r="J182" s="58">
        <v>15516.2</v>
      </c>
      <c r="K182" s="58">
        <f t="shared" si="85"/>
        <v>33531.64</v>
      </c>
      <c r="L182" s="59">
        <f>+F182-K182</f>
        <v>66468.36</v>
      </c>
      <c r="M182" s="89"/>
      <c r="N182" s="89"/>
      <c r="O182" s="16"/>
    </row>
    <row r="183" spans="1:15" ht="30" customHeight="1">
      <c r="A183" s="21">
        <v>115</v>
      </c>
      <c r="B183" s="27" t="s">
        <v>230</v>
      </c>
      <c r="C183" s="27" t="s">
        <v>164</v>
      </c>
      <c r="D183" s="21" t="s">
        <v>188</v>
      </c>
      <c r="E183" s="55" t="s">
        <v>14</v>
      </c>
      <c r="F183" s="28">
        <v>35000</v>
      </c>
      <c r="G183" s="28">
        <f t="shared" si="83"/>
        <v>1004.5</v>
      </c>
      <c r="H183" s="28">
        <f>IF(F183&lt;75829.93,F183*0.0304,2305.23)</f>
        <v>1064</v>
      </c>
      <c r="I183" s="28">
        <v>0</v>
      </c>
      <c r="J183" s="28">
        <v>25</v>
      </c>
      <c r="K183" s="28">
        <f t="shared" si="85"/>
        <v>2093.5</v>
      </c>
      <c r="L183" s="29">
        <f t="shared" si="86"/>
        <v>32906.5</v>
      </c>
      <c r="M183" s="89"/>
      <c r="N183" s="89"/>
      <c r="O183" s="16"/>
    </row>
    <row r="184" spans="1:15" ht="30" customHeight="1">
      <c r="A184" s="21">
        <v>116</v>
      </c>
      <c r="B184" s="27" t="s">
        <v>180</v>
      </c>
      <c r="C184" s="27" t="s">
        <v>134</v>
      </c>
      <c r="D184" s="21" t="s">
        <v>189</v>
      </c>
      <c r="E184" s="21" t="s">
        <v>14</v>
      </c>
      <c r="F184" s="18">
        <v>30000</v>
      </c>
      <c r="G184" s="28">
        <f t="shared" ref="G184" si="88">F184*0.0287</f>
        <v>861</v>
      </c>
      <c r="H184" s="28">
        <f t="shared" si="84"/>
        <v>912</v>
      </c>
      <c r="I184" s="28">
        <v>0</v>
      </c>
      <c r="J184" s="28">
        <v>625</v>
      </c>
      <c r="K184" s="28">
        <f t="shared" ref="K184" si="89">G184+H184+I184+J184</f>
        <v>2398</v>
      </c>
      <c r="L184" s="29">
        <f t="shared" si="86"/>
        <v>27602</v>
      </c>
      <c r="M184" s="89"/>
      <c r="N184" s="89"/>
      <c r="O184" s="16"/>
    </row>
    <row r="185" spans="1:15" ht="30" customHeight="1">
      <c r="A185" s="50" t="s">
        <v>208</v>
      </c>
      <c r="B185" s="76"/>
      <c r="C185" s="76"/>
      <c r="D185" s="51"/>
      <c r="E185" s="50"/>
      <c r="F185" s="29">
        <f>SUM(F175:F184)</f>
        <v>490000</v>
      </c>
      <c r="G185" s="29">
        <f t="shared" ref="G185:J185" si="90">SUM(G175:G184)</f>
        <v>14063</v>
      </c>
      <c r="H185" s="29">
        <f>+SUM(H175:H184)</f>
        <v>14896</v>
      </c>
      <c r="I185" s="29">
        <f t="shared" si="90"/>
        <v>22236.13</v>
      </c>
      <c r="J185" s="29">
        <f t="shared" si="90"/>
        <v>45985.869999999995</v>
      </c>
      <c r="K185" s="29">
        <f>SUM(K175:K184)</f>
        <v>97181</v>
      </c>
      <c r="L185" s="29">
        <f>SUM(L175:L184)</f>
        <v>392819</v>
      </c>
      <c r="M185" s="89"/>
      <c r="N185" s="89"/>
      <c r="O185" s="16"/>
    </row>
    <row r="186" spans="1:15" ht="30" customHeight="1">
      <c r="A186" s="99" t="s">
        <v>231</v>
      </c>
      <c r="B186" s="99"/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89"/>
      <c r="N186" s="89"/>
      <c r="O186" s="16"/>
    </row>
    <row r="187" spans="1:15" ht="30" customHeight="1">
      <c r="A187" s="37" t="s">
        <v>4</v>
      </c>
      <c r="B187" s="38" t="s">
        <v>5</v>
      </c>
      <c r="C187" s="38" t="s">
        <v>6</v>
      </c>
      <c r="D187" s="37" t="s">
        <v>185</v>
      </c>
      <c r="E187" s="38" t="s">
        <v>7</v>
      </c>
      <c r="F187" s="37" t="s">
        <v>203</v>
      </c>
      <c r="G187" s="37" t="s">
        <v>8</v>
      </c>
      <c r="H187" s="37" t="s">
        <v>9</v>
      </c>
      <c r="I187" s="37" t="s">
        <v>10</v>
      </c>
      <c r="J187" s="37" t="s">
        <v>204</v>
      </c>
      <c r="K187" s="37" t="s">
        <v>205</v>
      </c>
      <c r="L187" s="37" t="s">
        <v>206</v>
      </c>
      <c r="M187" s="89"/>
      <c r="N187" s="89"/>
      <c r="O187" s="16"/>
    </row>
    <row r="188" spans="1:15" ht="30" customHeight="1">
      <c r="A188" s="21">
        <v>117</v>
      </c>
      <c r="B188" s="27" t="s">
        <v>168</v>
      </c>
      <c r="C188" s="27" t="s">
        <v>169</v>
      </c>
      <c r="D188" s="21" t="s">
        <v>188</v>
      </c>
      <c r="E188" s="21" t="s">
        <v>14</v>
      </c>
      <c r="F188" s="18">
        <v>37000</v>
      </c>
      <c r="G188" s="18">
        <f>F188*0.0287</f>
        <v>1061.9000000000001</v>
      </c>
      <c r="H188" s="18">
        <f>IF(F188&lt;75829.93,F188*0.0304,2305.23)</f>
        <v>1124.8</v>
      </c>
      <c r="I188" s="18">
        <v>19.239999999999998</v>
      </c>
      <c r="J188" s="18">
        <v>225</v>
      </c>
      <c r="K188" s="18">
        <f>G188+H188+I188+J188</f>
        <v>2430.9399999999996</v>
      </c>
      <c r="L188" s="22">
        <f>+F188-K188</f>
        <v>34569.06</v>
      </c>
      <c r="M188" s="89"/>
      <c r="N188" s="89"/>
      <c r="O188" s="16"/>
    </row>
    <row r="189" spans="1:15" ht="30" customHeight="1">
      <c r="A189" s="50" t="s">
        <v>208</v>
      </c>
      <c r="B189" s="77"/>
      <c r="C189" s="77"/>
      <c r="D189" s="51"/>
      <c r="E189" s="50"/>
      <c r="F189" s="22">
        <f>+F188</f>
        <v>37000</v>
      </c>
      <c r="G189" s="22">
        <f t="shared" ref="G189:K189" si="91">+G188</f>
        <v>1061.9000000000001</v>
      </c>
      <c r="H189" s="22">
        <f>+SUM(H188)</f>
        <v>1124.8</v>
      </c>
      <c r="I189" s="22">
        <f>SUM(I188)</f>
        <v>19.239999999999998</v>
      </c>
      <c r="J189" s="22">
        <f t="shared" si="91"/>
        <v>225</v>
      </c>
      <c r="K189" s="22">
        <f t="shared" si="91"/>
        <v>2430.9399999999996</v>
      </c>
      <c r="L189" s="22">
        <f>SUM(L188)</f>
        <v>34569.06</v>
      </c>
      <c r="M189" s="89"/>
      <c r="N189" s="89"/>
      <c r="O189" s="16"/>
    </row>
    <row r="190" spans="1:15" ht="30" customHeight="1">
      <c r="A190" s="99" t="s">
        <v>232</v>
      </c>
      <c r="B190" s="99"/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89"/>
      <c r="N190" s="89"/>
    </row>
    <row r="191" spans="1:15" ht="30" customHeight="1">
      <c r="A191" s="37" t="s">
        <v>4</v>
      </c>
      <c r="B191" s="38" t="s">
        <v>5</v>
      </c>
      <c r="C191" s="38" t="s">
        <v>6</v>
      </c>
      <c r="D191" s="37" t="s">
        <v>185</v>
      </c>
      <c r="E191" s="38" t="s">
        <v>7</v>
      </c>
      <c r="F191" s="37" t="s">
        <v>203</v>
      </c>
      <c r="G191" s="37" t="s">
        <v>8</v>
      </c>
      <c r="H191" s="37" t="s">
        <v>9</v>
      </c>
      <c r="I191" s="37" t="s">
        <v>10</v>
      </c>
      <c r="J191" s="37" t="s">
        <v>204</v>
      </c>
      <c r="K191" s="37" t="s">
        <v>205</v>
      </c>
      <c r="L191" s="37" t="s">
        <v>206</v>
      </c>
      <c r="M191" s="89"/>
      <c r="N191" s="89"/>
      <c r="O191" s="52"/>
    </row>
    <row r="192" spans="1:15" ht="30" customHeight="1">
      <c r="A192" s="21">
        <v>118</v>
      </c>
      <c r="B192" s="34" t="s">
        <v>156</v>
      </c>
      <c r="C192" s="27" t="s">
        <v>149</v>
      </c>
      <c r="D192" s="21" t="s">
        <v>188</v>
      </c>
      <c r="E192" s="21" t="s">
        <v>16</v>
      </c>
      <c r="F192" s="28">
        <v>36950</v>
      </c>
      <c r="G192" s="28">
        <v>1060.47</v>
      </c>
      <c r="H192" s="31">
        <v>1123.28</v>
      </c>
      <c r="I192" s="28">
        <v>0</v>
      </c>
      <c r="J192" s="28">
        <v>4263.96</v>
      </c>
      <c r="K192" s="28">
        <f>G192+H192+I192+J192</f>
        <v>6447.71</v>
      </c>
      <c r="L192" s="25">
        <f>+F192-K192</f>
        <v>30502.29</v>
      </c>
      <c r="M192" s="89"/>
      <c r="N192" s="89"/>
    </row>
    <row r="193" spans="1:15" ht="30" customHeight="1">
      <c r="A193" s="21">
        <v>119</v>
      </c>
      <c r="B193" s="34" t="s">
        <v>158</v>
      </c>
      <c r="C193" s="34" t="s">
        <v>100</v>
      </c>
      <c r="D193" s="26" t="s">
        <v>189</v>
      </c>
      <c r="E193" s="21" t="s">
        <v>14</v>
      </c>
      <c r="F193" s="28">
        <v>35000</v>
      </c>
      <c r="G193" s="28">
        <f t="shared" ref="G193:G194" si="92">F193*0.0287</f>
        <v>1004.5</v>
      </c>
      <c r="H193" s="31">
        <f t="shared" ref="H193:H194" si="93">IF(F193&lt;75829.93,F193*0.0304,2305.23)</f>
        <v>1064</v>
      </c>
      <c r="I193" s="28">
        <v>0</v>
      </c>
      <c r="J193" s="28">
        <v>14025.3</v>
      </c>
      <c r="K193" s="28">
        <f>G193+H193+I193+J193</f>
        <v>16093.8</v>
      </c>
      <c r="L193" s="25">
        <f>+F193-K193</f>
        <v>18906.2</v>
      </c>
      <c r="M193" s="89"/>
      <c r="N193" s="89"/>
    </row>
    <row r="194" spans="1:15" ht="30" customHeight="1">
      <c r="A194" s="21">
        <v>120</v>
      </c>
      <c r="B194" s="47" t="s">
        <v>143</v>
      </c>
      <c r="C194" s="47" t="s">
        <v>134</v>
      </c>
      <c r="D194" s="48" t="s">
        <v>188</v>
      </c>
      <c r="E194" s="48" t="s">
        <v>14</v>
      </c>
      <c r="F194" s="31">
        <v>60000</v>
      </c>
      <c r="G194" s="31">
        <f t="shared" si="92"/>
        <v>1722</v>
      </c>
      <c r="H194" s="31">
        <f t="shared" si="93"/>
        <v>1824</v>
      </c>
      <c r="I194" s="28">
        <v>3486.65</v>
      </c>
      <c r="J194" s="28">
        <v>225</v>
      </c>
      <c r="K194" s="31">
        <f t="shared" ref="K194" si="94">G194+H194+I194+J194</f>
        <v>7257.65</v>
      </c>
      <c r="L194" s="25">
        <f>+F194-K194</f>
        <v>52742.35</v>
      </c>
      <c r="M194" s="89"/>
      <c r="N194" s="89"/>
    </row>
    <row r="195" spans="1:15" ht="30" customHeight="1">
      <c r="A195" s="50" t="s">
        <v>208</v>
      </c>
      <c r="B195" s="47"/>
      <c r="C195" s="47"/>
      <c r="D195" s="48"/>
      <c r="E195" s="48"/>
      <c r="F195" s="25">
        <f>SUM(F192:F194)</f>
        <v>131950</v>
      </c>
      <c r="G195" s="25">
        <f t="shared" ref="G195:K195" si="95">SUM(G192:G194)</f>
        <v>3786.9700000000003</v>
      </c>
      <c r="H195" s="25">
        <f>+SUM(H192:H194)</f>
        <v>4011.2799999999997</v>
      </c>
      <c r="I195" s="29">
        <f>SUM(I192:I194)</f>
        <v>3486.65</v>
      </c>
      <c r="J195" s="25">
        <f t="shared" si="95"/>
        <v>18514.259999999998</v>
      </c>
      <c r="K195" s="25">
        <f t="shared" si="95"/>
        <v>29799.159999999996</v>
      </c>
      <c r="L195" s="25">
        <f>SUM(L192:L194)</f>
        <v>102150.84</v>
      </c>
      <c r="M195" s="89"/>
      <c r="N195" s="89"/>
    </row>
    <row r="196" spans="1:15" ht="30" customHeight="1">
      <c r="A196" s="99" t="s">
        <v>245</v>
      </c>
      <c r="B196" s="99"/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89"/>
      <c r="N196" s="89"/>
    </row>
    <row r="197" spans="1:15" ht="30" customHeight="1">
      <c r="A197" s="37" t="s">
        <v>4</v>
      </c>
      <c r="B197" s="38" t="s">
        <v>5</v>
      </c>
      <c r="C197" s="38" t="s">
        <v>6</v>
      </c>
      <c r="D197" s="37" t="s">
        <v>185</v>
      </c>
      <c r="E197" s="38" t="s">
        <v>7</v>
      </c>
      <c r="F197" s="37" t="s">
        <v>203</v>
      </c>
      <c r="G197" s="37" t="s">
        <v>8</v>
      </c>
      <c r="H197" s="37" t="s">
        <v>9</v>
      </c>
      <c r="I197" s="37" t="s">
        <v>10</v>
      </c>
      <c r="J197" s="37" t="s">
        <v>204</v>
      </c>
      <c r="K197" s="37" t="s">
        <v>205</v>
      </c>
      <c r="L197" s="37" t="s">
        <v>206</v>
      </c>
      <c r="M197" s="89"/>
      <c r="N197" s="89"/>
    </row>
    <row r="198" spans="1:15" ht="30" customHeight="1">
      <c r="A198" s="21">
        <v>121</v>
      </c>
      <c r="B198" s="27" t="s">
        <v>39</v>
      </c>
      <c r="C198" s="27" t="s">
        <v>40</v>
      </c>
      <c r="D198" s="20" t="s">
        <v>189</v>
      </c>
      <c r="E198" s="21" t="s">
        <v>14</v>
      </c>
      <c r="F198" s="18">
        <v>90000</v>
      </c>
      <c r="G198" s="18">
        <f>F198*0.0287</f>
        <v>2583</v>
      </c>
      <c r="H198" s="18">
        <v>2736</v>
      </c>
      <c r="I198" s="18">
        <v>9753.19</v>
      </c>
      <c r="J198" s="18">
        <v>325</v>
      </c>
      <c r="K198" s="18">
        <f>G198+H198+I198+J198</f>
        <v>15397.19</v>
      </c>
      <c r="L198" s="22">
        <f>+F198-K198</f>
        <v>74602.81</v>
      </c>
      <c r="M198" s="89"/>
      <c r="N198" s="89"/>
      <c r="O198" s="15"/>
    </row>
    <row r="199" spans="1:15" ht="30" customHeight="1">
      <c r="A199" s="21">
        <v>122</v>
      </c>
      <c r="B199" s="34" t="s">
        <v>154</v>
      </c>
      <c r="C199" s="27" t="s">
        <v>155</v>
      </c>
      <c r="D199" s="21" t="s">
        <v>189</v>
      </c>
      <c r="E199" s="21" t="s">
        <v>16</v>
      </c>
      <c r="F199" s="28">
        <v>60000</v>
      </c>
      <c r="G199" s="28">
        <f>F199*0.0287</f>
        <v>1722</v>
      </c>
      <c r="H199" s="28">
        <f>IF(F199&lt;75829.93,F199*0.0304,2305.23)</f>
        <v>1824</v>
      </c>
      <c r="I199" s="28">
        <v>3143.56</v>
      </c>
      <c r="J199" s="28">
        <v>9027.3700000000008</v>
      </c>
      <c r="K199" s="28">
        <f>SUM(G199:J199)</f>
        <v>15716.93</v>
      </c>
      <c r="L199" s="25">
        <f>+F199-K199</f>
        <v>44283.07</v>
      </c>
      <c r="M199" s="89"/>
      <c r="N199" s="89"/>
      <c r="O199" s="15"/>
    </row>
    <row r="200" spans="1:15" ht="30" customHeight="1">
      <c r="A200" s="50" t="s">
        <v>208</v>
      </c>
      <c r="B200" s="84"/>
      <c r="C200" s="84"/>
      <c r="D200" s="85"/>
      <c r="E200" s="86"/>
      <c r="F200" s="25">
        <f>SUM(F198:F199)</f>
        <v>150000</v>
      </c>
      <c r="G200" s="25">
        <f t="shared" ref="G200" si="96">SUM(G198:G199)</f>
        <v>4305</v>
      </c>
      <c r="H200" s="25">
        <f>SUM(H198:H199)</f>
        <v>4560</v>
      </c>
      <c r="I200" s="29">
        <f>SUM(I198:I199)</f>
        <v>12896.75</v>
      </c>
      <c r="J200" s="25">
        <f>SUM(J198:J199)</f>
        <v>9352.3700000000008</v>
      </c>
      <c r="K200" s="25">
        <f>SUM(K198:K199)</f>
        <v>31114.120000000003</v>
      </c>
      <c r="L200" s="25">
        <f>SUM(L198:L199)</f>
        <v>118885.88</v>
      </c>
      <c r="M200" s="89"/>
      <c r="N200" s="89"/>
    </row>
    <row r="201" spans="1:15" ht="57.75" customHeight="1">
      <c r="A201" s="44" t="s">
        <v>207</v>
      </c>
      <c r="B201" s="72"/>
      <c r="C201" s="72"/>
      <c r="D201" s="41"/>
      <c r="E201" s="36"/>
      <c r="F201" s="25">
        <f>+F33+F37+F44+F50+F58+F62+F67+F71+F81+F85+F89+F95+F108+F112+F134+F138+F143+F151+F165+F172+F185+F189+F195+F200</f>
        <v>6460100</v>
      </c>
      <c r="G201" s="64">
        <f>G200+G195+G189+G185+G172+G165+G151+G143+G138+G134+G112+G108+G95+G89+G85+G81+G71+G67+G62+G58+G50+G44+G37+G33</f>
        <v>185404.88</v>
      </c>
      <c r="H201" s="64">
        <f>H33+H37+H44+H50+H58+H62+H67+H71+H81+H85+H89+H95+H108+H112+H134+H138+H143+H151+H165+H172+H185+H189+H195+H200</f>
        <v>195430.19999999995</v>
      </c>
      <c r="I201" s="25">
        <f>I200+I195+I189+I185+I172+I165+I151+I143+I138+I134+I112+I108+I95+I89+I85+I81+I71+I67+I62+I58+I50+I44+I37+I33</f>
        <v>433715.60000000009</v>
      </c>
      <c r="J201" s="25">
        <f>J200+J195+J189+J185+J172+J165+J151+J143+J138+J134+J112+J108+J95+J89+J85+J81+J71+J67+J62+J58+J50+J44+J37+J33</f>
        <v>690390.15</v>
      </c>
      <c r="K201" s="25">
        <f>G201+H201+I201+J201</f>
        <v>1504940.83</v>
      </c>
      <c r="L201" s="25">
        <f>F201-K201</f>
        <v>4955159.17</v>
      </c>
      <c r="M201" s="89"/>
      <c r="N201" s="89"/>
      <c r="O201" s="3"/>
    </row>
    <row r="202" spans="1:15" ht="57.75" customHeight="1">
      <c r="A202" s="93"/>
      <c r="B202" s="94"/>
      <c r="C202" s="94"/>
      <c r="D202" s="95"/>
      <c r="E202" s="96"/>
      <c r="F202" s="97"/>
      <c r="G202" s="98"/>
      <c r="H202" s="98"/>
      <c r="I202" s="97"/>
      <c r="J202" s="97"/>
      <c r="K202" s="97"/>
      <c r="L202" s="97"/>
      <c r="M202" s="89"/>
      <c r="N202" s="89"/>
      <c r="O202" s="3"/>
    </row>
    <row r="203" spans="1:15" ht="30" customHeight="1">
      <c r="A203" s="7" t="s">
        <v>192</v>
      </c>
      <c r="B203" s="80"/>
      <c r="C203" s="80"/>
      <c r="D203" s="7"/>
      <c r="E203" s="8" t="s">
        <v>77</v>
      </c>
      <c r="F203" s="8"/>
      <c r="G203" s="8"/>
      <c r="H203" s="8"/>
      <c r="I203" s="9"/>
      <c r="J203" s="101" t="s">
        <v>78</v>
      </c>
      <c r="K203" s="101"/>
      <c r="L203" s="101"/>
      <c r="M203" s="89"/>
      <c r="N203" s="89"/>
      <c r="O203" s="3"/>
    </row>
    <row r="204" spans="1:15" ht="60" customHeight="1">
      <c r="A204" s="12"/>
      <c r="B204" s="80"/>
      <c r="C204" s="80"/>
      <c r="D204" s="7"/>
      <c r="E204" s="7"/>
      <c r="F204" s="7"/>
      <c r="G204" s="8"/>
      <c r="H204" s="8"/>
      <c r="I204" s="10"/>
      <c r="J204" s="10"/>
      <c r="K204" s="10"/>
      <c r="L204" s="10"/>
      <c r="M204" s="89"/>
      <c r="N204" s="89"/>
      <c r="O204" s="3"/>
    </row>
    <row r="205" spans="1:15" ht="30" customHeight="1">
      <c r="A205" s="11" t="s">
        <v>252</v>
      </c>
      <c r="B205" s="80"/>
      <c r="C205" s="80"/>
      <c r="D205" s="7"/>
      <c r="E205" s="11" t="s">
        <v>93</v>
      </c>
      <c r="F205" s="11"/>
      <c r="G205" s="8"/>
      <c r="H205" s="8"/>
      <c r="I205" s="8"/>
      <c r="J205" s="102" t="s">
        <v>94</v>
      </c>
      <c r="K205" s="102"/>
      <c r="L205" s="102"/>
      <c r="M205" s="89"/>
      <c r="N205" s="89"/>
      <c r="O205" s="3"/>
    </row>
    <row r="206" spans="1:15" ht="30" customHeight="1">
      <c r="A206" s="7" t="s">
        <v>240</v>
      </c>
      <c r="B206" s="80"/>
      <c r="C206" s="80"/>
      <c r="D206" s="7"/>
      <c r="E206" s="7" t="s">
        <v>193</v>
      </c>
      <c r="F206" s="7"/>
      <c r="G206" s="8"/>
      <c r="H206" s="8"/>
      <c r="I206" s="8"/>
      <c r="J206" s="101" t="s">
        <v>12</v>
      </c>
      <c r="K206" s="101"/>
      <c r="L206" s="101"/>
      <c r="M206" s="89"/>
      <c r="N206" s="89"/>
      <c r="O206" s="3"/>
    </row>
    <row r="207" spans="1:15" ht="30" customHeight="1">
      <c r="A207" s="6"/>
      <c r="B207" s="79"/>
      <c r="C207" s="79"/>
      <c r="D207" s="4"/>
      <c r="E207" s="7"/>
      <c r="F207" s="7"/>
      <c r="G207" s="8"/>
      <c r="H207" s="8"/>
      <c r="I207" s="8"/>
      <c r="J207" s="8"/>
      <c r="K207" s="8"/>
      <c r="L207" s="8"/>
      <c r="M207" s="89"/>
      <c r="N207" s="89"/>
      <c r="O207" s="3"/>
    </row>
    <row r="208" spans="1:15" ht="30" customHeight="1">
      <c r="A208" s="89"/>
      <c r="B208"/>
      <c r="C208"/>
      <c r="D208"/>
      <c r="E208"/>
    </row>
    <row r="209" spans="1:14" ht="30" customHeight="1">
      <c r="A209" s="89"/>
      <c r="B209"/>
      <c r="C209"/>
      <c r="D209"/>
      <c r="E209"/>
    </row>
    <row r="210" spans="1:14" ht="22.5" customHeight="1">
      <c r="A210" s="89"/>
      <c r="B210"/>
      <c r="C210"/>
      <c r="D210"/>
      <c r="E210"/>
    </row>
    <row r="211" spans="1:14" ht="18">
      <c r="A211" s="89"/>
      <c r="B211"/>
      <c r="C211"/>
      <c r="D211"/>
      <c r="E211"/>
    </row>
    <row r="212" spans="1:14" ht="18">
      <c r="A212" s="89"/>
      <c r="B212"/>
      <c r="C212"/>
      <c r="D212"/>
      <c r="E212"/>
    </row>
    <row r="213" spans="1:14">
      <c r="A213"/>
      <c r="B213"/>
      <c r="C213"/>
      <c r="D213"/>
      <c r="E213"/>
    </row>
    <row r="214" spans="1:14">
      <c r="A214"/>
      <c r="B214"/>
      <c r="C214"/>
      <c r="D214"/>
      <c r="E214"/>
    </row>
    <row r="215" spans="1:14">
      <c r="A215"/>
      <c r="B215"/>
      <c r="C215"/>
      <c r="D215"/>
      <c r="E215"/>
    </row>
    <row r="216" spans="1:14">
      <c r="A216" s="87"/>
      <c r="B216" s="88"/>
      <c r="C216"/>
      <c r="D216"/>
      <c r="E216"/>
    </row>
    <row r="217" spans="1:14" ht="30" customHeight="1">
      <c r="A217" s="89"/>
      <c r="B217"/>
      <c r="C217"/>
      <c r="D217"/>
      <c r="E217"/>
    </row>
    <row r="221" spans="1:14">
      <c r="E221" s="90"/>
      <c r="H221" s="15"/>
      <c r="J221" s="15"/>
      <c r="K221" s="15"/>
      <c r="L221" s="15"/>
      <c r="M221" s="15"/>
      <c r="N221" s="15"/>
    </row>
  </sheetData>
  <mergeCells count="28">
    <mergeCell ref="A82:L82"/>
    <mergeCell ref="A72:L72"/>
    <mergeCell ref="A86:L86"/>
    <mergeCell ref="A109:L109"/>
    <mergeCell ref="A173:L173"/>
    <mergeCell ref="A90:L90"/>
    <mergeCell ref="A166:L166"/>
    <mergeCell ref="A152:L152"/>
    <mergeCell ref="A135:L135"/>
    <mergeCell ref="A96:L96"/>
    <mergeCell ref="A145:L145"/>
    <mergeCell ref="A139:L139"/>
    <mergeCell ref="A113:L113"/>
    <mergeCell ref="J206:L206"/>
    <mergeCell ref="A186:L186"/>
    <mergeCell ref="A190:L190"/>
    <mergeCell ref="A196:L196"/>
    <mergeCell ref="J203:L203"/>
    <mergeCell ref="J205:L205"/>
    <mergeCell ref="A63:L63"/>
    <mergeCell ref="A45:L45"/>
    <mergeCell ref="A59:L59"/>
    <mergeCell ref="A68:L68"/>
    <mergeCell ref="A1:L6"/>
    <mergeCell ref="A8:L8"/>
    <mergeCell ref="A34:L34"/>
    <mergeCell ref="A38:L38"/>
    <mergeCell ref="A51:L51"/>
  </mergeCells>
  <phoneticPr fontId="5" type="noConversion"/>
  <pageMargins left="0.59055118110236227" right="0" top="0.59055118110236227" bottom="0.39370078740157483" header="0.31496062992125984" footer="0.78740157480314965"/>
  <pageSetup paperSize="5" scale="55" fitToWidth="0" orientation="landscape" horizontalDpi="4294967295" verticalDpi="4294967295" r:id="rId1"/>
  <rowBreaks count="1" manualBreakCount="1">
    <brk id="47" max="11" man="1"/>
  </rowBreaks>
  <ignoredErrors>
    <ignoredError sqref="K9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EC0B-5DD1-4F2D-826B-9104A82ADABF}">
  <dimension ref="A1:M80"/>
  <sheetViews>
    <sheetView topLeftCell="E46" workbookViewId="0">
      <selection activeCell="F49" sqref="F49"/>
    </sheetView>
  </sheetViews>
  <sheetFormatPr baseColWidth="10" defaultRowHeight="15"/>
  <cols>
    <col min="1" max="1" width="13.85546875" customWidth="1"/>
    <col min="2" max="2" width="42.5703125" bestFit="1" customWidth="1"/>
    <col min="3" max="3" width="32.85546875" customWidth="1"/>
    <col min="5" max="5" width="48.5703125" customWidth="1"/>
    <col min="6" max="6" width="38.7109375" bestFit="1" customWidth="1"/>
    <col min="7" max="7" width="24.5703125" bestFit="1" customWidth="1"/>
    <col min="10" max="10" width="25" bestFit="1" customWidth="1"/>
    <col min="11" max="11" width="17.42578125" bestFit="1" customWidth="1"/>
    <col min="12" max="12" width="16.140625" bestFit="1" customWidth="1"/>
    <col min="13" max="13" width="14.5703125" bestFit="1" customWidth="1"/>
  </cols>
  <sheetData>
    <row r="1" spans="1:13">
      <c r="A1" s="103" t="s">
        <v>257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>
      <c r="A2" s="106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8"/>
    </row>
    <row r="3" spans="1:13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8"/>
    </row>
    <row r="4" spans="1:13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8"/>
    </row>
    <row r="5" spans="1:13">
      <c r="A5" s="106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8"/>
    </row>
    <row r="6" spans="1:13">
      <c r="A6" s="106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</row>
    <row r="7" spans="1:13" ht="20.25">
      <c r="A7" s="109" t="s">
        <v>258</v>
      </c>
      <c r="B7" s="109" t="s">
        <v>195</v>
      </c>
      <c r="C7" s="109" t="s">
        <v>194</v>
      </c>
      <c r="D7" s="109" t="s">
        <v>197</v>
      </c>
      <c r="E7" s="109" t="s">
        <v>198</v>
      </c>
      <c r="F7" s="109"/>
      <c r="G7" s="109" t="s">
        <v>199</v>
      </c>
      <c r="H7" s="109" t="s">
        <v>200</v>
      </c>
      <c r="I7" s="109" t="s">
        <v>1</v>
      </c>
      <c r="J7" s="109" t="s">
        <v>259</v>
      </c>
      <c r="K7" s="109" t="s">
        <v>202</v>
      </c>
      <c r="L7" s="109"/>
      <c r="M7" s="109"/>
    </row>
    <row r="8" spans="1:13" ht="27" thickBot="1">
      <c r="A8" s="110" t="s">
        <v>121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2"/>
    </row>
    <row r="9" spans="1:13" ht="18.75" thickBot="1">
      <c r="A9" s="113" t="s">
        <v>4</v>
      </c>
      <c r="B9" s="113" t="s">
        <v>5</v>
      </c>
      <c r="C9" s="113" t="s">
        <v>6</v>
      </c>
      <c r="D9" s="113" t="s">
        <v>185</v>
      </c>
      <c r="E9" s="113" t="s">
        <v>7</v>
      </c>
      <c r="F9" s="113" t="s">
        <v>260</v>
      </c>
      <c r="G9" s="113" t="s">
        <v>203</v>
      </c>
      <c r="H9" s="113" t="s">
        <v>8</v>
      </c>
      <c r="I9" s="113" t="s">
        <v>9</v>
      </c>
      <c r="J9" s="113" t="s">
        <v>10</v>
      </c>
      <c r="K9" s="113" t="s">
        <v>204</v>
      </c>
      <c r="L9" s="113" t="s">
        <v>205</v>
      </c>
      <c r="M9" s="113" t="s">
        <v>206</v>
      </c>
    </row>
    <row r="10" spans="1:13" ht="60">
      <c r="A10" s="7">
        <v>1</v>
      </c>
      <c r="B10" s="114" t="s">
        <v>261</v>
      </c>
      <c r="C10" s="115" t="s">
        <v>262</v>
      </c>
      <c r="D10" s="116" t="s">
        <v>188</v>
      </c>
      <c r="E10" s="116" t="s">
        <v>263</v>
      </c>
      <c r="F10" s="116" t="s">
        <v>264</v>
      </c>
      <c r="G10" s="117">
        <v>60000</v>
      </c>
      <c r="H10" s="117">
        <v>1722</v>
      </c>
      <c r="I10" s="117">
        <f>+G10*3.04%</f>
        <v>1824</v>
      </c>
      <c r="J10" s="117">
        <v>2800.47</v>
      </c>
      <c r="K10" s="117">
        <v>4855.92</v>
      </c>
      <c r="L10" s="117">
        <f>H10+I10+J10+K10</f>
        <v>11202.39</v>
      </c>
      <c r="M10" s="117">
        <f>+G10-L10</f>
        <v>48797.61</v>
      </c>
    </row>
    <row r="11" spans="1:13" ht="90">
      <c r="A11" s="7">
        <v>2</v>
      </c>
      <c r="B11" s="114" t="s">
        <v>265</v>
      </c>
      <c r="C11" s="115" t="s">
        <v>266</v>
      </c>
      <c r="D11" s="116" t="s">
        <v>188</v>
      </c>
      <c r="E11" s="116" t="s">
        <v>263</v>
      </c>
      <c r="F11" s="7" t="s">
        <v>267</v>
      </c>
      <c r="G11" s="117">
        <v>45000</v>
      </c>
      <c r="H11" s="117">
        <v>1291.5</v>
      </c>
      <c r="I11" s="117">
        <v>1368</v>
      </c>
      <c r="J11" s="117">
        <v>1148.32</v>
      </c>
      <c r="K11" s="117">
        <v>3754.02</v>
      </c>
      <c r="L11" s="117">
        <f>H11+I11+J11+K11</f>
        <v>7561.84</v>
      </c>
      <c r="M11" s="117">
        <f>+G11-L11</f>
        <v>37438.160000000003</v>
      </c>
    </row>
    <row r="12" spans="1:13">
      <c r="A12" s="7">
        <v>3</v>
      </c>
      <c r="B12" s="118" t="s">
        <v>268</v>
      </c>
      <c r="C12" s="118" t="s">
        <v>269</v>
      </c>
      <c r="D12" s="116" t="s">
        <v>188</v>
      </c>
      <c r="E12" s="116" t="s">
        <v>263</v>
      </c>
      <c r="F12" s="7" t="s">
        <v>267</v>
      </c>
      <c r="G12" s="119">
        <v>45000</v>
      </c>
      <c r="H12" s="120">
        <v>1291.5</v>
      </c>
      <c r="I12" s="119">
        <v>1368</v>
      </c>
      <c r="J12" s="117">
        <v>0</v>
      </c>
      <c r="K12" s="119">
        <v>8441.14</v>
      </c>
      <c r="L12" s="117">
        <f>H12+I12+J12+K12</f>
        <v>11100.64</v>
      </c>
      <c r="M12" s="119">
        <f>+G12-L12</f>
        <v>33899.360000000001</v>
      </c>
    </row>
    <row r="13" spans="1:13">
      <c r="A13" s="7">
        <v>4</v>
      </c>
      <c r="B13" s="118" t="s">
        <v>270</v>
      </c>
      <c r="C13" s="118" t="s">
        <v>271</v>
      </c>
      <c r="D13" s="116" t="s">
        <v>188</v>
      </c>
      <c r="E13" s="116" t="s">
        <v>263</v>
      </c>
      <c r="F13" s="7" t="s">
        <v>272</v>
      </c>
      <c r="G13" s="121">
        <v>40000</v>
      </c>
      <c r="H13" s="121">
        <v>1148</v>
      </c>
      <c r="I13" s="121">
        <v>1216</v>
      </c>
      <c r="J13" s="121">
        <v>442.65</v>
      </c>
      <c r="K13" s="121">
        <v>25</v>
      </c>
      <c r="L13" s="121">
        <v>2831.65</v>
      </c>
      <c r="M13" s="121">
        <f>+G13-L13</f>
        <v>37168.35</v>
      </c>
    </row>
    <row r="14" spans="1:13" ht="32.25" thickBot="1">
      <c r="A14" s="122" t="s">
        <v>208</v>
      </c>
      <c r="B14" s="123"/>
      <c r="C14" s="123"/>
      <c r="D14" s="123"/>
      <c r="E14" s="123"/>
      <c r="F14" s="123" t="s">
        <v>273</v>
      </c>
      <c r="G14" s="124">
        <f>SUM(G10:G13)</f>
        <v>190000</v>
      </c>
      <c r="H14" s="124">
        <f t="shared" ref="H14:M14" si="0">SUM(H10:H13)</f>
        <v>5453</v>
      </c>
      <c r="I14" s="124">
        <f t="shared" si="0"/>
        <v>5776</v>
      </c>
      <c r="J14" s="97">
        <f>SUM(J10:J13)</f>
        <v>4391.4399999999996</v>
      </c>
      <c r="K14" s="97">
        <f t="shared" si="0"/>
        <v>17076.080000000002</v>
      </c>
      <c r="L14" s="97">
        <f t="shared" si="0"/>
        <v>32696.52</v>
      </c>
      <c r="M14" s="97">
        <f t="shared" si="0"/>
        <v>157303.48000000001</v>
      </c>
    </row>
    <row r="15" spans="1:13" ht="27" thickBot="1">
      <c r="A15" s="125" t="s">
        <v>122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7"/>
    </row>
    <row r="16" spans="1:13" ht="18.75" thickBot="1">
      <c r="A16" s="113" t="s">
        <v>4</v>
      </c>
      <c r="B16" s="113" t="s">
        <v>5</v>
      </c>
      <c r="C16" s="113" t="s">
        <v>6</v>
      </c>
      <c r="D16" s="113" t="s">
        <v>185</v>
      </c>
      <c r="E16" s="113" t="s">
        <v>7</v>
      </c>
      <c r="F16" s="113" t="s">
        <v>260</v>
      </c>
      <c r="G16" s="113" t="s">
        <v>203</v>
      </c>
      <c r="H16" s="113" t="s">
        <v>8</v>
      </c>
      <c r="I16" s="113" t="s">
        <v>9</v>
      </c>
      <c r="J16" s="113" t="s">
        <v>10</v>
      </c>
      <c r="K16" s="113" t="s">
        <v>204</v>
      </c>
      <c r="L16" s="113" t="s">
        <v>205</v>
      </c>
      <c r="M16" s="113" t="s">
        <v>206</v>
      </c>
    </row>
    <row r="17" spans="1:13" ht="105">
      <c r="A17" s="7">
        <v>5</v>
      </c>
      <c r="B17" s="114" t="s">
        <v>274</v>
      </c>
      <c r="C17" s="115" t="s">
        <v>275</v>
      </c>
      <c r="D17" s="116" t="s">
        <v>189</v>
      </c>
      <c r="E17" s="116" t="s">
        <v>263</v>
      </c>
      <c r="F17" s="116" t="s">
        <v>276</v>
      </c>
      <c r="G17" s="128">
        <v>100000</v>
      </c>
      <c r="H17" s="128">
        <f>G17*2.87%</f>
        <v>2870</v>
      </c>
      <c r="I17" s="128">
        <f>+G17*3.04%</f>
        <v>3040</v>
      </c>
      <c r="J17" s="128">
        <v>12105.44</v>
      </c>
      <c r="K17" s="128">
        <v>3977.9</v>
      </c>
      <c r="L17" s="128">
        <f>H17+I17+J17+K17</f>
        <v>21993.340000000004</v>
      </c>
      <c r="M17" s="128">
        <f>+G17-L17</f>
        <v>78006.66</v>
      </c>
    </row>
    <row r="18" spans="1:13" ht="32.25" thickBot="1">
      <c r="A18" s="122" t="s">
        <v>208</v>
      </c>
      <c r="B18" s="123"/>
      <c r="C18" s="123"/>
      <c r="D18" s="123"/>
      <c r="E18" s="123"/>
      <c r="F18" s="123" t="s">
        <v>273</v>
      </c>
      <c r="G18" s="124">
        <f t="shared" ref="G18:M18" si="1">+G17</f>
        <v>100000</v>
      </c>
      <c r="H18" s="124">
        <f t="shared" si="1"/>
        <v>2870</v>
      </c>
      <c r="I18" s="124">
        <f t="shared" si="1"/>
        <v>3040</v>
      </c>
      <c r="J18" s="124">
        <f t="shared" si="1"/>
        <v>12105.44</v>
      </c>
      <c r="K18" s="124">
        <f t="shared" si="1"/>
        <v>3977.9</v>
      </c>
      <c r="L18" s="124">
        <f t="shared" si="1"/>
        <v>21993.340000000004</v>
      </c>
      <c r="M18" s="124">
        <f t="shared" si="1"/>
        <v>78006.66</v>
      </c>
    </row>
    <row r="19" spans="1:13" ht="27" thickBot="1">
      <c r="A19" s="125" t="s">
        <v>277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7"/>
    </row>
    <row r="20" spans="1:13" ht="18.75" thickBot="1">
      <c r="A20" s="113" t="s">
        <v>4</v>
      </c>
      <c r="B20" s="113" t="s">
        <v>5</v>
      </c>
      <c r="C20" s="113" t="s">
        <v>6</v>
      </c>
      <c r="D20" s="113" t="s">
        <v>185</v>
      </c>
      <c r="E20" s="113" t="s">
        <v>7</v>
      </c>
      <c r="F20" s="113" t="s">
        <v>260</v>
      </c>
      <c r="G20" s="113" t="s">
        <v>203</v>
      </c>
      <c r="H20" s="113" t="s">
        <v>8</v>
      </c>
      <c r="I20" s="113" t="s">
        <v>9</v>
      </c>
      <c r="J20" s="113" t="s">
        <v>10</v>
      </c>
      <c r="K20" s="113" t="s">
        <v>204</v>
      </c>
      <c r="L20" s="113" t="s">
        <v>205</v>
      </c>
      <c r="M20" s="113" t="s">
        <v>206</v>
      </c>
    </row>
    <row r="21" spans="1:13" ht="75">
      <c r="A21" s="7">
        <v>6</v>
      </c>
      <c r="B21" s="114" t="s">
        <v>278</v>
      </c>
      <c r="C21" s="115" t="s">
        <v>279</v>
      </c>
      <c r="D21" s="116" t="s">
        <v>189</v>
      </c>
      <c r="E21" s="116" t="s">
        <v>263</v>
      </c>
      <c r="F21" s="116"/>
      <c r="G21" s="128">
        <v>60000</v>
      </c>
      <c r="H21" s="128">
        <f>G21*2.87%</f>
        <v>1722</v>
      </c>
      <c r="I21" s="128">
        <f>+G21*3.04%</f>
        <v>1824</v>
      </c>
      <c r="J21" s="128">
        <v>3486.65</v>
      </c>
      <c r="K21" s="128">
        <v>25</v>
      </c>
      <c r="L21" s="128">
        <f>H21+I21+J21+K21</f>
        <v>7057.65</v>
      </c>
      <c r="M21" s="128">
        <f>+G21-L21</f>
        <v>52942.35</v>
      </c>
    </row>
    <row r="22" spans="1:13" ht="32.25" thickBot="1">
      <c r="A22" s="122" t="s">
        <v>208</v>
      </c>
      <c r="B22" s="123"/>
      <c r="C22" s="123"/>
      <c r="D22" s="123"/>
      <c r="E22" s="123"/>
      <c r="F22" s="123" t="s">
        <v>273</v>
      </c>
      <c r="G22" s="124">
        <f t="shared" ref="G22:M22" si="2">+G21</f>
        <v>60000</v>
      </c>
      <c r="H22" s="124">
        <f t="shared" si="2"/>
        <v>1722</v>
      </c>
      <c r="I22" s="124">
        <f t="shared" si="2"/>
        <v>1824</v>
      </c>
      <c r="J22" s="124">
        <f t="shared" si="2"/>
        <v>3486.65</v>
      </c>
      <c r="K22" s="124">
        <f t="shared" si="2"/>
        <v>25</v>
      </c>
      <c r="L22" s="124">
        <f t="shared" si="2"/>
        <v>7057.65</v>
      </c>
      <c r="M22" s="124">
        <f t="shared" si="2"/>
        <v>52942.35</v>
      </c>
    </row>
    <row r="23" spans="1:13" ht="27" thickBot="1">
      <c r="A23" s="129"/>
      <c r="B23" s="130"/>
      <c r="C23" s="130"/>
      <c r="D23" s="130"/>
      <c r="E23" s="130" t="s">
        <v>280</v>
      </c>
      <c r="F23" s="130"/>
      <c r="G23" s="130"/>
      <c r="H23" s="130"/>
      <c r="I23" s="130"/>
      <c r="J23" s="130"/>
      <c r="K23" s="130"/>
      <c r="L23" s="130"/>
      <c r="M23" s="131"/>
    </row>
    <row r="24" spans="1:13" ht="18.75" thickBot="1">
      <c r="A24" s="113" t="s">
        <v>4</v>
      </c>
      <c r="B24" s="113" t="s">
        <v>5</v>
      </c>
      <c r="C24" s="113" t="s">
        <v>6</v>
      </c>
      <c r="D24" s="113" t="s">
        <v>185</v>
      </c>
      <c r="E24" s="113" t="s">
        <v>7</v>
      </c>
      <c r="F24" s="113" t="s">
        <v>260</v>
      </c>
      <c r="G24" s="113" t="s">
        <v>203</v>
      </c>
      <c r="H24" s="113" t="s">
        <v>8</v>
      </c>
      <c r="I24" s="113" t="s">
        <v>9</v>
      </c>
      <c r="J24" s="113" t="s">
        <v>10</v>
      </c>
      <c r="K24" s="113" t="s">
        <v>204</v>
      </c>
      <c r="L24" s="113" t="s">
        <v>205</v>
      </c>
      <c r="M24" s="113" t="s">
        <v>206</v>
      </c>
    </row>
    <row r="25" spans="1:13" ht="135.75" thickBot="1">
      <c r="A25" s="7">
        <v>7</v>
      </c>
      <c r="B25" s="114" t="s">
        <v>281</v>
      </c>
      <c r="C25" s="114" t="s">
        <v>282</v>
      </c>
      <c r="D25" s="116"/>
      <c r="E25" s="116" t="s">
        <v>263</v>
      </c>
      <c r="F25" s="113"/>
      <c r="G25" s="128">
        <v>100000</v>
      </c>
      <c r="H25" s="128">
        <f>G25*2.87%</f>
        <v>2870</v>
      </c>
      <c r="I25" s="128">
        <f>+G25*3.04%</f>
        <v>3040</v>
      </c>
      <c r="J25" s="128">
        <v>12105.44</v>
      </c>
      <c r="K25" s="128">
        <v>25</v>
      </c>
      <c r="L25" s="128">
        <f>H25+I25+J25+K25</f>
        <v>18040.440000000002</v>
      </c>
      <c r="M25" s="128">
        <f>+G25-L25</f>
        <v>81959.56</v>
      </c>
    </row>
    <row r="26" spans="1:13" ht="32.25" thickBot="1">
      <c r="A26" s="122" t="s">
        <v>208</v>
      </c>
      <c r="B26" s="123"/>
      <c r="C26" s="123"/>
      <c r="D26" s="123"/>
      <c r="E26" s="123"/>
      <c r="F26" s="123" t="s">
        <v>273</v>
      </c>
      <c r="G26" s="124">
        <f>+G25</f>
        <v>100000</v>
      </c>
      <c r="H26" s="124">
        <f t="shared" ref="H26:M26" si="3">+H25</f>
        <v>2870</v>
      </c>
      <c r="I26" s="124">
        <f t="shared" si="3"/>
        <v>3040</v>
      </c>
      <c r="J26" s="124">
        <f>+J25</f>
        <v>12105.44</v>
      </c>
      <c r="K26" s="124">
        <f t="shared" si="3"/>
        <v>25</v>
      </c>
      <c r="L26" s="124">
        <f t="shared" si="3"/>
        <v>18040.440000000002</v>
      </c>
      <c r="M26" s="124">
        <f t="shared" si="3"/>
        <v>81959.56</v>
      </c>
    </row>
    <row r="27" spans="1:13" ht="27" thickBot="1">
      <c r="A27" s="125" t="s">
        <v>283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7"/>
    </row>
    <row r="28" spans="1:13" ht="18.75" thickBot="1">
      <c r="A28" s="113" t="s">
        <v>4</v>
      </c>
      <c r="B28" s="113" t="s">
        <v>5</v>
      </c>
      <c r="C28" s="113" t="s">
        <v>6</v>
      </c>
      <c r="D28" s="113" t="s">
        <v>185</v>
      </c>
      <c r="E28" s="113" t="s">
        <v>7</v>
      </c>
      <c r="F28" s="113" t="s">
        <v>260</v>
      </c>
      <c r="G28" s="113" t="s">
        <v>203</v>
      </c>
      <c r="H28" s="113" t="s">
        <v>8</v>
      </c>
      <c r="I28" s="113" t="s">
        <v>9</v>
      </c>
      <c r="J28" s="113" t="s">
        <v>10</v>
      </c>
      <c r="K28" s="113" t="s">
        <v>204</v>
      </c>
      <c r="L28" s="113" t="s">
        <v>205</v>
      </c>
      <c r="M28" s="113" t="s">
        <v>206</v>
      </c>
    </row>
    <row r="29" spans="1:13" ht="60.75" thickBot="1">
      <c r="A29" s="7">
        <v>8</v>
      </c>
      <c r="B29" s="114" t="s">
        <v>284</v>
      </c>
      <c r="C29" s="115" t="s">
        <v>266</v>
      </c>
      <c r="D29" s="116" t="s">
        <v>189</v>
      </c>
      <c r="E29" s="116" t="s">
        <v>263</v>
      </c>
      <c r="F29" s="116" t="s">
        <v>285</v>
      </c>
      <c r="G29" s="128">
        <v>40000</v>
      </c>
      <c r="H29" s="128">
        <f>G29*0.0287</f>
        <v>1148</v>
      </c>
      <c r="I29" s="128">
        <v>1216</v>
      </c>
      <c r="J29" s="128">
        <v>442.65</v>
      </c>
      <c r="K29" s="128">
        <v>25</v>
      </c>
      <c r="L29" s="128">
        <f>SUM(H29:K29)</f>
        <v>2831.65</v>
      </c>
      <c r="M29" s="128">
        <f>+G29-L29</f>
        <v>37168.35</v>
      </c>
    </row>
    <row r="30" spans="1:13" ht="32.25" thickBot="1">
      <c r="A30" s="122" t="s">
        <v>208</v>
      </c>
      <c r="B30" s="123"/>
      <c r="C30" s="123"/>
      <c r="D30" s="123"/>
      <c r="E30" s="123"/>
      <c r="F30" s="123"/>
      <c r="G30" s="124">
        <f>SUM(G29:G29)</f>
        <v>40000</v>
      </c>
      <c r="H30" s="97">
        <f>SUM(H28:H29)</f>
        <v>1148</v>
      </c>
      <c r="I30" s="97">
        <f>SUM(I28:I29)</f>
        <v>1216</v>
      </c>
      <c r="J30" s="97">
        <f>SUM(J29)</f>
        <v>442.65</v>
      </c>
      <c r="K30" s="128">
        <f>SUM(K29)</f>
        <v>25</v>
      </c>
      <c r="L30" s="97">
        <f>SUM(L28:L29)</f>
        <v>2831.65</v>
      </c>
      <c r="M30" s="97">
        <f>SUM(M29)</f>
        <v>37168.35</v>
      </c>
    </row>
    <row r="31" spans="1:13" ht="27" thickBot="1">
      <c r="A31" s="125" t="s">
        <v>286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7"/>
    </row>
    <row r="32" spans="1:13" ht="18.75" thickBot="1">
      <c r="A32" s="113" t="s">
        <v>4</v>
      </c>
      <c r="B32" s="113" t="s">
        <v>5</v>
      </c>
      <c r="C32" s="113" t="s">
        <v>6</v>
      </c>
      <c r="D32" s="113" t="s">
        <v>185</v>
      </c>
      <c r="E32" s="113" t="s">
        <v>7</v>
      </c>
      <c r="F32" s="113" t="s">
        <v>260</v>
      </c>
      <c r="G32" s="113" t="s">
        <v>203</v>
      </c>
      <c r="H32" s="113" t="s">
        <v>8</v>
      </c>
      <c r="I32" s="113" t="s">
        <v>9</v>
      </c>
      <c r="J32" s="113" t="s">
        <v>10</v>
      </c>
      <c r="K32" s="113" t="s">
        <v>204</v>
      </c>
      <c r="L32" s="113" t="s">
        <v>205</v>
      </c>
      <c r="M32" s="113" t="s">
        <v>206</v>
      </c>
    </row>
    <row r="33" spans="1:13" ht="103.5">
      <c r="A33" s="132">
        <v>9</v>
      </c>
      <c r="B33" s="133" t="s">
        <v>287</v>
      </c>
      <c r="C33" s="133" t="s">
        <v>288</v>
      </c>
      <c r="D33" s="134" t="s">
        <v>188</v>
      </c>
      <c r="E33" s="116" t="s">
        <v>263</v>
      </c>
      <c r="F33" s="116" t="s">
        <v>289</v>
      </c>
      <c r="G33" s="128">
        <v>90000</v>
      </c>
      <c r="H33" s="128">
        <f t="shared" ref="H33" si="4">G33*0.0287</f>
        <v>2583</v>
      </c>
      <c r="I33" s="128">
        <v>2736</v>
      </c>
      <c r="J33" s="128">
        <v>9753.19</v>
      </c>
      <c r="K33" s="128">
        <v>9663.75</v>
      </c>
      <c r="L33" s="128">
        <f>SUM(H33:K33)</f>
        <v>24735.940000000002</v>
      </c>
      <c r="M33" s="128">
        <f>+G33-L33</f>
        <v>65264.06</v>
      </c>
    </row>
    <row r="34" spans="1:13" ht="32.25" thickBot="1">
      <c r="A34" s="122" t="s">
        <v>208</v>
      </c>
      <c r="B34" s="135"/>
      <c r="C34" s="136"/>
      <c r="D34" s="4"/>
      <c r="E34" s="4"/>
      <c r="F34" s="4"/>
      <c r="G34" s="124">
        <f>+SUM(G33)</f>
        <v>90000</v>
      </c>
      <c r="H34" s="97">
        <f t="shared" ref="H34:L34" si="5">+SUM(H33)</f>
        <v>2583</v>
      </c>
      <c r="I34" s="97">
        <f t="shared" si="5"/>
        <v>2736</v>
      </c>
      <c r="J34" s="97">
        <f>+SUM(J33)</f>
        <v>9753.19</v>
      </c>
      <c r="K34" s="137">
        <f t="shared" si="5"/>
        <v>9663.75</v>
      </c>
      <c r="L34" s="97">
        <f t="shared" si="5"/>
        <v>24735.940000000002</v>
      </c>
      <c r="M34" s="97">
        <f>+SUM(M33)</f>
        <v>65264.06</v>
      </c>
    </row>
    <row r="35" spans="1:13" ht="27" thickBot="1">
      <c r="A35" s="125" t="s">
        <v>290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7"/>
    </row>
    <row r="36" spans="1:13" ht="18.75" thickBot="1">
      <c r="A36" s="113" t="s">
        <v>4</v>
      </c>
      <c r="B36" s="113" t="s">
        <v>5</v>
      </c>
      <c r="C36" s="113" t="s">
        <v>6</v>
      </c>
      <c r="D36" s="113" t="s">
        <v>185</v>
      </c>
      <c r="E36" s="113" t="s">
        <v>7</v>
      </c>
      <c r="F36" s="113" t="s">
        <v>260</v>
      </c>
      <c r="G36" s="113" t="s">
        <v>203</v>
      </c>
      <c r="H36" s="113" t="s">
        <v>8</v>
      </c>
      <c r="I36" s="113" t="s">
        <v>9</v>
      </c>
      <c r="J36" s="113" t="s">
        <v>10</v>
      </c>
      <c r="K36" s="113" t="s">
        <v>204</v>
      </c>
      <c r="L36" s="113" t="s">
        <v>205</v>
      </c>
      <c r="M36" s="113" t="s">
        <v>206</v>
      </c>
    </row>
    <row r="37" spans="1:13" ht="69">
      <c r="A37" s="132">
        <v>10</v>
      </c>
      <c r="B37" s="133" t="s">
        <v>291</v>
      </c>
      <c r="C37" s="133" t="s">
        <v>266</v>
      </c>
      <c r="D37" s="134" t="s">
        <v>188</v>
      </c>
      <c r="E37" s="116" t="s">
        <v>263</v>
      </c>
      <c r="F37" s="138" t="s">
        <v>289</v>
      </c>
      <c r="G37" s="139">
        <v>45000</v>
      </c>
      <c r="H37" s="139">
        <v>1291.5</v>
      </c>
      <c r="I37" s="139">
        <f t="shared" ref="I37" si="6">IF(G37&lt;75829.93,G37*0.0304,2305.23)</f>
        <v>1368</v>
      </c>
      <c r="J37" s="139">
        <v>0</v>
      </c>
      <c r="K37" s="139">
        <v>225</v>
      </c>
      <c r="L37" s="139">
        <f>H37+I37+J37+K37</f>
        <v>2884.5</v>
      </c>
      <c r="M37" s="139">
        <f t="shared" ref="M37" si="7">+G37-L37</f>
        <v>42115.5</v>
      </c>
    </row>
    <row r="38" spans="1:13" ht="32.25" thickBot="1">
      <c r="A38" s="122" t="s">
        <v>208</v>
      </c>
      <c r="B38" s="114"/>
      <c r="C38" s="114"/>
      <c r="D38" s="123"/>
      <c r="E38" s="123"/>
      <c r="F38" s="123"/>
      <c r="G38" s="124">
        <f t="shared" ref="G38:M38" si="8">SUM(G37)</f>
        <v>45000</v>
      </c>
      <c r="H38" s="124">
        <f t="shared" si="8"/>
        <v>1291.5</v>
      </c>
      <c r="I38" s="124">
        <f t="shared" si="8"/>
        <v>1368</v>
      </c>
      <c r="J38" s="140">
        <f>SUM(J37)</f>
        <v>0</v>
      </c>
      <c r="K38" s="124">
        <f t="shared" si="8"/>
        <v>225</v>
      </c>
      <c r="L38" s="124">
        <f t="shared" si="8"/>
        <v>2884.5</v>
      </c>
      <c r="M38" s="124">
        <f t="shared" si="8"/>
        <v>42115.5</v>
      </c>
    </row>
    <row r="39" spans="1:13" ht="21" thickBot="1">
      <c r="A39" s="141" t="s">
        <v>258</v>
      </c>
      <c r="B39" s="142" t="s">
        <v>195</v>
      </c>
      <c r="C39" s="143" t="s">
        <v>194</v>
      </c>
      <c r="D39" s="143" t="s">
        <v>292</v>
      </c>
      <c r="E39" s="143" t="s">
        <v>198</v>
      </c>
      <c r="F39" s="143"/>
      <c r="G39" s="143" t="s">
        <v>199</v>
      </c>
      <c r="H39" s="143" t="s">
        <v>200</v>
      </c>
      <c r="I39" s="143" t="s">
        <v>140</v>
      </c>
      <c r="J39" s="143" t="s">
        <v>259</v>
      </c>
      <c r="K39" s="143" t="s">
        <v>202</v>
      </c>
      <c r="L39" s="143"/>
      <c r="M39" s="144"/>
    </row>
    <row r="40" spans="1:13" ht="27" thickBot="1">
      <c r="A40" s="125" t="s">
        <v>293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7"/>
    </row>
    <row r="41" spans="1:13" ht="18.75" thickBot="1">
      <c r="A41" s="113" t="s">
        <v>4</v>
      </c>
      <c r="B41" s="113" t="s">
        <v>5</v>
      </c>
      <c r="C41" s="113" t="s">
        <v>6</v>
      </c>
      <c r="D41" s="113" t="s">
        <v>185</v>
      </c>
      <c r="E41" s="113" t="s">
        <v>7</v>
      </c>
      <c r="F41" s="113" t="s">
        <v>260</v>
      </c>
      <c r="G41" s="113" t="s">
        <v>203</v>
      </c>
      <c r="H41" s="113" t="s">
        <v>8</v>
      </c>
      <c r="I41" s="113" t="s">
        <v>9</v>
      </c>
      <c r="J41" s="113" t="s">
        <v>10</v>
      </c>
      <c r="K41" s="113" t="s">
        <v>204</v>
      </c>
      <c r="L41" s="113" t="s">
        <v>205</v>
      </c>
      <c r="M41" s="113" t="s">
        <v>206</v>
      </c>
    </row>
    <row r="42" spans="1:13" ht="75">
      <c r="A42" s="7">
        <v>11</v>
      </c>
      <c r="B42" s="114" t="s">
        <v>294</v>
      </c>
      <c r="C42" s="115" t="s">
        <v>266</v>
      </c>
      <c r="D42" s="116" t="s">
        <v>189</v>
      </c>
      <c r="E42" s="116" t="s">
        <v>263</v>
      </c>
      <c r="F42" s="116" t="s">
        <v>295</v>
      </c>
      <c r="G42" s="117">
        <v>60000</v>
      </c>
      <c r="H42" s="117">
        <v>1722</v>
      </c>
      <c r="I42" s="117">
        <v>1824</v>
      </c>
      <c r="J42" s="117">
        <v>3486.65</v>
      </c>
      <c r="K42" s="117">
        <v>1225</v>
      </c>
      <c r="L42" s="117">
        <f t="shared" ref="L42:L44" si="9">H42+I42+J42+K42</f>
        <v>8257.65</v>
      </c>
      <c r="M42" s="117">
        <f>+G42-L42</f>
        <v>51742.35</v>
      </c>
    </row>
    <row r="43" spans="1:13" ht="105">
      <c r="A43" s="132">
        <v>12</v>
      </c>
      <c r="B43" s="114" t="s">
        <v>296</v>
      </c>
      <c r="C43" s="114" t="s">
        <v>266</v>
      </c>
      <c r="D43" s="123" t="s">
        <v>189</v>
      </c>
      <c r="E43" s="116" t="s">
        <v>263</v>
      </c>
      <c r="F43" s="116" t="s">
        <v>295</v>
      </c>
      <c r="G43" s="117">
        <v>41000</v>
      </c>
      <c r="H43" s="117">
        <f t="shared" ref="H43" si="10">G43*0.0287</f>
        <v>1176.7</v>
      </c>
      <c r="I43" s="117">
        <f t="shared" ref="I43" si="11">IF(G43&lt;75829.93,G43*0.0304,2305.23)</f>
        <v>1246.4000000000001</v>
      </c>
      <c r="J43" s="117">
        <v>583.78</v>
      </c>
      <c r="K43" s="117">
        <v>225</v>
      </c>
      <c r="L43" s="117">
        <f t="shared" si="9"/>
        <v>3231.88</v>
      </c>
      <c r="M43" s="117">
        <f t="shared" ref="M43" si="12">+G43-L43</f>
        <v>37768.120000000003</v>
      </c>
    </row>
    <row r="44" spans="1:13" ht="69">
      <c r="A44" s="132">
        <v>13</v>
      </c>
      <c r="B44" s="133" t="s">
        <v>297</v>
      </c>
      <c r="C44" s="133" t="s">
        <v>298</v>
      </c>
      <c r="D44" s="134" t="s">
        <v>189</v>
      </c>
      <c r="E44" s="116" t="s">
        <v>263</v>
      </c>
      <c r="F44" s="116" t="s">
        <v>289</v>
      </c>
      <c r="G44" s="139">
        <v>50000</v>
      </c>
      <c r="H44" s="139">
        <f>G44*0.0287</f>
        <v>1435</v>
      </c>
      <c r="I44" s="139">
        <f>IF(G44&lt;75829.93,G44*0.0304,2305.23)</f>
        <v>1520</v>
      </c>
      <c r="J44" s="139">
        <v>0</v>
      </c>
      <c r="K44" s="139">
        <v>1025</v>
      </c>
      <c r="L44" s="145">
        <f t="shared" si="9"/>
        <v>3980</v>
      </c>
      <c r="M44" s="139">
        <f>+G44-L44</f>
        <v>46020</v>
      </c>
    </row>
    <row r="45" spans="1:13" ht="32.25" thickBot="1">
      <c r="A45" s="122" t="s">
        <v>208</v>
      </c>
      <c r="B45" s="146"/>
      <c r="C45" s="4"/>
      <c r="D45" s="4"/>
      <c r="E45" s="4"/>
      <c r="F45" s="4"/>
      <c r="G45" s="124">
        <f t="shared" ref="G45:M45" si="13">SUM(G42:G44)</f>
        <v>151000</v>
      </c>
      <c r="H45" s="124">
        <f t="shared" si="13"/>
        <v>4333.7</v>
      </c>
      <c r="I45" s="124">
        <f t="shared" si="13"/>
        <v>4590.3999999999996</v>
      </c>
      <c r="J45" s="124">
        <f>SUM(J42:J44)</f>
        <v>4070.4300000000003</v>
      </c>
      <c r="K45" s="124">
        <f t="shared" si="13"/>
        <v>2475</v>
      </c>
      <c r="L45" s="124">
        <f t="shared" si="13"/>
        <v>15469.529999999999</v>
      </c>
      <c r="M45" s="124">
        <f t="shared" si="13"/>
        <v>135530.47</v>
      </c>
    </row>
    <row r="46" spans="1:13" ht="31.5" thickBot="1">
      <c r="A46" s="147" t="s">
        <v>299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9"/>
    </row>
    <row r="47" spans="1:13" ht="18.75" thickBot="1">
      <c r="A47" s="113" t="s">
        <v>4</v>
      </c>
      <c r="B47" s="113" t="s">
        <v>5</v>
      </c>
      <c r="C47" s="113" t="s">
        <v>6</v>
      </c>
      <c r="D47" s="113" t="s">
        <v>185</v>
      </c>
      <c r="E47" s="113" t="s">
        <v>7</v>
      </c>
      <c r="F47" s="113" t="s">
        <v>260</v>
      </c>
      <c r="G47" s="113" t="s">
        <v>203</v>
      </c>
      <c r="H47" s="113" t="s">
        <v>8</v>
      </c>
      <c r="I47" s="113" t="s">
        <v>9</v>
      </c>
      <c r="J47" s="113" t="s">
        <v>10</v>
      </c>
      <c r="K47" s="113" t="s">
        <v>204</v>
      </c>
      <c r="L47" s="113" t="s">
        <v>205</v>
      </c>
      <c r="M47" s="113" t="s">
        <v>206</v>
      </c>
    </row>
    <row r="48" spans="1:13" ht="75">
      <c r="A48" s="7">
        <v>14</v>
      </c>
      <c r="B48" s="114" t="s">
        <v>300</v>
      </c>
      <c r="C48" s="114" t="s">
        <v>301</v>
      </c>
      <c r="D48" s="123" t="s">
        <v>189</v>
      </c>
      <c r="E48" s="116" t="s">
        <v>263</v>
      </c>
      <c r="F48" s="150" t="s">
        <v>289</v>
      </c>
      <c r="G48" s="117">
        <v>50000</v>
      </c>
      <c r="H48" s="117">
        <v>1435</v>
      </c>
      <c r="I48" s="117">
        <f t="shared" ref="I48:I51" si="14">IF(G48&lt;75829.93,G48*0.0304,2305.23)</f>
        <v>1520</v>
      </c>
      <c r="J48" s="117">
        <v>0</v>
      </c>
      <c r="K48" s="117">
        <v>6772.08</v>
      </c>
      <c r="L48" s="117">
        <f t="shared" ref="L48:L49" si="15">H48+I48+J48+K48</f>
        <v>9727.08</v>
      </c>
      <c r="M48" s="117">
        <f>+G48-L48</f>
        <v>40272.92</v>
      </c>
    </row>
    <row r="49" spans="1:13" ht="90">
      <c r="A49" s="7">
        <v>15</v>
      </c>
      <c r="B49" s="114" t="s">
        <v>302</v>
      </c>
      <c r="C49" s="114" t="s">
        <v>303</v>
      </c>
      <c r="D49" s="123" t="s">
        <v>189</v>
      </c>
      <c r="E49" s="116" t="s">
        <v>263</v>
      </c>
      <c r="F49" s="138" t="s">
        <v>304</v>
      </c>
      <c r="G49" s="117">
        <v>60000</v>
      </c>
      <c r="H49" s="117">
        <v>1722</v>
      </c>
      <c r="I49" s="117">
        <f t="shared" si="14"/>
        <v>1824</v>
      </c>
      <c r="J49" s="117">
        <v>0</v>
      </c>
      <c r="K49" s="117">
        <v>1740.46</v>
      </c>
      <c r="L49" s="117">
        <f t="shared" si="15"/>
        <v>5286.46</v>
      </c>
      <c r="M49" s="117">
        <f t="shared" ref="M49" si="16">+G49-L49</f>
        <v>54713.54</v>
      </c>
    </row>
    <row r="50" spans="1:13" ht="75">
      <c r="A50" s="7">
        <v>16</v>
      </c>
      <c r="B50" s="114" t="s">
        <v>305</v>
      </c>
      <c r="C50" s="114" t="s">
        <v>266</v>
      </c>
      <c r="D50" s="123" t="s">
        <v>188</v>
      </c>
      <c r="E50" s="116" t="s">
        <v>263</v>
      </c>
      <c r="F50" s="116" t="s">
        <v>306</v>
      </c>
      <c r="G50" s="117">
        <v>45000</v>
      </c>
      <c r="H50" s="117">
        <f>G50*0.0287</f>
        <v>1291.5</v>
      </c>
      <c r="I50" s="117">
        <f t="shared" si="14"/>
        <v>1368</v>
      </c>
      <c r="J50" s="117">
        <v>0</v>
      </c>
      <c r="K50" s="117">
        <v>225</v>
      </c>
      <c r="L50" s="117">
        <f>+K50+J50+I50+H50</f>
        <v>2884.5</v>
      </c>
      <c r="M50" s="117">
        <f>+G50-L50</f>
        <v>42115.5</v>
      </c>
    </row>
    <row r="51" spans="1:13" ht="75">
      <c r="A51" s="7">
        <v>17</v>
      </c>
      <c r="B51" s="114" t="s">
        <v>307</v>
      </c>
      <c r="C51" s="114" t="s">
        <v>147</v>
      </c>
      <c r="D51" s="123" t="s">
        <v>189</v>
      </c>
      <c r="E51" s="116" t="s">
        <v>263</v>
      </c>
      <c r="F51" s="116" t="s">
        <v>308</v>
      </c>
      <c r="G51" s="145">
        <v>50000</v>
      </c>
      <c r="H51" s="145">
        <f>G51*0.0287</f>
        <v>1435</v>
      </c>
      <c r="I51" s="145">
        <f t="shared" si="14"/>
        <v>1520</v>
      </c>
      <c r="J51" s="145">
        <v>1854</v>
      </c>
      <c r="K51" s="145">
        <v>25</v>
      </c>
      <c r="L51" s="117">
        <f>+K51+J51+I51+H51</f>
        <v>4834</v>
      </c>
      <c r="M51" s="145">
        <f>+G51-L51</f>
        <v>45166</v>
      </c>
    </row>
    <row r="52" spans="1:13" ht="32.25" thickBot="1">
      <c r="A52" s="122" t="s">
        <v>208</v>
      </c>
      <c r="B52" s="114"/>
      <c r="C52" s="114"/>
      <c r="D52" s="123"/>
      <c r="E52" s="116"/>
      <c r="F52" s="116" t="s">
        <v>309</v>
      </c>
      <c r="G52" s="124">
        <f>SUM(G48:G51)</f>
        <v>205000</v>
      </c>
      <c r="H52" s="124">
        <f t="shared" ref="H52:M52" si="17">SUM(H48:H51)</f>
        <v>5883.5</v>
      </c>
      <c r="I52" s="124">
        <f t="shared" si="17"/>
        <v>6232</v>
      </c>
      <c r="J52" s="124">
        <f t="shared" si="17"/>
        <v>1854</v>
      </c>
      <c r="K52" s="124">
        <f t="shared" si="17"/>
        <v>8762.5400000000009</v>
      </c>
      <c r="L52" s="124">
        <f t="shared" si="17"/>
        <v>22732.04</v>
      </c>
      <c r="M52" s="124">
        <f t="shared" si="17"/>
        <v>182267.96</v>
      </c>
    </row>
    <row r="53" spans="1:13" ht="31.5" thickBot="1">
      <c r="A53" s="147" t="s">
        <v>310</v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9"/>
    </row>
    <row r="54" spans="1:13" ht="18.75" thickBot="1">
      <c r="A54" s="113" t="s">
        <v>4</v>
      </c>
      <c r="B54" s="113" t="s">
        <v>5</v>
      </c>
      <c r="C54" s="113" t="s">
        <v>6</v>
      </c>
      <c r="D54" s="113" t="s">
        <v>185</v>
      </c>
      <c r="E54" s="113" t="s">
        <v>7</v>
      </c>
      <c r="F54" s="113" t="s">
        <v>260</v>
      </c>
      <c r="G54" s="113" t="s">
        <v>203</v>
      </c>
      <c r="H54" s="113" t="s">
        <v>8</v>
      </c>
      <c r="I54" s="113" t="s">
        <v>9</v>
      </c>
      <c r="J54" s="113" t="s">
        <v>10</v>
      </c>
      <c r="K54" s="113" t="s">
        <v>204</v>
      </c>
      <c r="L54" s="113" t="s">
        <v>205</v>
      </c>
      <c r="M54" s="113" t="s">
        <v>206</v>
      </c>
    </row>
    <row r="55" spans="1:13" ht="90.75" thickBot="1">
      <c r="A55" s="7">
        <v>18</v>
      </c>
      <c r="B55" s="114" t="s">
        <v>311</v>
      </c>
      <c r="C55" s="114" t="s">
        <v>312</v>
      </c>
      <c r="D55" s="123" t="s">
        <v>189</v>
      </c>
      <c r="E55" s="116" t="s">
        <v>263</v>
      </c>
      <c r="F55" s="7" t="s">
        <v>267</v>
      </c>
      <c r="G55" s="128">
        <v>60000</v>
      </c>
      <c r="H55" s="128">
        <f>G55*0.0287</f>
        <v>1722</v>
      </c>
      <c r="I55" s="128">
        <v>1824</v>
      </c>
      <c r="J55" s="128">
        <v>0</v>
      </c>
      <c r="K55" s="128">
        <v>25</v>
      </c>
      <c r="L55" s="128">
        <f>H55+I55+J55+K55</f>
        <v>3571</v>
      </c>
      <c r="M55" s="128">
        <f>+G55-L55</f>
        <v>56429</v>
      </c>
    </row>
    <row r="56" spans="1:13" ht="32.25" thickBot="1">
      <c r="A56" s="122" t="s">
        <v>208</v>
      </c>
      <c r="D56" s="13"/>
      <c r="E56" s="13"/>
      <c r="G56" s="151">
        <f>+G55</f>
        <v>60000</v>
      </c>
      <c r="H56" s="151">
        <f>G56*0.0287</f>
        <v>1722</v>
      </c>
      <c r="I56" s="151">
        <v>1824</v>
      </c>
      <c r="J56" s="151">
        <f>SUM(J55)</f>
        <v>0</v>
      </c>
      <c r="K56" s="128">
        <v>25</v>
      </c>
      <c r="L56" s="151">
        <f>SUM(L55)</f>
        <v>3571</v>
      </c>
      <c r="M56" s="151">
        <f>+G56-L56</f>
        <v>56429</v>
      </c>
    </row>
    <row r="57" spans="1:13" ht="31.5" thickBot="1">
      <c r="A57" s="147" t="s">
        <v>114</v>
      </c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9"/>
    </row>
    <row r="58" spans="1:13" ht="18.75" thickBot="1">
      <c r="A58" s="113" t="s">
        <v>4</v>
      </c>
      <c r="B58" s="113" t="s">
        <v>5</v>
      </c>
      <c r="C58" s="113" t="s">
        <v>6</v>
      </c>
      <c r="D58" s="113" t="s">
        <v>185</v>
      </c>
      <c r="E58" s="113" t="s">
        <v>7</v>
      </c>
      <c r="F58" s="113" t="s">
        <v>260</v>
      </c>
      <c r="G58" s="113" t="s">
        <v>203</v>
      </c>
      <c r="H58" s="113" t="s">
        <v>8</v>
      </c>
      <c r="I58" s="113" t="s">
        <v>9</v>
      </c>
      <c r="J58" s="113" t="s">
        <v>10</v>
      </c>
      <c r="K58" s="113" t="s">
        <v>204</v>
      </c>
      <c r="L58" s="113" t="s">
        <v>205</v>
      </c>
      <c r="M58" s="113" t="s">
        <v>206</v>
      </c>
    </row>
    <row r="59" spans="1:13" ht="17.25">
      <c r="A59" s="132">
        <v>19</v>
      </c>
      <c r="B59" s="152" t="s">
        <v>313</v>
      </c>
      <c r="C59" s="152" t="s">
        <v>314</v>
      </c>
      <c r="D59" s="132" t="s">
        <v>189</v>
      </c>
      <c r="E59" s="116" t="s">
        <v>263</v>
      </c>
      <c r="F59" s="7" t="s">
        <v>267</v>
      </c>
      <c r="G59" s="153">
        <v>50000</v>
      </c>
      <c r="H59" s="153">
        <f>G59*0.0287</f>
        <v>1435</v>
      </c>
      <c r="I59" s="153">
        <v>1520</v>
      </c>
      <c r="J59" s="117">
        <v>0</v>
      </c>
      <c r="K59" s="153">
        <v>1025</v>
      </c>
      <c r="L59" s="154">
        <f>H59+I59+J59+K59</f>
        <v>3980</v>
      </c>
      <c r="M59" s="117">
        <f>+G59-L59</f>
        <v>46020</v>
      </c>
    </row>
    <row r="60" spans="1:13" ht="17.25">
      <c r="A60" s="132">
        <v>20</v>
      </c>
      <c r="B60" s="152" t="s">
        <v>315</v>
      </c>
      <c r="C60" s="152" t="s">
        <v>147</v>
      </c>
      <c r="D60" s="132" t="s">
        <v>188</v>
      </c>
      <c r="E60" s="116" t="s">
        <v>263</v>
      </c>
      <c r="F60" s="7" t="s">
        <v>267</v>
      </c>
      <c r="G60" s="153">
        <v>50000</v>
      </c>
      <c r="H60" s="153">
        <f t="shared" ref="H60:H64" si="18">G60*0.0287</f>
        <v>1435</v>
      </c>
      <c r="I60" s="153">
        <v>1520</v>
      </c>
      <c r="J60" s="117">
        <v>0</v>
      </c>
      <c r="K60" s="153">
        <v>1025</v>
      </c>
      <c r="L60" s="154">
        <f>+H60+I60+J60+K60</f>
        <v>3980</v>
      </c>
      <c r="M60" s="117">
        <f>+G60-L60</f>
        <v>46020</v>
      </c>
    </row>
    <row r="61" spans="1:13" ht="75">
      <c r="A61" s="132">
        <v>21</v>
      </c>
      <c r="B61" s="114" t="s">
        <v>316</v>
      </c>
      <c r="C61" s="114" t="s">
        <v>314</v>
      </c>
      <c r="D61" s="123" t="s">
        <v>189</v>
      </c>
      <c r="E61" s="116" t="s">
        <v>263</v>
      </c>
      <c r="F61" s="116" t="s">
        <v>317</v>
      </c>
      <c r="G61" s="117">
        <v>50000</v>
      </c>
      <c r="H61" s="117">
        <f t="shared" si="18"/>
        <v>1435</v>
      </c>
      <c r="I61" s="117">
        <f>IF(G61&lt;75829.93,G61*0.0304,2305.23)</f>
        <v>1520</v>
      </c>
      <c r="J61" s="117">
        <v>0</v>
      </c>
      <c r="K61" s="117">
        <v>1025</v>
      </c>
      <c r="L61" s="117">
        <f t="shared" ref="L61:L64" si="19">H61+I61+J61+K61</f>
        <v>3980</v>
      </c>
      <c r="M61" s="117">
        <f t="shared" ref="M61:M64" si="20">+G61-L61</f>
        <v>46020</v>
      </c>
    </row>
    <row r="62" spans="1:13" ht="60">
      <c r="A62" s="132">
        <v>22</v>
      </c>
      <c r="B62" s="114" t="s">
        <v>318</v>
      </c>
      <c r="C62" s="114" t="s">
        <v>266</v>
      </c>
      <c r="D62" s="123" t="s">
        <v>188</v>
      </c>
      <c r="E62" s="116" t="s">
        <v>263</v>
      </c>
      <c r="F62" s="116" t="s">
        <v>295</v>
      </c>
      <c r="G62" s="117">
        <v>45000</v>
      </c>
      <c r="H62" s="117">
        <f t="shared" si="18"/>
        <v>1291.5</v>
      </c>
      <c r="I62" s="117">
        <v>1368</v>
      </c>
      <c r="J62" s="117">
        <v>633.69000000000005</v>
      </c>
      <c r="K62" s="117">
        <v>3455.92</v>
      </c>
      <c r="L62" s="117">
        <f>H62+I62+J62+K62</f>
        <v>6749.1100000000006</v>
      </c>
      <c r="M62" s="117">
        <f>+G62-L62</f>
        <v>38250.89</v>
      </c>
    </row>
    <row r="63" spans="1:13" ht="60">
      <c r="A63" s="132">
        <v>23</v>
      </c>
      <c r="B63" s="114" t="s">
        <v>319</v>
      </c>
      <c r="C63" s="114" t="s">
        <v>320</v>
      </c>
      <c r="D63" s="123" t="s">
        <v>189</v>
      </c>
      <c r="E63" s="116" t="s">
        <v>263</v>
      </c>
      <c r="F63" s="116"/>
      <c r="G63" s="117">
        <v>50000</v>
      </c>
      <c r="H63" s="117">
        <f t="shared" si="18"/>
        <v>1435</v>
      </c>
      <c r="I63" s="117">
        <v>1520</v>
      </c>
      <c r="J63" s="117">
        <v>1854</v>
      </c>
      <c r="K63" s="117">
        <v>25</v>
      </c>
      <c r="L63" s="117">
        <f>H63+I63+J63+K63</f>
        <v>4834</v>
      </c>
      <c r="M63" s="117">
        <f>+G63-L63</f>
        <v>45166</v>
      </c>
    </row>
    <row r="64" spans="1:13" ht="75">
      <c r="A64" s="132">
        <v>24</v>
      </c>
      <c r="B64" s="114" t="s">
        <v>321</v>
      </c>
      <c r="C64" s="114" t="s">
        <v>314</v>
      </c>
      <c r="D64" s="123" t="s">
        <v>189</v>
      </c>
      <c r="E64" s="116" t="s">
        <v>263</v>
      </c>
      <c r="F64" s="116" t="s">
        <v>306</v>
      </c>
      <c r="G64" s="145">
        <v>50000</v>
      </c>
      <c r="H64" s="145">
        <f t="shared" si="18"/>
        <v>1435</v>
      </c>
      <c r="I64" s="145">
        <f t="shared" ref="I64" si="21">IF(G64&lt;75829.93,G64*0.0304,2305.23)</f>
        <v>1520</v>
      </c>
      <c r="J64" s="145">
        <v>0</v>
      </c>
      <c r="K64" s="145">
        <v>1025</v>
      </c>
      <c r="L64" s="145">
        <f t="shared" si="19"/>
        <v>3980</v>
      </c>
      <c r="M64" s="145">
        <f t="shared" si="20"/>
        <v>46020</v>
      </c>
    </row>
    <row r="65" spans="1:13" ht="32.25" thickBot="1">
      <c r="A65" s="122" t="s">
        <v>208</v>
      </c>
      <c r="B65" s="114"/>
      <c r="C65" s="114"/>
      <c r="D65" s="123"/>
      <c r="E65" s="116"/>
      <c r="F65" s="116"/>
      <c r="G65" s="124">
        <f t="shared" ref="G65:M65" si="22">SUM(G59:G64)</f>
        <v>295000</v>
      </c>
      <c r="H65" s="124">
        <f t="shared" si="22"/>
        <v>8466.5</v>
      </c>
      <c r="I65" s="124">
        <f t="shared" si="22"/>
        <v>8968</v>
      </c>
      <c r="J65" s="124">
        <f t="shared" si="22"/>
        <v>2487.69</v>
      </c>
      <c r="K65" s="124">
        <f t="shared" si="22"/>
        <v>7580.92</v>
      </c>
      <c r="L65" s="124">
        <f t="shared" si="22"/>
        <v>27503.11</v>
      </c>
      <c r="M65" s="124">
        <f t="shared" si="22"/>
        <v>267496.89</v>
      </c>
    </row>
    <row r="66" spans="1:13" ht="27" thickBot="1">
      <c r="A66" s="125" t="s">
        <v>322</v>
      </c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7"/>
    </row>
    <row r="67" spans="1:13" ht="18.75" thickBot="1">
      <c r="A67" s="113" t="s">
        <v>4</v>
      </c>
      <c r="B67" s="113" t="s">
        <v>5</v>
      </c>
      <c r="C67" s="113" t="s">
        <v>6</v>
      </c>
      <c r="D67" s="113" t="s">
        <v>185</v>
      </c>
      <c r="E67" s="113" t="s">
        <v>7</v>
      </c>
      <c r="F67" s="113" t="s">
        <v>260</v>
      </c>
      <c r="G67" s="113" t="s">
        <v>203</v>
      </c>
      <c r="H67" s="113" t="s">
        <v>8</v>
      </c>
      <c r="I67" s="113" t="s">
        <v>9</v>
      </c>
      <c r="J67" s="113" t="s">
        <v>10</v>
      </c>
      <c r="K67" s="113" t="s">
        <v>204</v>
      </c>
      <c r="L67" s="113" t="s">
        <v>205</v>
      </c>
      <c r="M67" s="113" t="s">
        <v>206</v>
      </c>
    </row>
    <row r="68" spans="1:13" ht="51.75">
      <c r="A68" s="7">
        <v>25</v>
      </c>
      <c r="B68" s="133" t="s">
        <v>323</v>
      </c>
      <c r="C68" s="133" t="s">
        <v>169</v>
      </c>
      <c r="D68" s="134" t="s">
        <v>188</v>
      </c>
      <c r="E68" s="116" t="s">
        <v>263</v>
      </c>
      <c r="F68" s="116" t="s">
        <v>289</v>
      </c>
      <c r="G68" s="155">
        <v>45000</v>
      </c>
      <c r="H68" s="155">
        <v>1291.5</v>
      </c>
      <c r="I68" s="145">
        <v>1368</v>
      </c>
      <c r="J68" s="139">
        <v>0</v>
      </c>
      <c r="K68" s="155">
        <v>25</v>
      </c>
      <c r="L68" s="128">
        <f>H68+I68+J68+K68</f>
        <v>2684.5</v>
      </c>
      <c r="M68" s="155">
        <f t="shared" ref="M68:M69" si="23">G68-L68</f>
        <v>42315.5</v>
      </c>
    </row>
    <row r="69" spans="1:13" ht="32.25" thickBot="1">
      <c r="A69" s="122" t="s">
        <v>208</v>
      </c>
      <c r="B69" s="133"/>
      <c r="C69" s="133"/>
      <c r="D69" s="134"/>
      <c r="E69" s="116"/>
      <c r="F69" s="116"/>
      <c r="G69" s="156">
        <v>45000</v>
      </c>
      <c r="H69" s="156">
        <v>1291.5</v>
      </c>
      <c r="I69" s="157">
        <v>1368</v>
      </c>
      <c r="J69" s="140">
        <f>+J68</f>
        <v>0</v>
      </c>
      <c r="K69" s="156">
        <v>25</v>
      </c>
      <c r="L69" s="151">
        <f>H69+I69+J69+K69</f>
        <v>2684.5</v>
      </c>
      <c r="M69" s="156">
        <f t="shared" si="23"/>
        <v>42315.5</v>
      </c>
    </row>
    <row r="70" spans="1:13" ht="31.5" thickBot="1">
      <c r="A70" s="147" t="s">
        <v>324</v>
      </c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9"/>
    </row>
    <row r="71" spans="1:13" ht="18.75" thickBot="1">
      <c r="A71" s="113" t="s">
        <v>4</v>
      </c>
      <c r="B71" s="113" t="s">
        <v>5</v>
      </c>
      <c r="C71" s="113" t="s">
        <v>6</v>
      </c>
      <c r="D71" s="113" t="s">
        <v>185</v>
      </c>
      <c r="E71" s="113" t="s">
        <v>7</v>
      </c>
      <c r="F71" s="113" t="s">
        <v>260</v>
      </c>
      <c r="G71" s="113" t="s">
        <v>203</v>
      </c>
      <c r="H71" s="113" t="s">
        <v>8</v>
      </c>
      <c r="I71" s="113" t="s">
        <v>9</v>
      </c>
      <c r="J71" s="113" t="s">
        <v>10</v>
      </c>
      <c r="K71" s="113" t="s">
        <v>204</v>
      </c>
      <c r="L71" s="113" t="s">
        <v>205</v>
      </c>
      <c r="M71" s="113" t="s">
        <v>206</v>
      </c>
    </row>
    <row r="72" spans="1:13" ht="135">
      <c r="A72" s="7">
        <v>26</v>
      </c>
      <c r="B72" s="114" t="s">
        <v>325</v>
      </c>
      <c r="C72" s="114" t="s">
        <v>326</v>
      </c>
      <c r="D72" s="123" t="s">
        <v>189</v>
      </c>
      <c r="E72" s="116" t="s">
        <v>263</v>
      </c>
      <c r="F72" s="7" t="s">
        <v>267</v>
      </c>
      <c r="G72" s="117">
        <v>90000</v>
      </c>
      <c r="H72" s="117">
        <f>G72*0.0287</f>
        <v>2583</v>
      </c>
      <c r="I72" s="117">
        <v>2736</v>
      </c>
      <c r="J72" s="117">
        <v>5333.61</v>
      </c>
      <c r="K72" s="117">
        <v>225</v>
      </c>
      <c r="L72" s="117">
        <f>H72+I72+J72+K72</f>
        <v>10877.61</v>
      </c>
      <c r="M72" s="117">
        <f>+G72-L72</f>
        <v>79122.39</v>
      </c>
    </row>
    <row r="73" spans="1:13" ht="31.5">
      <c r="A73" s="122" t="s">
        <v>208</v>
      </c>
      <c r="B73" s="114"/>
      <c r="C73" s="114"/>
      <c r="D73" s="123"/>
      <c r="E73" s="123"/>
      <c r="F73" s="123"/>
      <c r="G73" s="151">
        <f>+G72</f>
        <v>90000</v>
      </c>
      <c r="H73" s="151">
        <f>G73*0.0287</f>
        <v>2583</v>
      </c>
      <c r="I73" s="151">
        <f>+I72</f>
        <v>2736</v>
      </c>
      <c r="J73" s="151">
        <f>+J72</f>
        <v>5333.61</v>
      </c>
      <c r="K73" s="151">
        <v>225</v>
      </c>
      <c r="L73" s="151">
        <f t="shared" ref="L73" si="24">H73+I73+J73+K73</f>
        <v>10877.61</v>
      </c>
      <c r="M73" s="151">
        <f t="shared" ref="M73" si="25">+G73-L73</f>
        <v>79122.39</v>
      </c>
    </row>
    <row r="74" spans="1:13" ht="35.25" thickBot="1">
      <c r="A74" s="158" t="s">
        <v>207</v>
      </c>
      <c r="B74" s="132"/>
      <c r="C74" s="132"/>
      <c r="D74" s="132"/>
      <c r="E74" s="132"/>
      <c r="F74" s="132"/>
      <c r="G74" s="159">
        <f>+G14+G18+G30+G34+G38+G45+G52+G56+G65+G69+G73+G22+G26</f>
        <v>1471000</v>
      </c>
      <c r="H74" s="159">
        <f>+H14+H18+H30+H34+H38+H45+H52+H56+H65+H69+H73+H26+H22</f>
        <v>42217.7</v>
      </c>
      <c r="I74" s="159">
        <f>+I14+I18+I30+I34+I38+I45+I52+I56+I65+I69+I73+I26+I22</f>
        <v>44718.400000000001</v>
      </c>
      <c r="J74" s="159">
        <f>+J14+J18+J30+J34+J38+J45+J52+J56+J65+J69+J73+J22+J26</f>
        <v>56030.540000000008</v>
      </c>
      <c r="K74" s="159">
        <f>+K14+K18+K30+K34+K38+K45+K52+K56+K65+K69+K73+K22+K26</f>
        <v>50111.19</v>
      </c>
      <c r="L74" s="159">
        <f>+L14+L18+L30+L34+L38+L45+L52+L56+L65+L69+L73+L26+L22</f>
        <v>193077.83</v>
      </c>
      <c r="M74" s="159">
        <f>+M14+M18+M30+M34+M38+M45+M52+M56+M65+M69+M73+M26+M22</f>
        <v>1277922.1700000002</v>
      </c>
    </row>
    <row r="75" spans="1:13" ht="18" thickTop="1">
      <c r="A75" s="158"/>
      <c r="B75" s="132"/>
      <c r="C75" s="132"/>
      <c r="D75" s="132"/>
      <c r="E75" s="132"/>
      <c r="F75" s="132"/>
      <c r="G75" s="160"/>
      <c r="H75" s="160"/>
      <c r="I75" s="160"/>
      <c r="J75" s="160"/>
      <c r="K75" s="160"/>
      <c r="L75" s="160"/>
      <c r="M75" s="161"/>
    </row>
    <row r="76" spans="1:13" ht="17.25">
      <c r="A76" s="132" t="s">
        <v>192</v>
      </c>
      <c r="B76" s="132"/>
      <c r="C76" s="132"/>
      <c r="D76" s="132"/>
      <c r="E76" s="132"/>
      <c r="F76" s="162" t="s">
        <v>77</v>
      </c>
      <c r="G76" s="162"/>
      <c r="H76" s="162"/>
      <c r="J76" s="163" t="s">
        <v>78</v>
      </c>
      <c r="K76" s="163"/>
      <c r="L76" s="163"/>
      <c r="M76" s="163"/>
    </row>
    <row r="77" spans="1:13" ht="17.25">
      <c r="A77" s="158"/>
      <c r="B77" s="132"/>
      <c r="C77" s="132"/>
      <c r="D77" s="132"/>
      <c r="E77" s="132"/>
      <c r="F77" s="132"/>
      <c r="G77" s="160"/>
      <c r="H77" s="160"/>
      <c r="I77" s="160"/>
      <c r="J77" s="160"/>
      <c r="K77" s="160"/>
      <c r="L77" s="160"/>
      <c r="M77" s="161"/>
    </row>
    <row r="78" spans="1:13" ht="17.25">
      <c r="A78" s="11" t="s">
        <v>327</v>
      </c>
      <c r="B78" s="132"/>
      <c r="C78" s="132"/>
      <c r="D78" s="132"/>
      <c r="E78" s="132"/>
      <c r="F78" s="164" t="s">
        <v>93</v>
      </c>
      <c r="G78" s="162"/>
      <c r="H78" s="162"/>
      <c r="I78" s="162"/>
      <c r="J78" s="165" t="s">
        <v>94</v>
      </c>
      <c r="K78" s="165"/>
      <c r="L78" s="165"/>
      <c r="M78" s="165"/>
    </row>
    <row r="79" spans="1:13" ht="17.25">
      <c r="A79" s="132" t="s">
        <v>328</v>
      </c>
      <c r="B79" s="132"/>
      <c r="C79" s="132"/>
      <c r="D79" s="132"/>
      <c r="E79" s="132"/>
      <c r="F79" s="132" t="s">
        <v>193</v>
      </c>
      <c r="G79" s="162"/>
      <c r="H79" s="162"/>
      <c r="I79" s="162"/>
      <c r="J79" s="163" t="s">
        <v>12</v>
      </c>
      <c r="K79" s="163"/>
      <c r="L79" s="163"/>
      <c r="M79" s="163"/>
    </row>
    <row r="80" spans="1:13" ht="17.25">
      <c r="A80" s="166"/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</row>
  </sheetData>
  <mergeCells count="17">
    <mergeCell ref="A70:M70"/>
    <mergeCell ref="J76:M76"/>
    <mergeCell ref="J78:M78"/>
    <mergeCell ref="J79:M79"/>
    <mergeCell ref="A80:M80"/>
    <mergeCell ref="A35:M35"/>
    <mergeCell ref="A40:M40"/>
    <mergeCell ref="A46:M46"/>
    <mergeCell ref="A53:M53"/>
    <mergeCell ref="A57:M57"/>
    <mergeCell ref="A66:M66"/>
    <mergeCell ref="A1:M6"/>
    <mergeCell ref="A8:M8"/>
    <mergeCell ref="A15:M15"/>
    <mergeCell ref="A19:M19"/>
    <mergeCell ref="A27:M27"/>
    <mergeCell ref="A31:M3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7E7D6-CFEC-4458-9EEC-01884FC6DE99}">
  <dimension ref="B4:N20"/>
  <sheetViews>
    <sheetView topLeftCell="C1" workbookViewId="0">
      <selection activeCell="C14" sqref="C14"/>
    </sheetView>
  </sheetViews>
  <sheetFormatPr baseColWidth="10" defaultRowHeight="15"/>
  <cols>
    <col min="2" max="2" width="19.42578125" customWidth="1"/>
    <col min="3" max="3" width="30.7109375" customWidth="1"/>
    <col min="4" max="4" width="35" customWidth="1"/>
    <col min="6" max="6" width="18.7109375" bestFit="1" customWidth="1"/>
    <col min="7" max="7" width="38.7109375" bestFit="1" customWidth="1"/>
    <col min="10" max="10" width="25" bestFit="1" customWidth="1"/>
    <col min="11" max="11" width="17.42578125" bestFit="1" customWidth="1"/>
    <col min="12" max="12" width="15.28515625" customWidth="1"/>
    <col min="13" max="13" width="12.5703125" bestFit="1" customWidth="1"/>
  </cols>
  <sheetData>
    <row r="4" spans="2:14">
      <c r="B4" s="167" t="s">
        <v>329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9"/>
    </row>
    <row r="5" spans="2:14">
      <c r="B5" s="170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71"/>
    </row>
    <row r="6" spans="2:14">
      <c r="B6" s="170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71"/>
    </row>
    <row r="7" spans="2:14">
      <c r="B7" s="170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71"/>
    </row>
    <row r="8" spans="2:14">
      <c r="B8" s="170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71"/>
    </row>
    <row r="9" spans="2:14" ht="15.75" thickBot="1">
      <c r="B9" s="172"/>
      <c r="C9" s="173"/>
      <c r="D9" s="173"/>
      <c r="E9" s="173"/>
      <c r="F9" s="173"/>
      <c r="G9" s="173"/>
      <c r="H9" s="173"/>
      <c r="I9" s="173"/>
      <c r="J9" s="173"/>
      <c r="K9" s="173"/>
      <c r="L9" s="107"/>
      <c r="M9" s="171"/>
    </row>
    <row r="10" spans="2:14" ht="21" thickBot="1">
      <c r="B10" s="174" t="s">
        <v>196</v>
      </c>
      <c r="C10" s="174" t="s">
        <v>195</v>
      </c>
      <c r="D10" s="174" t="s">
        <v>194</v>
      </c>
      <c r="E10" s="174" t="s">
        <v>197</v>
      </c>
      <c r="F10" s="174" t="s">
        <v>198</v>
      </c>
      <c r="G10" s="174" t="s">
        <v>199</v>
      </c>
      <c r="H10" s="174" t="s">
        <v>200</v>
      </c>
      <c r="I10" s="174" t="s">
        <v>1</v>
      </c>
      <c r="J10" s="174" t="s">
        <v>330</v>
      </c>
      <c r="K10" s="175" t="s">
        <v>202</v>
      </c>
      <c r="L10" s="142"/>
      <c r="M10" s="143"/>
    </row>
    <row r="11" spans="2:14" ht="30.75">
      <c r="B11" s="176" t="s">
        <v>331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8"/>
      <c r="M11" s="179"/>
    </row>
    <row r="12" spans="2:14" ht="20.25">
      <c r="B12" s="109" t="s">
        <v>4</v>
      </c>
      <c r="C12" s="109" t="s">
        <v>5</v>
      </c>
      <c r="D12" s="109" t="s">
        <v>6</v>
      </c>
      <c r="E12" s="109" t="s">
        <v>185</v>
      </c>
      <c r="F12" s="109" t="s">
        <v>7</v>
      </c>
      <c r="G12" s="109" t="s">
        <v>203</v>
      </c>
      <c r="H12" s="109" t="s">
        <v>8</v>
      </c>
      <c r="I12" s="109" t="s">
        <v>9</v>
      </c>
      <c r="J12" s="109" t="s">
        <v>10</v>
      </c>
      <c r="K12" s="109" t="s">
        <v>204</v>
      </c>
      <c r="L12" s="109" t="s">
        <v>205</v>
      </c>
      <c r="M12" s="109" t="s">
        <v>206</v>
      </c>
    </row>
    <row r="13" spans="2:14" ht="77.25" customHeight="1">
      <c r="B13" s="48">
        <v>1</v>
      </c>
      <c r="C13" s="47" t="s">
        <v>332</v>
      </c>
      <c r="D13" s="47" t="s">
        <v>333</v>
      </c>
      <c r="E13" s="48" t="s">
        <v>189</v>
      </c>
      <c r="F13" s="198" t="s">
        <v>334</v>
      </c>
      <c r="G13" s="199">
        <v>55000</v>
      </c>
      <c r="H13" s="28">
        <v>1578.5</v>
      </c>
      <c r="I13" s="28">
        <v>1672</v>
      </c>
      <c r="J13" s="28">
        <v>2559.67</v>
      </c>
      <c r="K13" s="28">
        <v>225</v>
      </c>
      <c r="L13" s="28">
        <f>+H13+I13+J13+K13</f>
        <v>6035.17</v>
      </c>
      <c r="M13" s="200">
        <f>G13-L13</f>
        <v>48964.83</v>
      </c>
      <c r="N13" s="3"/>
    </row>
    <row r="14" spans="2:14" ht="34.5">
      <c r="B14" s="183" t="s">
        <v>208</v>
      </c>
      <c r="C14" s="133"/>
      <c r="D14" s="133"/>
      <c r="E14" s="134"/>
      <c r="F14" s="134"/>
      <c r="G14" s="184">
        <f>SUM(G13:G13)</f>
        <v>55000</v>
      </c>
      <c r="H14" s="185">
        <f>+H13</f>
        <v>1578.5</v>
      </c>
      <c r="I14" s="186">
        <v>1672</v>
      </c>
      <c r="J14" s="187">
        <f>+J13</f>
        <v>2559.67</v>
      </c>
      <c r="K14" s="184">
        <f>SUM(K12:K13)</f>
        <v>225</v>
      </c>
      <c r="L14" s="184">
        <f>SUM(L12:L13)</f>
        <v>6035.17</v>
      </c>
      <c r="M14" s="188">
        <f>SUM(M13:M13)</f>
        <v>48964.83</v>
      </c>
      <c r="N14" s="3"/>
    </row>
    <row r="15" spans="2:14" ht="34.5">
      <c r="B15" s="189" t="s">
        <v>207</v>
      </c>
      <c r="C15" s="190"/>
      <c r="D15" s="190"/>
      <c r="E15" s="191"/>
      <c r="F15" s="191"/>
      <c r="G15" s="192">
        <f>+G14</f>
        <v>55000</v>
      </c>
      <c r="H15" s="192">
        <f t="shared" ref="H15:K15" si="0">+H14</f>
        <v>1578.5</v>
      </c>
      <c r="I15" s="192">
        <f t="shared" si="0"/>
        <v>1672</v>
      </c>
      <c r="J15" s="193">
        <v>2559.67</v>
      </c>
      <c r="K15" s="192">
        <f t="shared" si="0"/>
        <v>225</v>
      </c>
      <c r="L15" s="192">
        <f>+L14</f>
        <v>6035.17</v>
      </c>
      <c r="M15" s="194">
        <f>+M14</f>
        <v>48964.83</v>
      </c>
      <c r="N15" s="3"/>
    </row>
    <row r="16" spans="2:14" ht="17.25">
      <c r="B16" s="195"/>
      <c r="C16" s="196"/>
      <c r="D16" s="196"/>
      <c r="E16" s="134"/>
      <c r="F16" s="134"/>
      <c r="G16" s="185"/>
      <c r="H16" s="187"/>
      <c r="I16" s="187"/>
      <c r="J16" s="185"/>
      <c r="K16" s="197"/>
      <c r="L16" s="185"/>
      <c r="M16" s="185"/>
      <c r="N16" s="3"/>
    </row>
    <row r="17" spans="2:14" ht="17.25">
      <c r="B17" s="132" t="s">
        <v>192</v>
      </c>
      <c r="C17" s="132"/>
      <c r="D17" s="132"/>
      <c r="E17" s="132"/>
      <c r="F17" s="132"/>
      <c r="G17" s="162" t="s">
        <v>77</v>
      </c>
      <c r="H17" s="162"/>
      <c r="I17" s="162"/>
      <c r="J17" s="3"/>
      <c r="K17" s="163" t="s">
        <v>78</v>
      </c>
      <c r="L17" s="163"/>
      <c r="M17" s="163"/>
      <c r="N17" s="163"/>
    </row>
    <row r="18" spans="2:14" ht="17.25">
      <c r="B18" s="158"/>
      <c r="C18" s="132"/>
      <c r="D18" s="132"/>
      <c r="E18" s="132"/>
      <c r="F18" s="132"/>
      <c r="G18" s="132"/>
      <c r="H18" s="160"/>
      <c r="I18" s="160"/>
      <c r="J18" s="160"/>
      <c r="K18" s="160"/>
      <c r="L18" s="160"/>
      <c r="M18" s="160"/>
      <c r="N18" s="161"/>
    </row>
    <row r="19" spans="2:14" ht="17.25">
      <c r="B19" s="11" t="s">
        <v>335</v>
      </c>
      <c r="C19" s="132"/>
      <c r="D19" s="132"/>
      <c r="E19" s="132"/>
      <c r="F19" s="132"/>
      <c r="G19" s="164" t="s">
        <v>93</v>
      </c>
      <c r="H19" s="162"/>
      <c r="I19" s="162"/>
      <c r="J19" s="162"/>
      <c r="K19" s="165" t="s">
        <v>94</v>
      </c>
      <c r="L19" s="165"/>
      <c r="M19" s="165"/>
      <c r="N19" s="165"/>
    </row>
    <row r="20" spans="2:14" ht="17.25">
      <c r="B20" s="132" t="s">
        <v>336</v>
      </c>
      <c r="C20" s="132"/>
      <c r="D20" s="132"/>
      <c r="E20" s="132"/>
      <c r="F20" s="132"/>
      <c r="G20" s="132" t="s">
        <v>193</v>
      </c>
      <c r="H20" s="162"/>
      <c r="I20" s="162"/>
      <c r="J20" s="162"/>
      <c r="K20" s="163" t="s">
        <v>12</v>
      </c>
      <c r="L20" s="163"/>
      <c r="M20" s="163"/>
      <c r="N20" s="163"/>
    </row>
  </sheetData>
  <mergeCells count="5">
    <mergeCell ref="B4:M9"/>
    <mergeCell ref="B11:M11"/>
    <mergeCell ref="K17:N17"/>
    <mergeCell ref="K19:N19"/>
    <mergeCell ref="K20:N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4CE9E-A53D-4BB5-9C6C-6C3C6D5AB204}">
  <dimension ref="A1:M27"/>
  <sheetViews>
    <sheetView workbookViewId="0">
      <selection activeCell="F11" sqref="F11"/>
    </sheetView>
  </sheetViews>
  <sheetFormatPr baseColWidth="10" defaultRowHeight="15"/>
  <cols>
    <col min="2" max="2" width="46.85546875" customWidth="1"/>
    <col min="3" max="3" width="28.5703125" customWidth="1"/>
    <col min="5" max="5" width="18.7109375" bestFit="1" customWidth="1"/>
    <col min="6" max="6" width="16.85546875" customWidth="1"/>
    <col min="11" max="11" width="15" bestFit="1" customWidth="1"/>
    <col min="12" max="12" width="13.85546875" bestFit="1" customWidth="1"/>
  </cols>
  <sheetData>
    <row r="1" spans="1:13">
      <c r="A1" s="167" t="s">
        <v>337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9"/>
    </row>
    <row r="2" spans="1:13">
      <c r="A2" s="170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71"/>
    </row>
    <row r="3" spans="1:13">
      <c r="A3" s="170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71"/>
    </row>
    <row r="4" spans="1:13">
      <c r="A4" s="170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71"/>
    </row>
    <row r="5" spans="1:13">
      <c r="A5" s="170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71"/>
    </row>
    <row r="6" spans="1:13" ht="15.75" thickBot="1">
      <c r="A6" s="172"/>
      <c r="B6" s="173"/>
      <c r="C6" s="173"/>
      <c r="D6" s="173"/>
      <c r="E6" s="173"/>
      <c r="F6" s="173"/>
      <c r="G6" s="173"/>
      <c r="H6" s="173"/>
      <c r="I6" s="173"/>
      <c r="J6" s="173"/>
      <c r="K6" s="107"/>
      <c r="L6" s="171"/>
    </row>
    <row r="7" spans="1:13" ht="21" thickBot="1">
      <c r="A7" s="174" t="s">
        <v>258</v>
      </c>
      <c r="B7" s="174" t="s">
        <v>195</v>
      </c>
      <c r="C7" s="174" t="s">
        <v>194</v>
      </c>
      <c r="D7" s="174" t="s">
        <v>197</v>
      </c>
      <c r="E7" s="174" t="s">
        <v>198</v>
      </c>
      <c r="F7" s="174" t="s">
        <v>199</v>
      </c>
      <c r="G7" s="174" t="s">
        <v>200</v>
      </c>
      <c r="H7" s="174" t="s">
        <v>1</v>
      </c>
      <c r="I7" s="174" t="s">
        <v>338</v>
      </c>
      <c r="J7" s="175" t="s">
        <v>202</v>
      </c>
      <c r="K7" s="142"/>
      <c r="L7" s="143"/>
    </row>
    <row r="8" spans="1:13" ht="31.5" thickBot="1">
      <c r="A8" s="201" t="s">
        <v>331</v>
      </c>
      <c r="B8" s="148"/>
      <c r="C8" s="148"/>
      <c r="D8" s="148"/>
      <c r="E8" s="148"/>
      <c r="F8" s="148"/>
      <c r="G8" s="148"/>
      <c r="H8" s="148"/>
      <c r="I8" s="148"/>
      <c r="J8" s="148"/>
      <c r="K8" s="202"/>
      <c r="L8" s="203"/>
    </row>
    <row r="9" spans="1:13" ht="21" thickBot="1">
      <c r="A9" s="144" t="s">
        <v>4</v>
      </c>
      <c r="B9" s="141" t="s">
        <v>5</v>
      </c>
      <c r="C9" s="141" t="s">
        <v>6</v>
      </c>
      <c r="D9" s="141" t="s">
        <v>185</v>
      </c>
      <c r="E9" s="141" t="s">
        <v>7</v>
      </c>
      <c r="F9" s="141" t="s">
        <v>203</v>
      </c>
      <c r="G9" s="141" t="s">
        <v>8</v>
      </c>
      <c r="H9" s="141" t="s">
        <v>9</v>
      </c>
      <c r="I9" s="141" t="s">
        <v>10</v>
      </c>
      <c r="J9" s="141" t="s">
        <v>204</v>
      </c>
      <c r="K9" s="141" t="s">
        <v>205</v>
      </c>
      <c r="L9" s="142" t="s">
        <v>206</v>
      </c>
    </row>
    <row r="10" spans="1:13" ht="69">
      <c r="A10" s="180">
        <v>1</v>
      </c>
      <c r="B10" s="133" t="s">
        <v>339</v>
      </c>
      <c r="C10" s="133" t="s">
        <v>340</v>
      </c>
      <c r="D10" s="134" t="s">
        <v>188</v>
      </c>
      <c r="E10" s="134" t="s">
        <v>341</v>
      </c>
      <c r="F10" s="153">
        <v>15000</v>
      </c>
      <c r="G10" s="204">
        <v>0</v>
      </c>
      <c r="H10" s="204">
        <v>0</v>
      </c>
      <c r="I10" s="204">
        <v>0</v>
      </c>
      <c r="J10" s="204">
        <v>0</v>
      </c>
      <c r="K10" s="204">
        <f>+G10+H10+I10+J10</f>
        <v>0</v>
      </c>
      <c r="L10" s="182">
        <f>F10-K10</f>
        <v>15000</v>
      </c>
      <c r="M10" s="3"/>
    </row>
    <row r="11" spans="1:13" ht="69">
      <c r="A11" s="180">
        <v>2</v>
      </c>
      <c r="B11" s="133" t="s">
        <v>342</v>
      </c>
      <c r="C11" s="133" t="s">
        <v>343</v>
      </c>
      <c r="D11" s="134" t="s">
        <v>188</v>
      </c>
      <c r="E11" s="134" t="s">
        <v>341</v>
      </c>
      <c r="F11" s="153">
        <v>50000</v>
      </c>
      <c r="G11" s="204">
        <v>0</v>
      </c>
      <c r="H11" s="204">
        <v>0</v>
      </c>
      <c r="I11" s="153">
        <v>2297.25</v>
      </c>
      <c r="J11" s="204">
        <v>0</v>
      </c>
      <c r="K11" s="153">
        <f>+G11+H11+I11+J11</f>
        <v>2297.25</v>
      </c>
      <c r="L11" s="182">
        <f t="shared" ref="L11:L19" si="0">F11-K11</f>
        <v>47702.75</v>
      </c>
      <c r="M11" s="3"/>
    </row>
    <row r="12" spans="1:13" ht="69">
      <c r="A12" s="180">
        <v>3</v>
      </c>
      <c r="B12" s="133" t="s">
        <v>344</v>
      </c>
      <c r="C12" s="133" t="s">
        <v>345</v>
      </c>
      <c r="D12" s="134" t="s">
        <v>188</v>
      </c>
      <c r="E12" s="134" t="s">
        <v>341</v>
      </c>
      <c r="F12" s="153">
        <v>12500</v>
      </c>
      <c r="G12" s="204">
        <v>0</v>
      </c>
      <c r="H12" s="204">
        <v>0</v>
      </c>
      <c r="I12" s="204">
        <v>0</v>
      </c>
      <c r="J12" s="204">
        <v>0</v>
      </c>
      <c r="K12" s="204">
        <f t="shared" ref="K12:K19" si="1">+G12+H12+I12+J12</f>
        <v>0</v>
      </c>
      <c r="L12" s="182">
        <f>F12-K12</f>
        <v>12500</v>
      </c>
      <c r="M12" s="3"/>
    </row>
    <row r="13" spans="1:13" ht="69">
      <c r="A13" s="180">
        <v>4</v>
      </c>
      <c r="B13" s="133" t="s">
        <v>346</v>
      </c>
      <c r="C13" s="133" t="s">
        <v>345</v>
      </c>
      <c r="D13" s="134" t="s">
        <v>188</v>
      </c>
      <c r="E13" s="134" t="s">
        <v>341</v>
      </c>
      <c r="F13" s="153">
        <v>15000</v>
      </c>
      <c r="G13" s="204">
        <v>0</v>
      </c>
      <c r="H13" s="204">
        <v>0</v>
      </c>
      <c r="I13" s="204">
        <v>0</v>
      </c>
      <c r="J13" s="204">
        <v>0</v>
      </c>
      <c r="K13" s="204">
        <f t="shared" si="1"/>
        <v>0</v>
      </c>
      <c r="L13" s="182">
        <f>F13-K13</f>
        <v>15000</v>
      </c>
      <c r="M13" s="3"/>
    </row>
    <row r="14" spans="1:13" ht="69">
      <c r="A14" s="180">
        <v>5</v>
      </c>
      <c r="B14" s="133" t="s">
        <v>347</v>
      </c>
      <c r="C14" s="133" t="s">
        <v>345</v>
      </c>
      <c r="D14" s="134" t="s">
        <v>189</v>
      </c>
      <c r="E14" s="134" t="s">
        <v>341</v>
      </c>
      <c r="F14" s="153">
        <v>12500</v>
      </c>
      <c r="G14" s="204">
        <v>0</v>
      </c>
      <c r="H14" s="204">
        <v>0</v>
      </c>
      <c r="I14" s="204">
        <v>0</v>
      </c>
      <c r="J14" s="153">
        <v>7817.39</v>
      </c>
      <c r="K14" s="153">
        <f t="shared" si="1"/>
        <v>7817.39</v>
      </c>
      <c r="L14" s="182">
        <f t="shared" si="0"/>
        <v>4682.6099999999997</v>
      </c>
      <c r="M14" s="3"/>
    </row>
    <row r="15" spans="1:13" ht="69">
      <c r="A15" s="180">
        <v>6</v>
      </c>
      <c r="B15" s="133" t="s">
        <v>348</v>
      </c>
      <c r="C15" s="133" t="s">
        <v>349</v>
      </c>
      <c r="D15" s="134" t="s">
        <v>189</v>
      </c>
      <c r="E15" s="134" t="s">
        <v>341</v>
      </c>
      <c r="F15" s="153">
        <v>12500</v>
      </c>
      <c r="G15" s="204">
        <v>0</v>
      </c>
      <c r="H15" s="204">
        <v>0</v>
      </c>
      <c r="I15" s="204">
        <v>0</v>
      </c>
      <c r="J15" s="204">
        <v>0</v>
      </c>
      <c r="K15" s="204">
        <f t="shared" si="1"/>
        <v>0</v>
      </c>
      <c r="L15" s="182">
        <f t="shared" si="0"/>
        <v>12500</v>
      </c>
      <c r="M15" s="3"/>
    </row>
    <row r="16" spans="1:13" ht="86.25">
      <c r="A16" s="180">
        <v>7</v>
      </c>
      <c r="B16" s="133" t="s">
        <v>350</v>
      </c>
      <c r="C16" s="133" t="s">
        <v>351</v>
      </c>
      <c r="D16" s="134" t="s">
        <v>188</v>
      </c>
      <c r="E16" s="134" t="s">
        <v>341</v>
      </c>
      <c r="F16" s="153">
        <v>15000</v>
      </c>
      <c r="G16" s="204">
        <v>0</v>
      </c>
      <c r="H16" s="204">
        <v>0</v>
      </c>
      <c r="I16" s="204">
        <v>0</v>
      </c>
      <c r="J16" s="204">
        <v>0</v>
      </c>
      <c r="K16" s="204">
        <f t="shared" si="1"/>
        <v>0</v>
      </c>
      <c r="L16" s="182">
        <f t="shared" si="0"/>
        <v>15000</v>
      </c>
      <c r="M16" s="3"/>
    </row>
    <row r="17" spans="1:13" ht="86.25">
      <c r="A17" s="180">
        <v>8</v>
      </c>
      <c r="B17" s="133" t="s">
        <v>352</v>
      </c>
      <c r="C17" s="133" t="s">
        <v>351</v>
      </c>
      <c r="D17" s="134" t="s">
        <v>188</v>
      </c>
      <c r="E17" s="134" t="s">
        <v>341</v>
      </c>
      <c r="F17" s="153">
        <v>15000</v>
      </c>
      <c r="G17" s="204">
        <v>0</v>
      </c>
      <c r="H17" s="204">
        <v>0</v>
      </c>
      <c r="I17" s="204">
        <v>0</v>
      </c>
      <c r="J17" s="204">
        <v>0</v>
      </c>
      <c r="K17" s="204">
        <f t="shared" si="1"/>
        <v>0</v>
      </c>
      <c r="L17" s="182">
        <f t="shared" si="0"/>
        <v>15000</v>
      </c>
      <c r="M17" s="3"/>
    </row>
    <row r="18" spans="1:13" ht="69">
      <c r="A18" s="180">
        <v>9</v>
      </c>
      <c r="B18" s="133" t="s">
        <v>353</v>
      </c>
      <c r="C18" s="133" t="s">
        <v>349</v>
      </c>
      <c r="D18" s="134" t="s">
        <v>189</v>
      </c>
      <c r="E18" s="134" t="s">
        <v>341</v>
      </c>
      <c r="F18" s="153">
        <v>12500</v>
      </c>
      <c r="G18" s="204">
        <v>0</v>
      </c>
      <c r="H18" s="204">
        <v>0</v>
      </c>
      <c r="I18" s="204">
        <v>0</v>
      </c>
      <c r="J18" s="204">
        <v>0</v>
      </c>
      <c r="K18" s="204">
        <f t="shared" si="1"/>
        <v>0</v>
      </c>
      <c r="L18" s="182">
        <f t="shared" si="0"/>
        <v>12500</v>
      </c>
      <c r="M18" s="3"/>
    </row>
    <row r="19" spans="1:13" ht="69">
      <c r="A19" s="180">
        <v>10</v>
      </c>
      <c r="B19" s="133" t="s">
        <v>354</v>
      </c>
      <c r="C19" s="133" t="s">
        <v>345</v>
      </c>
      <c r="D19" s="134" t="s">
        <v>188</v>
      </c>
      <c r="E19" s="134" t="s">
        <v>341</v>
      </c>
      <c r="F19" s="153">
        <v>18000</v>
      </c>
      <c r="G19" s="204">
        <v>0</v>
      </c>
      <c r="H19" s="204">
        <v>0</v>
      </c>
      <c r="I19" s="204">
        <v>0</v>
      </c>
      <c r="J19" s="204">
        <v>0</v>
      </c>
      <c r="K19" s="204">
        <f t="shared" si="1"/>
        <v>0</v>
      </c>
      <c r="L19" s="182">
        <f t="shared" si="0"/>
        <v>18000</v>
      </c>
      <c r="M19" s="3"/>
    </row>
    <row r="20" spans="1:13" ht="34.5">
      <c r="A20" s="183" t="s">
        <v>208</v>
      </c>
      <c r="B20" s="133"/>
      <c r="C20" s="133"/>
      <c r="D20" s="134"/>
      <c r="E20" s="134"/>
      <c r="F20" s="205">
        <f>SUM(F10:F19)</f>
        <v>178000</v>
      </c>
      <c r="G20" s="206">
        <f>SUM(G9:G15)</f>
        <v>0</v>
      </c>
      <c r="H20" s="206">
        <f>SUM(H9:H15)</f>
        <v>0</v>
      </c>
      <c r="I20" s="205">
        <f>SUM(I9:I15)</f>
        <v>2297.25</v>
      </c>
      <c r="J20" s="207">
        <f>SUM(J9:J15)</f>
        <v>7817.39</v>
      </c>
      <c r="K20" s="205">
        <f>SUM(K9:K15)</f>
        <v>10114.64</v>
      </c>
      <c r="L20" s="194">
        <f>SUM(L10:L19)</f>
        <v>167885.36</v>
      </c>
      <c r="M20" s="3"/>
    </row>
    <row r="21" spans="1:13" ht="34.5">
      <c r="A21" s="189" t="s">
        <v>207</v>
      </c>
      <c r="B21" s="190"/>
      <c r="C21" s="190"/>
      <c r="D21" s="191"/>
      <c r="E21" s="191"/>
      <c r="F21" s="192">
        <f>+F20</f>
        <v>178000</v>
      </c>
      <c r="G21" s="208">
        <f t="shared" ref="G21:K21" si="2">+G20</f>
        <v>0</v>
      </c>
      <c r="H21" s="208">
        <f t="shared" si="2"/>
        <v>0</v>
      </c>
      <c r="I21" s="192">
        <f t="shared" si="2"/>
        <v>2297.25</v>
      </c>
      <c r="J21" s="192">
        <f t="shared" si="2"/>
        <v>7817.39</v>
      </c>
      <c r="K21" s="192">
        <f t="shared" si="2"/>
        <v>10114.64</v>
      </c>
      <c r="L21" s="194">
        <f>+L20</f>
        <v>167885.36</v>
      </c>
      <c r="M21" s="3"/>
    </row>
    <row r="22" spans="1:13" ht="17.25">
      <c r="A22" s="195"/>
      <c r="B22" s="196"/>
      <c r="C22" s="196"/>
      <c r="D22" s="134"/>
      <c r="E22" s="134"/>
      <c r="F22" s="185"/>
      <c r="G22" s="187"/>
      <c r="H22" s="187"/>
      <c r="I22" s="185"/>
      <c r="J22" s="197"/>
      <c r="K22" s="185"/>
      <c r="L22" s="185"/>
      <c r="M22" s="3"/>
    </row>
    <row r="23" spans="1:13" ht="17.25">
      <c r="A23" s="132" t="s">
        <v>192</v>
      </c>
      <c r="B23" s="132"/>
      <c r="C23" s="132"/>
      <c r="D23" s="132"/>
      <c r="E23" s="132"/>
      <c r="F23" s="162" t="s">
        <v>77</v>
      </c>
      <c r="G23" s="162"/>
      <c r="H23" s="162"/>
      <c r="I23" s="3"/>
      <c r="J23" s="163" t="s">
        <v>78</v>
      </c>
      <c r="K23" s="163"/>
      <c r="L23" s="163"/>
      <c r="M23" s="163"/>
    </row>
    <row r="24" spans="1:13" ht="17.25">
      <c r="A24" s="158"/>
      <c r="B24" s="132"/>
      <c r="C24" s="132"/>
      <c r="D24" s="132"/>
      <c r="E24" s="132"/>
      <c r="F24" s="132"/>
      <c r="G24" s="160"/>
      <c r="H24" s="160"/>
      <c r="I24" s="160"/>
      <c r="J24" s="160"/>
      <c r="K24" s="160"/>
      <c r="L24" s="160"/>
      <c r="M24" s="161"/>
    </row>
    <row r="25" spans="1:13" ht="17.25">
      <c r="A25" s="11" t="s">
        <v>335</v>
      </c>
      <c r="B25" s="132"/>
      <c r="C25" s="132"/>
      <c r="D25" s="132"/>
      <c r="E25" s="132"/>
      <c r="F25" s="164" t="s">
        <v>93</v>
      </c>
      <c r="G25" s="162"/>
      <c r="H25" s="162"/>
      <c r="I25" s="162"/>
      <c r="J25" s="165" t="s">
        <v>94</v>
      </c>
      <c r="K25" s="165"/>
      <c r="L25" s="165"/>
      <c r="M25" s="165"/>
    </row>
    <row r="26" spans="1:13" ht="17.25">
      <c r="A26" s="132" t="s">
        <v>336</v>
      </c>
      <c r="B26" s="132"/>
      <c r="C26" s="132"/>
      <c r="D26" s="132"/>
      <c r="E26" s="132"/>
      <c r="F26" s="132" t="s">
        <v>193</v>
      </c>
      <c r="G26" s="162"/>
      <c r="H26" s="162"/>
      <c r="I26" s="162"/>
      <c r="J26" s="163" t="s">
        <v>12</v>
      </c>
      <c r="K26" s="163"/>
      <c r="L26" s="163"/>
      <c r="M26" s="163"/>
    </row>
    <row r="27" spans="1:13" ht="17.25">
      <c r="A27" s="195"/>
      <c r="B27" s="196"/>
      <c r="C27" s="196"/>
      <c r="D27" s="134"/>
      <c r="E27" s="134"/>
      <c r="F27" s="185"/>
      <c r="G27" s="187"/>
      <c r="H27" s="187"/>
      <c r="I27" s="185"/>
      <c r="J27" s="197"/>
      <c r="K27" s="185"/>
      <c r="L27" s="185"/>
      <c r="M27" s="3"/>
    </row>
  </sheetData>
  <mergeCells count="5">
    <mergeCell ref="A1:L6"/>
    <mergeCell ref="A8:L8"/>
    <mergeCell ref="J23:M23"/>
    <mergeCell ref="J25:M25"/>
    <mergeCell ref="J26:M2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71E7A-8C9B-4F62-B269-74376BF9ABD3}">
  <dimension ref="A1:M22"/>
  <sheetViews>
    <sheetView tabSelected="1" workbookViewId="0">
      <selection activeCell="C21" sqref="C21"/>
    </sheetView>
  </sheetViews>
  <sheetFormatPr baseColWidth="10" defaultRowHeight="15"/>
  <cols>
    <col min="2" max="2" width="36.42578125" customWidth="1"/>
    <col min="3" max="3" width="50.7109375" customWidth="1"/>
    <col min="5" max="5" width="18.7109375" bestFit="1" customWidth="1"/>
    <col min="6" max="6" width="38.7109375" bestFit="1" customWidth="1"/>
  </cols>
  <sheetData>
    <row r="1" spans="1:13">
      <c r="A1" s="167" t="s">
        <v>355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9"/>
    </row>
    <row r="2" spans="1:13">
      <c r="A2" s="170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71"/>
    </row>
    <row r="3" spans="1:13">
      <c r="A3" s="170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71"/>
    </row>
    <row r="4" spans="1:13">
      <c r="A4" s="170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71"/>
    </row>
    <row r="5" spans="1:13">
      <c r="A5" s="170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71"/>
    </row>
    <row r="6" spans="1:13" ht="15.75" thickBot="1">
      <c r="A6" s="172"/>
      <c r="B6" s="173"/>
      <c r="C6" s="173"/>
      <c r="D6" s="173"/>
      <c r="E6" s="173"/>
      <c r="F6" s="173"/>
      <c r="G6" s="173"/>
      <c r="H6" s="173"/>
      <c r="I6" s="173"/>
      <c r="J6" s="173"/>
      <c r="K6" s="107"/>
      <c r="L6" s="171"/>
    </row>
    <row r="7" spans="1:13" ht="21" thickBot="1">
      <c r="A7" s="174" t="s">
        <v>258</v>
      </c>
      <c r="B7" s="174" t="s">
        <v>195</v>
      </c>
      <c r="C7" s="174" t="s">
        <v>194</v>
      </c>
      <c r="D7" s="174" t="s">
        <v>197</v>
      </c>
      <c r="E7" s="174" t="s">
        <v>198</v>
      </c>
      <c r="F7" s="174" t="s">
        <v>199</v>
      </c>
      <c r="G7" s="174" t="s">
        <v>200</v>
      </c>
      <c r="H7" s="174" t="s">
        <v>1</v>
      </c>
      <c r="I7" s="174" t="s">
        <v>356</v>
      </c>
      <c r="J7" s="175" t="s">
        <v>202</v>
      </c>
      <c r="K7" s="142"/>
      <c r="L7" s="143"/>
    </row>
    <row r="8" spans="1:13" ht="31.5" thickBot="1">
      <c r="A8" s="201" t="s">
        <v>331</v>
      </c>
      <c r="B8" s="148"/>
      <c r="C8" s="148"/>
      <c r="D8" s="148"/>
      <c r="E8" s="148"/>
      <c r="F8" s="148"/>
      <c r="G8" s="148"/>
      <c r="H8" s="148"/>
      <c r="I8" s="148"/>
      <c r="J8" s="148"/>
      <c r="K8" s="202"/>
      <c r="L8" s="203"/>
    </row>
    <row r="9" spans="1:13" ht="21" thickBot="1">
      <c r="A9" s="144" t="s">
        <v>4</v>
      </c>
      <c r="B9" s="141" t="s">
        <v>5</v>
      </c>
      <c r="C9" s="141" t="s">
        <v>6</v>
      </c>
      <c r="D9" s="141" t="s">
        <v>185</v>
      </c>
      <c r="E9" s="141" t="s">
        <v>7</v>
      </c>
      <c r="F9" s="141" t="s">
        <v>203</v>
      </c>
      <c r="G9" s="141" t="s">
        <v>8</v>
      </c>
      <c r="H9" s="141" t="s">
        <v>9</v>
      </c>
      <c r="I9" s="141" t="s">
        <v>10</v>
      </c>
      <c r="J9" s="141" t="s">
        <v>204</v>
      </c>
      <c r="K9" s="141" t="s">
        <v>205</v>
      </c>
      <c r="L9" s="142" t="s">
        <v>206</v>
      </c>
    </row>
    <row r="10" spans="1:13" ht="103.5">
      <c r="A10" s="180">
        <v>1</v>
      </c>
      <c r="B10" s="133" t="s">
        <v>357</v>
      </c>
      <c r="C10" s="133" t="s">
        <v>358</v>
      </c>
      <c r="D10" s="134" t="s">
        <v>188</v>
      </c>
      <c r="E10" s="181" t="s">
        <v>359</v>
      </c>
      <c r="F10" s="153">
        <v>90000</v>
      </c>
      <c r="G10" s="117">
        <v>2583</v>
      </c>
      <c r="H10" s="117">
        <v>2736</v>
      </c>
      <c r="I10" s="117">
        <v>9753.19</v>
      </c>
      <c r="J10" s="117">
        <v>405</v>
      </c>
      <c r="K10" s="117">
        <f>+G10+H10+I10+J10</f>
        <v>15477.19</v>
      </c>
      <c r="L10" s="182">
        <f>F10-K10</f>
        <v>74522.81</v>
      </c>
      <c r="M10" s="3"/>
    </row>
    <row r="11" spans="1:13" ht="34.5">
      <c r="A11" s="183" t="s">
        <v>208</v>
      </c>
      <c r="B11" s="133"/>
      <c r="C11" s="133"/>
      <c r="D11" s="134"/>
      <c r="E11" s="134"/>
      <c r="F11" s="184">
        <f>SUM(F10:F10)</f>
        <v>90000</v>
      </c>
      <c r="G11" s="153">
        <f>+G10</f>
        <v>2583</v>
      </c>
      <c r="H11" s="209">
        <f>SUM(H9:H10)</f>
        <v>2736</v>
      </c>
      <c r="I11" s="184">
        <f>SUM(I9:I10)</f>
        <v>9753.19</v>
      </c>
      <c r="J11" s="184">
        <f>SUM(J9:J10)</f>
        <v>405</v>
      </c>
      <c r="K11" s="184">
        <f>SUM(K9:K10)</f>
        <v>15477.19</v>
      </c>
      <c r="L11" s="188">
        <f>SUM(L10:L10)</f>
        <v>74522.81</v>
      </c>
      <c r="M11" s="3"/>
    </row>
    <row r="12" spans="1:13" ht="34.5">
      <c r="A12" s="189" t="s">
        <v>207</v>
      </c>
      <c r="B12" s="190"/>
      <c r="C12" s="190"/>
      <c r="D12" s="191"/>
      <c r="E12" s="191"/>
      <c r="F12" s="192">
        <f>+F11</f>
        <v>90000</v>
      </c>
      <c r="G12" s="192">
        <f t="shared" ref="G12:K12" si="0">+G11</f>
        <v>2583</v>
      </c>
      <c r="H12" s="192">
        <f t="shared" si="0"/>
        <v>2736</v>
      </c>
      <c r="I12" s="192">
        <f t="shared" si="0"/>
        <v>9753.19</v>
      </c>
      <c r="J12" s="192">
        <f t="shared" si="0"/>
        <v>405</v>
      </c>
      <c r="K12" s="192">
        <f t="shared" si="0"/>
        <v>15477.19</v>
      </c>
      <c r="L12" s="194">
        <f>+L11</f>
        <v>74522.81</v>
      </c>
      <c r="M12" s="3"/>
    </row>
    <row r="13" spans="1:13" ht="17.25">
      <c r="A13" s="195"/>
      <c r="B13" s="196"/>
      <c r="C13" s="196"/>
      <c r="D13" s="134"/>
      <c r="E13" s="134"/>
      <c r="F13" s="185"/>
      <c r="G13" s="187"/>
      <c r="H13" s="187"/>
      <c r="I13" s="185"/>
      <c r="J13" s="197"/>
      <c r="K13" s="185"/>
      <c r="L13" s="185"/>
      <c r="M13" s="3"/>
    </row>
    <row r="14" spans="1:13" ht="17.25">
      <c r="A14" s="132" t="s">
        <v>192</v>
      </c>
      <c r="B14" s="132"/>
      <c r="C14" s="132"/>
      <c r="D14" s="132"/>
      <c r="E14" s="132"/>
      <c r="F14" s="162" t="s">
        <v>77</v>
      </c>
      <c r="G14" s="162"/>
      <c r="H14" s="162"/>
      <c r="I14" s="3"/>
      <c r="J14" s="163" t="s">
        <v>78</v>
      </c>
      <c r="K14" s="163"/>
      <c r="L14" s="163"/>
      <c r="M14" s="163"/>
    </row>
    <row r="15" spans="1:13" ht="17.25">
      <c r="A15" s="158"/>
      <c r="B15" s="132"/>
      <c r="C15" s="132"/>
      <c r="D15" s="132"/>
      <c r="E15" s="132"/>
      <c r="F15" s="132"/>
      <c r="G15" s="160"/>
      <c r="H15" s="160"/>
      <c r="I15" s="160"/>
      <c r="J15" s="160"/>
      <c r="K15" s="160"/>
      <c r="L15" s="160"/>
      <c r="M15" s="161"/>
    </row>
    <row r="16" spans="1:13" ht="17.25">
      <c r="A16" s="11" t="s">
        <v>360</v>
      </c>
      <c r="B16" s="132"/>
      <c r="C16" s="132"/>
      <c r="D16" s="132"/>
      <c r="E16" s="132"/>
      <c r="F16" s="164" t="s">
        <v>93</v>
      </c>
      <c r="G16" s="162"/>
      <c r="H16" s="162"/>
      <c r="I16" s="162"/>
      <c r="J16" s="165" t="s">
        <v>94</v>
      </c>
      <c r="K16" s="165"/>
      <c r="L16" s="165"/>
      <c r="M16" s="165"/>
    </row>
    <row r="17" spans="1:13" ht="17.25">
      <c r="A17" s="132" t="s">
        <v>361</v>
      </c>
      <c r="B17" s="132"/>
      <c r="C17" s="132"/>
      <c r="D17" s="132"/>
      <c r="E17" s="132"/>
      <c r="F17" s="132" t="s">
        <v>193</v>
      </c>
      <c r="G17" s="162"/>
      <c r="H17" s="162"/>
      <c r="I17" s="162"/>
      <c r="J17" s="163" t="s">
        <v>12</v>
      </c>
      <c r="K17" s="163"/>
      <c r="L17" s="163"/>
      <c r="M17" s="163"/>
    </row>
    <row r="18" spans="1:13" ht="17.25">
      <c r="A18" s="195"/>
      <c r="B18" s="196"/>
      <c r="C18" s="196"/>
      <c r="D18" s="134"/>
      <c r="E18" s="134"/>
      <c r="F18" s="185"/>
      <c r="G18" s="187"/>
      <c r="H18" s="187"/>
      <c r="I18" s="185"/>
      <c r="J18" s="197"/>
      <c r="K18" s="185"/>
      <c r="L18" s="185"/>
      <c r="M18" s="3"/>
    </row>
    <row r="19" spans="1:13" ht="17.25">
      <c r="A19" s="195"/>
      <c r="B19" s="196"/>
      <c r="C19" s="196"/>
      <c r="D19" s="134"/>
      <c r="E19" s="134"/>
      <c r="F19" s="185"/>
      <c r="G19" s="187"/>
      <c r="H19" s="187"/>
      <c r="I19" s="185"/>
      <c r="J19" s="197"/>
      <c r="K19" s="185"/>
      <c r="L19" s="185"/>
      <c r="M19" s="3"/>
    </row>
    <row r="20" spans="1:13" ht="17.25">
      <c r="A20" s="195"/>
      <c r="B20" s="196"/>
      <c r="C20" s="196"/>
      <c r="D20" s="134"/>
      <c r="E20" s="134"/>
      <c r="F20" s="185"/>
      <c r="G20" s="187"/>
      <c r="H20" s="187"/>
      <c r="I20" s="185"/>
      <c r="J20" s="197"/>
      <c r="K20" s="185"/>
      <c r="L20" s="185"/>
      <c r="M20" s="3"/>
    </row>
    <row r="21" spans="1:13" ht="17.25">
      <c r="A21" s="195"/>
      <c r="B21" s="196"/>
      <c r="C21" s="196"/>
      <c r="D21" s="134"/>
      <c r="E21" s="134"/>
      <c r="F21" s="185"/>
      <c r="G21" s="187"/>
      <c r="H21" s="187"/>
      <c r="I21" s="185"/>
      <c r="J21" s="197"/>
      <c r="K21" s="185"/>
      <c r="L21" s="185"/>
      <c r="M21" s="3"/>
    </row>
    <row r="22" spans="1:13" ht="17.25">
      <c r="A22" s="195"/>
      <c r="B22" s="196"/>
      <c r="C22" s="196"/>
      <c r="D22" s="134"/>
      <c r="E22" s="134"/>
      <c r="F22" s="185"/>
      <c r="G22" s="187"/>
      <c r="H22" s="187"/>
      <c r="I22" s="185"/>
      <c r="J22" s="197"/>
      <c r="K22" s="185"/>
      <c r="L22" s="185"/>
      <c r="M22" s="3"/>
    </row>
  </sheetData>
  <mergeCells count="5">
    <mergeCell ref="A1:L6"/>
    <mergeCell ref="A8:L8"/>
    <mergeCell ref="J14:M14"/>
    <mergeCell ref="J16:M16"/>
    <mergeCell ref="J17:M1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511C13-417B-4CBB-A1EA-9BBEEE338EE6}"/>
</file>

<file path=customXml/itemProps2.xml><?xml version="1.0" encoding="utf-8"?>
<ds:datastoreItem xmlns:ds="http://schemas.openxmlformats.org/officeDocument/2006/customXml" ds:itemID="{4A595228-27FB-4345-A048-960FB42A2F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Fijo</vt:lpstr>
      <vt:lpstr>Contratados</vt:lpstr>
      <vt:lpstr>Periodo de Prueba</vt:lpstr>
      <vt:lpstr>Vigilancia</vt:lpstr>
      <vt:lpstr>Tramite de Pensión</vt:lpstr>
      <vt:lpstr>Fijo!Área_de_impresión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Kathia Veléz Ramírez</dc:creator>
  <cp:lastModifiedBy>Driades Nayade Ferreras Gómez</cp:lastModifiedBy>
  <cp:lastPrinted>2024-05-07T13:27:03Z</cp:lastPrinted>
  <dcterms:created xsi:type="dcterms:W3CDTF">2020-09-29T19:02:13Z</dcterms:created>
  <dcterms:modified xsi:type="dcterms:W3CDTF">2024-06-10T14:27:17Z</dcterms:modified>
</cp:coreProperties>
</file>