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Abril 2024/"/>
    </mc:Choice>
  </mc:AlternateContent>
  <xr:revisionPtr revIDLastSave="0" documentId="8_{E3D7EA29-E8C0-4E9E-A136-128E1D37A65E}" xr6:coauthVersionLast="47" xr6:coauthVersionMax="47" xr10:uidLastSave="{00000000-0000-0000-0000-000000000000}"/>
  <bookViews>
    <workbookView xWindow="-120" yWindow="-120" windowWidth="20730" windowHeight="11040" tabRatio="629" activeTab="4" xr2:uid="{00000000-000D-0000-FFFF-FFFF00000000}"/>
  </bookViews>
  <sheets>
    <sheet name="Fijo" sheetId="1" r:id="rId1"/>
    <sheet name="Contratado" sheetId="2" r:id="rId2"/>
    <sheet name="Probatorio " sheetId="3" r:id="rId3"/>
    <sheet name="Vigilancia " sheetId="4" r:id="rId4"/>
    <sheet name="Tramite de pension " sheetId="5" r:id="rId5"/>
  </sheets>
  <definedNames>
    <definedName name="_xlnm.Print_Area" localSheetId="0">Fijo!$A$1:$L$206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1" i="5"/>
  <c r="K12" i="5" s="1"/>
  <c r="J11" i="5"/>
  <c r="I11" i="5"/>
  <c r="I12" i="5" s="1"/>
  <c r="H11" i="5"/>
  <c r="H12" i="5" s="1"/>
  <c r="G11" i="5"/>
  <c r="G12" i="5" s="1"/>
  <c r="F11" i="5"/>
  <c r="F12" i="5" s="1"/>
  <c r="L10" i="5"/>
  <c r="L11" i="5" s="1"/>
  <c r="L12" i="5" s="1"/>
  <c r="K10" i="5"/>
  <c r="J23" i="4" l="1"/>
  <c r="K22" i="4"/>
  <c r="K23" i="4" s="1"/>
  <c r="J22" i="4"/>
  <c r="I22" i="4"/>
  <c r="I23" i="4" s="1"/>
  <c r="H22" i="4"/>
  <c r="H23" i="4" s="1"/>
  <c r="G22" i="4"/>
  <c r="G23" i="4" s="1"/>
  <c r="L21" i="4"/>
  <c r="M21" i="4" s="1"/>
  <c r="L20" i="4"/>
  <c r="M20" i="4" s="1"/>
  <c r="L19" i="4"/>
  <c r="M19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M13" i="4" s="1"/>
  <c r="L12" i="4"/>
  <c r="L22" i="4" s="1"/>
  <c r="L23" i="4" s="1"/>
  <c r="M12" i="4" l="1"/>
  <c r="M22" i="4" s="1"/>
  <c r="M23" i="4" s="1"/>
  <c r="H14" i="3" l="1"/>
  <c r="J13" i="3"/>
  <c r="J14" i="3" s="1"/>
  <c r="I13" i="3"/>
  <c r="G13" i="3"/>
  <c r="G14" i="3" s="1"/>
  <c r="F13" i="3"/>
  <c r="F14" i="3" s="1"/>
  <c r="K12" i="3"/>
  <c r="L12" i="3" s="1"/>
  <c r="L13" i="3" s="1"/>
  <c r="L14" i="3" s="1"/>
  <c r="K13" i="3" l="1"/>
  <c r="K14" i="3" s="1"/>
  <c r="J73" i="2" l="1"/>
  <c r="I73" i="2"/>
  <c r="H73" i="2"/>
  <c r="L73" i="2" s="1"/>
  <c r="G73" i="2"/>
  <c r="M73" i="2" s="1"/>
  <c r="L72" i="2"/>
  <c r="M72" i="2" s="1"/>
  <c r="H72" i="2"/>
  <c r="L69" i="2"/>
  <c r="M69" i="2" s="1"/>
  <c r="J69" i="2"/>
  <c r="L68" i="2"/>
  <c r="M68" i="2" s="1"/>
  <c r="K65" i="2"/>
  <c r="J65" i="2"/>
  <c r="G65" i="2"/>
  <c r="I64" i="2"/>
  <c r="H64" i="2"/>
  <c r="L64" i="2" s="1"/>
  <c r="M64" i="2" s="1"/>
  <c r="H63" i="2"/>
  <c r="L63" i="2" s="1"/>
  <c r="M63" i="2" s="1"/>
  <c r="H62" i="2"/>
  <c r="L62" i="2" s="1"/>
  <c r="M62" i="2" s="1"/>
  <c r="I61" i="2"/>
  <c r="I65" i="2" s="1"/>
  <c r="H61" i="2"/>
  <c r="H60" i="2"/>
  <c r="L60" i="2" s="1"/>
  <c r="M60" i="2" s="1"/>
  <c r="L59" i="2"/>
  <c r="M59" i="2" s="1"/>
  <c r="H59" i="2"/>
  <c r="H65" i="2" s="1"/>
  <c r="J56" i="2"/>
  <c r="G56" i="2"/>
  <c r="H55" i="2"/>
  <c r="L55" i="2" s="1"/>
  <c r="K52" i="2"/>
  <c r="J52" i="2"/>
  <c r="H52" i="2"/>
  <c r="G52" i="2"/>
  <c r="I51" i="2"/>
  <c r="H51" i="2"/>
  <c r="L51" i="2" s="1"/>
  <c r="M51" i="2" s="1"/>
  <c r="L50" i="2"/>
  <c r="M50" i="2" s="1"/>
  <c r="I50" i="2"/>
  <c r="H50" i="2"/>
  <c r="I49" i="2"/>
  <c r="L49" i="2" s="1"/>
  <c r="M49" i="2" s="1"/>
  <c r="I48" i="2"/>
  <c r="I52" i="2" s="1"/>
  <c r="K45" i="2"/>
  <c r="J45" i="2"/>
  <c r="G45" i="2"/>
  <c r="I44" i="2"/>
  <c r="L44" i="2" s="1"/>
  <c r="M44" i="2" s="1"/>
  <c r="H44" i="2"/>
  <c r="I43" i="2"/>
  <c r="I45" i="2" s="1"/>
  <c r="H43" i="2"/>
  <c r="H45" i="2" s="1"/>
  <c r="M42" i="2"/>
  <c r="L42" i="2"/>
  <c r="K38" i="2"/>
  <c r="J38" i="2"/>
  <c r="I38" i="2"/>
  <c r="H38" i="2"/>
  <c r="G38" i="2"/>
  <c r="I37" i="2"/>
  <c r="L37" i="2" s="1"/>
  <c r="K34" i="2"/>
  <c r="J34" i="2"/>
  <c r="I34" i="2"/>
  <c r="H34" i="2"/>
  <c r="G34" i="2"/>
  <c r="H33" i="2"/>
  <c r="L33" i="2" s="1"/>
  <c r="K30" i="2"/>
  <c r="J30" i="2"/>
  <c r="I30" i="2"/>
  <c r="H30" i="2"/>
  <c r="G30" i="2"/>
  <c r="L29" i="2"/>
  <c r="L30" i="2" s="1"/>
  <c r="H29" i="2"/>
  <c r="K26" i="2"/>
  <c r="J26" i="2"/>
  <c r="I26" i="2"/>
  <c r="G26" i="2"/>
  <c r="I25" i="2"/>
  <c r="H25" i="2"/>
  <c r="H26" i="2" s="1"/>
  <c r="K22" i="2"/>
  <c r="J22" i="2"/>
  <c r="I22" i="2"/>
  <c r="H22" i="2"/>
  <c r="G22" i="2"/>
  <c r="I21" i="2"/>
  <c r="H21" i="2"/>
  <c r="L21" i="2" s="1"/>
  <c r="K18" i="2"/>
  <c r="J18" i="2"/>
  <c r="I18" i="2"/>
  <c r="H18" i="2"/>
  <c r="G18" i="2"/>
  <c r="I17" i="2"/>
  <c r="H17" i="2"/>
  <c r="L17" i="2" s="1"/>
  <c r="L14" i="2"/>
  <c r="K14" i="2"/>
  <c r="K74" i="2" s="1"/>
  <c r="J14" i="2"/>
  <c r="J74" i="2" s="1"/>
  <c r="I14" i="2"/>
  <c r="H14" i="2"/>
  <c r="G14" i="2"/>
  <c r="G74" i="2" s="1"/>
  <c r="M13" i="2"/>
  <c r="L12" i="2"/>
  <c r="M12" i="2" s="1"/>
  <c r="L11" i="2"/>
  <c r="M11" i="2" s="1"/>
  <c r="L10" i="2"/>
  <c r="M10" i="2" s="1"/>
  <c r="M14" i="2" s="1"/>
  <c r="I10" i="2"/>
  <c r="L18" i="2" l="1"/>
  <c r="M17" i="2"/>
  <c r="M18" i="2" s="1"/>
  <c r="L22" i="2"/>
  <c r="M21" i="2"/>
  <c r="M22" i="2" s="1"/>
  <c r="I74" i="2"/>
  <c r="L34" i="2"/>
  <c r="M33" i="2"/>
  <c r="M34" i="2" s="1"/>
  <c r="L38" i="2"/>
  <c r="M37" i="2"/>
  <c r="M38" i="2" s="1"/>
  <c r="M65" i="2"/>
  <c r="L56" i="2"/>
  <c r="M56" i="2" s="1"/>
  <c r="M55" i="2"/>
  <c r="M29" i="2"/>
  <c r="M30" i="2" s="1"/>
  <c r="L65" i="2"/>
  <c r="L25" i="2"/>
  <c r="L43" i="2"/>
  <c r="L48" i="2"/>
  <c r="H56" i="2"/>
  <c r="H74" i="2" s="1"/>
  <c r="L61" i="2"/>
  <c r="M61" i="2" s="1"/>
  <c r="M48" i="2" l="1"/>
  <c r="M52" i="2" s="1"/>
  <c r="L52" i="2"/>
  <c r="L74" i="2" s="1"/>
  <c r="M43" i="2"/>
  <c r="M45" i="2" s="1"/>
  <c r="M74" i="2" s="1"/>
  <c r="L45" i="2"/>
  <c r="L26" i="2"/>
  <c r="M25" i="2"/>
  <c r="M26" i="2" s="1"/>
  <c r="J62" i="1" l="1"/>
  <c r="J71" i="1"/>
  <c r="J81" i="1"/>
  <c r="J89" i="1"/>
  <c r="J109" i="1"/>
  <c r="J96" i="1"/>
  <c r="Q196" i="1"/>
  <c r="W196" i="1"/>
  <c r="V196" i="1"/>
  <c r="U196" i="1"/>
  <c r="T196" i="1"/>
  <c r="S196" i="1"/>
  <c r="R196" i="1"/>
  <c r="W203" i="1"/>
  <c r="V203" i="1"/>
  <c r="U203" i="1"/>
  <c r="T203" i="1"/>
  <c r="S203" i="1"/>
  <c r="R203" i="1"/>
  <c r="Y84" i="1"/>
  <c r="X84" i="1"/>
  <c r="W84" i="1"/>
  <c r="V84" i="1"/>
  <c r="U84" i="1"/>
  <c r="T84" i="1"/>
  <c r="I67" i="1"/>
  <c r="I89" i="1"/>
  <c r="I85" i="1"/>
  <c r="I151" i="1"/>
  <c r="I143" i="1"/>
  <c r="G148" i="1"/>
  <c r="G147" i="1"/>
  <c r="K147" i="1" s="1"/>
  <c r="L147" i="1" s="1"/>
  <c r="H148" i="1"/>
  <c r="F200" i="1"/>
  <c r="F195" i="1"/>
  <c r="F189" i="1"/>
  <c r="F172" i="1"/>
  <c r="F50" i="1"/>
  <c r="F44" i="1"/>
  <c r="F37" i="1"/>
  <c r="F33" i="1"/>
  <c r="F109" i="1"/>
  <c r="F58" i="1"/>
  <c r="F62" i="1"/>
  <c r="F67" i="1"/>
  <c r="F71" i="1"/>
  <c r="H117" i="1"/>
  <c r="U99" i="1"/>
  <c r="T60" i="1"/>
  <c r="Y60" i="1"/>
  <c r="Y55" i="1"/>
  <c r="K192" i="1"/>
  <c r="Y67" i="1"/>
  <c r="Y107" i="1"/>
  <c r="X107" i="1"/>
  <c r="W107" i="1"/>
  <c r="V107" i="1"/>
  <c r="U107" i="1"/>
  <c r="T107" i="1"/>
  <c r="S107" i="1"/>
  <c r="K148" i="1" l="1"/>
  <c r="L148" i="1" s="1"/>
  <c r="I200" i="1"/>
  <c r="I172" i="1"/>
  <c r="J165" i="1"/>
  <c r="I165" i="1"/>
  <c r="J151" i="1"/>
  <c r="I113" i="1"/>
  <c r="J50" i="1"/>
  <c r="I44" i="1"/>
  <c r="I33" i="1"/>
  <c r="Q186" i="1"/>
  <c r="W186" i="1"/>
  <c r="V186" i="1"/>
  <c r="U186" i="1"/>
  <c r="T186" i="1"/>
  <c r="S186" i="1"/>
  <c r="R186" i="1"/>
  <c r="Y20" i="1"/>
  <c r="X20" i="1"/>
  <c r="W20" i="1"/>
  <c r="V20" i="1"/>
  <c r="U20" i="1"/>
  <c r="T20" i="1"/>
  <c r="S20" i="1"/>
  <c r="Y74" i="1"/>
  <c r="X74" i="1"/>
  <c r="W74" i="1"/>
  <c r="V74" i="1"/>
  <c r="U74" i="1"/>
  <c r="T74" i="1"/>
  <c r="S74" i="1"/>
  <c r="X55" i="1"/>
  <c r="W55" i="1"/>
  <c r="V55" i="1"/>
  <c r="U55" i="1"/>
  <c r="T55" i="1"/>
  <c r="S55" i="1"/>
  <c r="X60" i="1"/>
  <c r="W60" i="1"/>
  <c r="V60" i="1"/>
  <c r="U60" i="1"/>
  <c r="S60" i="1"/>
  <c r="G126" i="1"/>
  <c r="H126" i="1"/>
  <c r="Y99" i="1"/>
  <c r="X99" i="1"/>
  <c r="W99" i="1"/>
  <c r="V99" i="1"/>
  <c r="T99" i="1"/>
  <c r="S99" i="1"/>
  <c r="X67" i="1"/>
  <c r="W67" i="1"/>
  <c r="V67" i="1"/>
  <c r="U67" i="1"/>
  <c r="T67" i="1"/>
  <c r="S67" i="1"/>
  <c r="Y161" i="1"/>
  <c r="X161" i="1"/>
  <c r="W161" i="1"/>
  <c r="V161" i="1"/>
  <c r="U161" i="1"/>
  <c r="T161" i="1"/>
  <c r="S161" i="1"/>
  <c r="K126" i="1" l="1"/>
  <c r="L126" i="1" s="1"/>
  <c r="J37" i="1"/>
  <c r="G36" i="1"/>
  <c r="I189" i="1"/>
  <c r="I37" i="1"/>
  <c r="H85" i="1"/>
  <c r="G154" i="1"/>
  <c r="H154" i="1"/>
  <c r="G155" i="1"/>
  <c r="H155" i="1"/>
  <c r="G156" i="1"/>
  <c r="H156" i="1"/>
  <c r="G157" i="1"/>
  <c r="K157" i="1" s="1"/>
  <c r="L157" i="1" s="1"/>
  <c r="G159" i="1"/>
  <c r="H159" i="1"/>
  <c r="G160" i="1"/>
  <c r="H160" i="1"/>
  <c r="G161" i="1"/>
  <c r="H161" i="1"/>
  <c r="G162" i="1"/>
  <c r="H162" i="1"/>
  <c r="G163" i="1"/>
  <c r="H163" i="1"/>
  <c r="G164" i="1"/>
  <c r="H164" i="1"/>
  <c r="F165" i="1"/>
  <c r="G18" i="1"/>
  <c r="K18" i="1" s="1"/>
  <c r="L18" i="1" s="1"/>
  <c r="K161" i="1" l="1"/>
  <c r="L161" i="1" s="1"/>
  <c r="K164" i="1"/>
  <c r="L164" i="1" s="1"/>
  <c r="K162" i="1"/>
  <c r="L162" i="1" s="1"/>
  <c r="K158" i="1"/>
  <c r="L158" i="1" s="1"/>
  <c r="H165" i="1"/>
  <c r="K163" i="1"/>
  <c r="L163" i="1" s="1"/>
  <c r="K160" i="1"/>
  <c r="L160" i="1" s="1"/>
  <c r="K156" i="1"/>
  <c r="L156" i="1" s="1"/>
  <c r="G165" i="1"/>
  <c r="K155" i="1"/>
  <c r="L155" i="1" s="1"/>
  <c r="K159" i="1"/>
  <c r="L159" i="1" s="1"/>
  <c r="K154" i="1"/>
  <c r="L154" i="1" s="1"/>
  <c r="H71" i="1"/>
  <c r="G66" i="1"/>
  <c r="J200" i="1"/>
  <c r="H183" i="1"/>
  <c r="K165" i="1" l="1"/>
  <c r="L165" i="1"/>
  <c r="G67" i="1"/>
  <c r="J67" i="1"/>
  <c r="I71" i="1"/>
  <c r="H37" i="1"/>
  <c r="H41" i="1"/>
  <c r="H180" i="1"/>
  <c r="H43" i="1"/>
  <c r="G70" i="1"/>
  <c r="G71" i="1" s="1"/>
  <c r="H88" i="1"/>
  <c r="H89" i="1" s="1"/>
  <c r="H75" i="1"/>
  <c r="H76" i="1"/>
  <c r="H78" i="1"/>
  <c r="K78" i="1" s="1"/>
  <c r="H79" i="1"/>
  <c r="H80" i="1"/>
  <c r="H92" i="1"/>
  <c r="H93" i="1"/>
  <c r="H94" i="1"/>
  <c r="H100" i="1"/>
  <c r="H101" i="1"/>
  <c r="H102" i="1"/>
  <c r="H103" i="1"/>
  <c r="H104" i="1"/>
  <c r="H105" i="1"/>
  <c r="H106" i="1"/>
  <c r="H107" i="1"/>
  <c r="H108" i="1"/>
  <c r="H113" i="1"/>
  <c r="H116" i="1"/>
  <c r="H142" i="1"/>
  <c r="H141" i="1"/>
  <c r="H137" i="1"/>
  <c r="H138" i="1" s="1"/>
  <c r="H118" i="1"/>
  <c r="H119" i="1"/>
  <c r="H120" i="1"/>
  <c r="H121" i="1"/>
  <c r="H122" i="1"/>
  <c r="H123" i="1"/>
  <c r="H124" i="1"/>
  <c r="H125" i="1"/>
  <c r="H127" i="1"/>
  <c r="H128" i="1"/>
  <c r="H129" i="1"/>
  <c r="H130" i="1"/>
  <c r="H131" i="1"/>
  <c r="H132" i="1"/>
  <c r="H133" i="1"/>
  <c r="H176" i="1"/>
  <c r="H177" i="1"/>
  <c r="H178" i="1"/>
  <c r="H179" i="1"/>
  <c r="H181" i="1"/>
  <c r="H184" i="1"/>
  <c r="H193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4" i="1"/>
  <c r="G55" i="1"/>
  <c r="G56" i="1"/>
  <c r="G57" i="1"/>
  <c r="K57" i="1" s="1"/>
  <c r="G75" i="1"/>
  <c r="G76" i="1"/>
  <c r="G77" i="1"/>
  <c r="G79" i="1"/>
  <c r="G80" i="1"/>
  <c r="G92" i="1"/>
  <c r="G93" i="1"/>
  <c r="G94" i="1"/>
  <c r="G142" i="1"/>
  <c r="G141" i="1"/>
  <c r="G169" i="1"/>
  <c r="G175" i="1"/>
  <c r="K182" i="1"/>
  <c r="H66" i="1"/>
  <c r="H67" i="1" s="1"/>
  <c r="G103" i="1"/>
  <c r="G180" i="1"/>
  <c r="K66" i="1" l="1"/>
  <c r="L66" i="1" s="1"/>
  <c r="K55" i="1"/>
  <c r="L55" i="1" s="1"/>
  <c r="H143" i="1"/>
  <c r="H134" i="1"/>
  <c r="K103" i="1"/>
  <c r="L103" i="1" s="1"/>
  <c r="G96" i="1"/>
  <c r="H96" i="1"/>
  <c r="K70" i="1"/>
  <c r="L70" i="1" s="1"/>
  <c r="L71" i="1" s="1"/>
  <c r="K180" i="1"/>
  <c r="L180" i="1" s="1"/>
  <c r="G129" i="1"/>
  <c r="G120" i="1"/>
  <c r="K129" i="1" l="1"/>
  <c r="L129" i="1" s="1"/>
  <c r="K120" i="1"/>
  <c r="L120" i="1" s="1"/>
  <c r="L57" i="1"/>
  <c r="K94" i="1" l="1"/>
  <c r="F151" i="1"/>
  <c r="H150" i="1"/>
  <c r="G150" i="1"/>
  <c r="K30" i="1"/>
  <c r="K16" i="1"/>
  <c r="L16" i="1" s="1"/>
  <c r="K13" i="1"/>
  <c r="K150" i="1" l="1"/>
  <c r="L150" i="1" s="1"/>
  <c r="H194" i="1"/>
  <c r="H195" i="1" s="1"/>
  <c r="G194" i="1"/>
  <c r="G193" i="1"/>
  <c r="K193" i="1" s="1"/>
  <c r="J189" i="1"/>
  <c r="G149" i="1"/>
  <c r="H149" i="1"/>
  <c r="G108" i="1"/>
  <c r="F89" i="1"/>
  <c r="H21" i="1"/>
  <c r="K21" i="1" l="1"/>
  <c r="K108" i="1"/>
  <c r="L108" i="1" s="1"/>
  <c r="K149" i="1"/>
  <c r="L149" i="1" s="1"/>
  <c r="K194" i="1"/>
  <c r="L194" i="1" s="1"/>
  <c r="K142" i="1"/>
  <c r="L142" i="1" s="1"/>
  <c r="K141" i="1"/>
  <c r="J134" i="1"/>
  <c r="F134" i="1"/>
  <c r="J85" i="1"/>
  <c r="F85" i="1"/>
  <c r="I195" i="1"/>
  <c r="J195" i="1"/>
  <c r="G143" i="1"/>
  <c r="J143" i="1"/>
  <c r="F143" i="1"/>
  <c r="I62" i="1"/>
  <c r="I50" i="1"/>
  <c r="J33" i="1"/>
  <c r="J185" i="1"/>
  <c r="F185" i="1"/>
  <c r="J172" i="1"/>
  <c r="K29" i="1"/>
  <c r="L29" i="1" s="1"/>
  <c r="K26" i="1"/>
  <c r="L26" i="1" s="1"/>
  <c r="K14" i="1"/>
  <c r="G107" i="1"/>
  <c r="K112" i="1"/>
  <c r="K143" i="1" l="1"/>
  <c r="L14" i="1"/>
  <c r="K107" i="1"/>
  <c r="L107" i="1" s="1"/>
  <c r="L182" i="1" l="1"/>
  <c r="L30" i="1"/>
  <c r="G105" i="1" l="1"/>
  <c r="G49" i="1"/>
  <c r="H49" i="1"/>
  <c r="K105" i="1" l="1"/>
  <c r="L105" i="1" s="1"/>
  <c r="K49" i="1"/>
  <c r="I81" i="1"/>
  <c r="H10" i="1"/>
  <c r="H168" i="1"/>
  <c r="H56" i="1"/>
  <c r="H54" i="1"/>
  <c r="G104" i="1"/>
  <c r="K15" i="1"/>
  <c r="K12" i="1"/>
  <c r="K25" i="1"/>
  <c r="L25" i="1" s="1"/>
  <c r="K27" i="1"/>
  <c r="G88" i="1"/>
  <c r="K23" i="1"/>
  <c r="G41" i="1"/>
  <c r="K41" i="1" s="1"/>
  <c r="K20" i="1"/>
  <c r="K31" i="1"/>
  <c r="G168" i="1"/>
  <c r="K24" i="1"/>
  <c r="K22" i="1"/>
  <c r="G10" i="1"/>
  <c r="G37" i="1"/>
  <c r="G131" i="1"/>
  <c r="K11" i="1"/>
  <c r="K10" i="1" l="1"/>
  <c r="L10" i="1" s="1"/>
  <c r="H58" i="1"/>
  <c r="G89" i="1"/>
  <c r="K88" i="1"/>
  <c r="K89" i="1" s="1"/>
  <c r="K104" i="1"/>
  <c r="L104" i="1" s="1"/>
  <c r="K36" i="1"/>
  <c r="K37" i="1" s="1"/>
  <c r="K32" i="1"/>
  <c r="L32" i="1" s="1"/>
  <c r="K19" i="1"/>
  <c r="L19" i="1" s="1"/>
  <c r="K54" i="1"/>
  <c r="K131" i="1"/>
  <c r="K56" i="1"/>
  <c r="L49" i="1"/>
  <c r="K168" i="1"/>
  <c r="L95" i="1" l="1"/>
  <c r="K95" i="1"/>
  <c r="G133" i="1"/>
  <c r="K133" i="1" l="1"/>
  <c r="L133" i="1" s="1"/>
  <c r="G113" i="1" l="1"/>
  <c r="J113" i="1"/>
  <c r="F113" i="1"/>
  <c r="I138" i="1"/>
  <c r="J138" i="1"/>
  <c r="F138" i="1"/>
  <c r="I58" i="1"/>
  <c r="J58" i="1"/>
  <c r="J44" i="1" l="1"/>
  <c r="J201" i="1" s="1"/>
  <c r="K113" i="1"/>
  <c r="G184" i="1" l="1"/>
  <c r="G102" i="1"/>
  <c r="L193" i="1"/>
  <c r="L112" i="1"/>
  <c r="L113" i="1" s="1"/>
  <c r="I96" i="1"/>
  <c r="F96" i="1"/>
  <c r="K102" i="1" l="1"/>
  <c r="L102" i="1" s="1"/>
  <c r="K184" i="1"/>
  <c r="L184" i="1" s="1"/>
  <c r="L27" i="1" l="1"/>
  <c r="L23" i="1"/>
  <c r="G181" i="1"/>
  <c r="G84" i="1"/>
  <c r="G85" i="1" s="1"/>
  <c r="G118" i="1"/>
  <c r="G117" i="1"/>
  <c r="K77" i="1"/>
  <c r="L77" i="1" s="1"/>
  <c r="L41" i="1"/>
  <c r="L88" i="1"/>
  <c r="L89" i="1" s="1"/>
  <c r="L56" i="1" l="1"/>
  <c r="H188" i="1" l="1"/>
  <c r="H189" i="1" s="1"/>
  <c r="G188" i="1"/>
  <c r="G189" i="1" s="1"/>
  <c r="G183" i="1"/>
  <c r="G178" i="1"/>
  <c r="K181" i="1"/>
  <c r="L181" i="1" s="1"/>
  <c r="G179" i="1"/>
  <c r="K179" i="1" s="1"/>
  <c r="H151" i="1"/>
  <c r="G151" i="1"/>
  <c r="G177" i="1"/>
  <c r="H175" i="1"/>
  <c r="H185" i="1" s="1"/>
  <c r="G176" i="1"/>
  <c r="H199" i="1"/>
  <c r="G199" i="1"/>
  <c r="H171" i="1"/>
  <c r="G171" i="1"/>
  <c r="H170" i="1"/>
  <c r="G170" i="1"/>
  <c r="K170" i="1" l="1"/>
  <c r="G195" i="1"/>
  <c r="K195" i="1"/>
  <c r="K171" i="1"/>
  <c r="L171" i="1" s="1"/>
  <c r="K175" i="1"/>
  <c r="G185" i="1"/>
  <c r="G172" i="1"/>
  <c r="K151" i="1"/>
  <c r="K177" i="1"/>
  <c r="L177" i="1" s="1"/>
  <c r="L179" i="1"/>
  <c r="K199" i="1"/>
  <c r="L199" i="1" s="1"/>
  <c r="K188" i="1"/>
  <c r="K183" i="1"/>
  <c r="L183" i="1" s="1"/>
  <c r="I178" i="1"/>
  <c r="I185" i="1" s="1"/>
  <c r="K176" i="1"/>
  <c r="L192" i="1" l="1"/>
  <c r="L195" i="1" s="1"/>
  <c r="L188" i="1"/>
  <c r="L189" i="1" s="1"/>
  <c r="K189" i="1"/>
  <c r="L151" i="1"/>
  <c r="L175" i="1"/>
  <c r="K178" i="1"/>
  <c r="L178" i="1" s="1"/>
  <c r="L170" i="1"/>
  <c r="L176" i="1"/>
  <c r="K185" i="1" l="1"/>
  <c r="L185" i="1"/>
  <c r="K79" i="1"/>
  <c r="L79" i="1" s="1"/>
  <c r="K80" i="1"/>
  <c r="L80" i="1" s="1"/>
  <c r="L13" i="1"/>
  <c r="H200" i="1"/>
  <c r="F81" i="1" l="1"/>
  <c r="F201" i="1" s="1"/>
  <c r="H169" i="1" l="1"/>
  <c r="H172" i="1" s="1"/>
  <c r="K169" i="1" l="1"/>
  <c r="K172" i="1" s="1"/>
  <c r="L169" i="1" l="1"/>
  <c r="L20" i="1" l="1"/>
  <c r="G101" i="1"/>
  <c r="L24" i="1"/>
  <c r="G132" i="1"/>
  <c r="L22" i="1"/>
  <c r="G43" i="1"/>
  <c r="H74" i="1"/>
  <c r="H81" i="1" s="1"/>
  <c r="G74" i="1"/>
  <c r="H28" i="1"/>
  <c r="H33" i="1" s="1"/>
  <c r="G42" i="1"/>
  <c r="K42" i="1" s="1"/>
  <c r="L42" i="1" s="1"/>
  <c r="G137" i="1"/>
  <c r="K28" i="1" l="1"/>
  <c r="L28" i="1" s="1"/>
  <c r="K132" i="1"/>
  <c r="L132" i="1" s="1"/>
  <c r="K43" i="1"/>
  <c r="L43" i="1" s="1"/>
  <c r="K137" i="1"/>
  <c r="K138" i="1" s="1"/>
  <c r="G138" i="1"/>
  <c r="K101" i="1"/>
  <c r="K74" i="1"/>
  <c r="L74" i="1" s="1"/>
  <c r="L101" i="1" l="1"/>
  <c r="L137" i="1"/>
  <c r="L138" i="1" s="1"/>
  <c r="L141" i="1"/>
  <c r="L143" i="1" s="1"/>
  <c r="L21" i="1" l="1"/>
  <c r="L131" i="1" l="1"/>
  <c r="L15" i="1" l="1"/>
  <c r="L94" i="1"/>
  <c r="L31" i="1" l="1"/>
  <c r="G130" i="1" l="1"/>
  <c r="K130" i="1" l="1"/>
  <c r="L130" i="1" s="1"/>
  <c r="H61" i="1" l="1"/>
  <c r="H62" i="1" s="1"/>
  <c r="G61" i="1"/>
  <c r="G62" i="1" s="1"/>
  <c r="G128" i="1"/>
  <c r="G127" i="1"/>
  <c r="G124" i="1"/>
  <c r="G122" i="1"/>
  <c r="G121" i="1"/>
  <c r="G119" i="1"/>
  <c r="G116" i="1"/>
  <c r="G123" i="1"/>
  <c r="G125" i="1"/>
  <c r="K118" i="1"/>
  <c r="G198" i="1"/>
  <c r="H48" i="1"/>
  <c r="H50" i="1" s="1"/>
  <c r="G48" i="1"/>
  <c r="G47" i="1"/>
  <c r="G106" i="1"/>
  <c r="G53" i="1"/>
  <c r="G100" i="1"/>
  <c r="H99" i="1"/>
  <c r="H109" i="1" s="1"/>
  <c r="G99" i="1"/>
  <c r="H40" i="1"/>
  <c r="H44" i="1" s="1"/>
  <c r="G40" i="1"/>
  <c r="G44" i="1" s="1"/>
  <c r="L36" i="1"/>
  <c r="L37" i="1" s="1"/>
  <c r="G50" i="1" l="1"/>
  <c r="H201" i="1"/>
  <c r="G33" i="1"/>
  <c r="K17" i="1"/>
  <c r="L17" i="1" s="1"/>
  <c r="K127" i="1"/>
  <c r="L127" i="1" s="1"/>
  <c r="G109" i="1"/>
  <c r="K124" i="1"/>
  <c r="L124" i="1" s="1"/>
  <c r="K128" i="1"/>
  <c r="L128" i="1" s="1"/>
  <c r="K125" i="1"/>
  <c r="L125" i="1" s="1"/>
  <c r="G134" i="1"/>
  <c r="K198" i="1"/>
  <c r="K200" i="1" s="1"/>
  <c r="G200" i="1"/>
  <c r="K76" i="1"/>
  <c r="L76" i="1" s="1"/>
  <c r="G81" i="1"/>
  <c r="G58" i="1"/>
  <c r="K47" i="1"/>
  <c r="K92" i="1"/>
  <c r="K53" i="1"/>
  <c r="L54" i="1"/>
  <c r="L78" i="1"/>
  <c r="K93" i="1"/>
  <c r="K40" i="1"/>
  <c r="K44" i="1" s="1"/>
  <c r="K75" i="1"/>
  <c r="L75" i="1" s="1"/>
  <c r="K84" i="1"/>
  <c r="K61" i="1"/>
  <c r="K62" i="1" s="1"/>
  <c r="K65" i="1"/>
  <c r="K48" i="1"/>
  <c r="L48" i="1" s="1"/>
  <c r="L168" i="1"/>
  <c r="L172" i="1" s="1"/>
  <c r="L11" i="1"/>
  <c r="L12" i="1"/>
  <c r="I116" i="1"/>
  <c r="I121" i="1"/>
  <c r="K121" i="1" s="1"/>
  <c r="I100" i="1"/>
  <c r="K100" i="1" s="1"/>
  <c r="L100" i="1" s="1"/>
  <c r="I117" i="1"/>
  <c r="I123" i="1"/>
  <c r="K123" i="1" s="1"/>
  <c r="I119" i="1"/>
  <c r="K119" i="1" s="1"/>
  <c r="I99" i="1"/>
  <c r="I122" i="1"/>
  <c r="L33" i="1" l="1"/>
  <c r="K117" i="1"/>
  <c r="L117" i="1" s="1"/>
  <c r="I134" i="1"/>
  <c r="I109" i="1"/>
  <c r="L65" i="1"/>
  <c r="L67" i="1" s="1"/>
  <c r="K67" i="1"/>
  <c r="L81" i="1"/>
  <c r="G201" i="1"/>
  <c r="L84" i="1"/>
  <c r="L85" i="1" s="1"/>
  <c r="K85" i="1"/>
  <c r="K122" i="1"/>
  <c r="L122" i="1" s="1"/>
  <c r="K116" i="1"/>
  <c r="L116" i="1" s="1"/>
  <c r="L47" i="1"/>
  <c r="L50" i="1" s="1"/>
  <c r="K50" i="1"/>
  <c r="L198" i="1"/>
  <c r="L200" i="1" s="1"/>
  <c r="K33" i="1"/>
  <c r="K99" i="1"/>
  <c r="L61" i="1"/>
  <c r="L62" i="1" s="1"/>
  <c r="K81" i="1"/>
  <c r="K106" i="1"/>
  <c r="L123" i="1"/>
  <c r="K58" i="1"/>
  <c r="L40" i="1"/>
  <c r="L44" i="1" s="1"/>
  <c r="L119" i="1"/>
  <c r="L93" i="1"/>
  <c r="K96" i="1"/>
  <c r="L121" i="1"/>
  <c r="L118" i="1"/>
  <c r="L53" i="1"/>
  <c r="L58" i="1" s="1"/>
  <c r="L92" i="1"/>
  <c r="K109" i="1" l="1"/>
  <c r="I201" i="1"/>
  <c r="K201" i="1" s="1"/>
  <c r="L201" i="1" s="1"/>
  <c r="K134" i="1"/>
  <c r="L99" i="1"/>
  <c r="L134" i="1"/>
  <c r="L106" i="1"/>
  <c r="L96" i="1"/>
  <c r="L109" i="1" l="1"/>
  <c r="K71" i="1"/>
</calcChain>
</file>

<file path=xl/sharedStrings.xml><?xml version="1.0" encoding="utf-8"?>
<sst xmlns="http://schemas.openxmlformats.org/spreadsheetml/2006/main" count="1494" uniqueCount="367">
  <si>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</si>
  <si>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</si>
  <si>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</si>
  <si>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</si>
  <si>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</si>
  <si>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</si>
  <si>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</si>
  <si>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</si>
  <si>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</si>
  <si>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</si>
  <si>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</si>
  <si>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</si>
  <si>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</si>
  <si>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</si>
  <si>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</si>
  <si>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</si>
  <si>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</si>
  <si>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</si>
  <si>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</si>
  <si>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</si>
  <si>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</si>
  <si>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</si>
  <si>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</si>
  <si>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</si>
  <si>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</si>
  <si>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</si>
  <si>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</si>
  <si>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</si>
  <si>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</si>
  <si>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</si>
  <si>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</si>
  <si>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</si>
  <si>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</si>
  <si>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</si>
  <si>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</si>
  <si>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</si>
  <si>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</si>
  <si>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</si>
  <si>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</si>
  <si>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</si>
  <si>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</si>
  <si>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</si>
  <si>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</si>
  <si>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</si>
  <si>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</si>
  <si>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</si>
  <si>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</si>
  <si>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</si>
  <si>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</si>
  <si>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</si>
  <si>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</si>
  <si>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</si>
  <si>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</si>
  <si>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</si>
  <si>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</si>
  <si>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</si>
  <si>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</si>
  <si>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</si>
  <si>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</si>
  <si>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</si>
  <si>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</si>
  <si>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</si>
  <si>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</si>
  <si>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</si>
  <si>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</si>
  <si>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</si>
  <si>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</si>
  <si>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</si>
  <si>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</si>
  <si>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</si>
  <si>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</si>
  <si>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</si>
  <si>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</si>
  <si>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</si>
  <si>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</si>
  <si>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</si>
  <si>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</si>
  <si>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</si>
  <si>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</si>
  <si>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</si>
  <si>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</si>
  <si>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</si>
  <si>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</si>
  <si>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</si>
  <si>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</si>
  <si>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</si>
  <si>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</si>
  <si>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</si>
  <si>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</si>
  <si>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</si>
  <si>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</si>
  <si>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</si>
  <si>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</si>
  <si>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</si>
  <si>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</si>
  <si>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</si>
  <si>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</si>
  <si>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</si>
  <si>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</si>
  <si>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</si>
  <si>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</si>
  <si>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</si>
  <si>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</si>
  <si>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</si>
  <si>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</si>
  <si>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</si>
  <si>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</si>
  <si>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</si>
  <si>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</si>
  <si>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</si>
  <si>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</si>
  <si>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</si>
  <si>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</si>
  <si>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</si>
  <si>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</si>
  <si>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</si>
  <si>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</si>
  <si>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</si>
  <si>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</si>
  <si>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</si>
  <si>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</si>
  <si>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</si>
  <si>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</si>
  <si>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</si>
  <si>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</si>
  <si>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</si>
  <si>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</si>
  <si>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</si>
  <si>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</si>
  <si>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</si>
  <si>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</si>
  <si>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</si>
  <si>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</si>
  <si>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</si>
  <si>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</si>
  <si>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</si>
  <si>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</si>
  <si>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</si>
  <si>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</si>
  <si>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</si>
  <si>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</si>
  <si>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</si>
  <si>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</si>
  <si>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</si>
  <si>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</si>
  <si>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</si>
  <si>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</si>
  <si>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</si>
  <si>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</si>
  <si>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</si>
  <si>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</si>
  <si>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</si>
  <si>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</si>
  <si>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</si>
  <si>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</si>
  <si>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</si>
  <si>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</si>
  <si>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</si>
  <si>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</si>
  <si>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</si>
  <si>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</si>
  <si>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</si>
  <si>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</si>
  <si>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</si>
  <si>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</si>
  <si>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</si>
  <si>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</si>
  <si>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</si>
  <si>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</si>
  <si>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</si>
  <si>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</si>
  <si>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</si>
  <si>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</si>
  <si>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</si>
  <si>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</si>
  <si>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</si>
  <si>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</si>
  <si>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</si>
  <si>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</si>
  <si>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</si>
  <si>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</si>
  <si>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</si>
  <si>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</si>
  <si>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</si>
  <si>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</si>
  <si>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</si>
  <si>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</si>
  <si>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</si>
  <si>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</si>
  <si>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</si>
  <si>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</si>
  <si>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</si>
  <si>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</si>
  <si>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</si>
  <si>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</si>
  <si>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</si>
  <si>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</si>
  <si>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</si>
  <si>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</si>
  <si>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</si>
  <si>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</si>
  <si>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</si>
  <si>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</si>
  <si>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</si>
  <si>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</si>
  <si>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</si>
  <si>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</si>
  <si>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</si>
  <si>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</si>
  <si>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</si>
  <si>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</si>
  <si>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</si>
  <si>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</si>
  <si>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</si>
  <si>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</si>
  <si>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</si>
  <si>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</si>
  <si>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</si>
  <si>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</si>
  <si>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</si>
  <si>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</si>
  <si>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</si>
  <si>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</si>
  <si>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</si>
  <si>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</si>
  <si>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</si>
  <si>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</si>
  <si>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</si>
  <si>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</si>
  <si>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</si>
  <si>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</si>
  <si>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</si>
  <si>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</si>
  <si>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</si>
  <si>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</si>
  <si>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</si>
  <si>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</si>
  <si>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</si>
  <si>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</si>
  <si>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</si>
  <si>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</si>
  <si>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</si>
  <si>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ANTHONY BURGOS SUAREZ</t>
  </si>
  <si>
    <t>JUANA ELENA RODRIGUEZ VASQUEZ</t>
  </si>
  <si>
    <t xml:space="preserve">                                     AUXILIAR ADMINISTRATIVO</t>
  </si>
  <si>
    <t>JOSMAIRY ESTEFANIA MONTOLIO PEREZ</t>
  </si>
  <si>
    <t>Departamento de Tecnologías de la información y Comunicación</t>
  </si>
  <si>
    <t xml:space="preserve">DEILIN MATOS </t>
  </si>
  <si>
    <t>NF</t>
  </si>
  <si>
    <t>NI</t>
  </si>
  <si>
    <t>TOTALES</t>
  </si>
  <si>
    <t>WINSTON RAFAEL CABRERA ENCARNACION</t>
  </si>
  <si>
    <t>AYUDANTE DE MATENIMIENTO</t>
  </si>
  <si>
    <t>División de Coordinación de Profesionalización</t>
  </si>
  <si>
    <t xml:space="preserve">TÉCNICO ADMINISTRATIVO         </t>
  </si>
  <si>
    <t>BIENVENIDO ROSARIO CEBALLOS (Santiago de los Caballeros)</t>
  </si>
  <si>
    <t xml:space="preserve">ENC. DIV. DESARROLLO INSTITUCIONAL Y CALIDAD EN LA GESTION         </t>
  </si>
  <si>
    <t>BRYAN ANEURYS CABRERA RODRÍGUEZ</t>
  </si>
  <si>
    <t xml:space="preserve">CHOFER         </t>
  </si>
  <si>
    <t>DEILIN RICARDO MATOS CARRASCO</t>
  </si>
  <si>
    <t xml:space="preserve">ENCARGADO (A) FORMULACION, MONITOREO Y EVALUACION PPP         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</si>
  <si>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ABRIL 2024</t>
    </r>
  </si>
  <si>
    <t xml:space="preserve">                                                    SR. LLUMERQUI ANTONIO LEDESMA DÍAZ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</si>
  <si>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ABRIL 2024</t>
    </r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</si>
  <si>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</si>
  <si>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</si>
  <si>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</si>
  <si>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</si>
  <si>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</si>
  <si>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</si>
  <si>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</si>
  <si>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</si>
  <si>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TECNICO ADMINISTRATIVO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</si>
  <si>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</si>
  <si>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</si>
  <si>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</si>
  <si>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</si>
  <si>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</si>
  <si>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</si>
  <si>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</si>
  <si>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</si>
  <si>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</si>
  <si>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</si>
  <si>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DEPARTAMENTO DE FORMACIÓN DOCENTE</t>
  </si>
  <si>
    <t>MASSIEL ALEYKA RAMÍREZ DE LOS SANTOS</t>
  </si>
  <si>
    <t xml:space="preserve">Analista de Programación Académica         </t>
  </si>
  <si>
    <t>DEPARTAMENTO DE PLANIFICACIÓN Y DESARROLLO</t>
  </si>
  <si>
    <t>NELSON ANTONIO DURAN CAMILO</t>
  </si>
  <si>
    <t xml:space="preserve">ENCARGADO DEL DEPARTAMENTO DE PLANIFICACIÓN Y DESARROLLO       </t>
  </si>
  <si>
    <t xml:space="preserve"> DIVISIÓN DE COORDINACION DE EVENTOS FORMATIVOS</t>
  </si>
  <si>
    <t>MARIANA CEPEDA HERNÁNDEZ</t>
  </si>
  <si>
    <t>01/10/2023-01/3/2024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</si>
  <si>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</si>
  <si>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</si>
  <si>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</si>
  <si>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</si>
  <si>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</si>
  <si>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</si>
  <si>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</si>
  <si>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</si>
  <si>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</si>
  <si>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01/08/2022- 01/02/2023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</si>
  <si>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</si>
  <si>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</si>
  <si>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</si>
  <si>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</si>
  <si>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</si>
  <si>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</si>
  <si>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</si>
  <si>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</si>
  <si>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</si>
  <si>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</si>
  <si>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</si>
  <si>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</si>
  <si>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</si>
  <si>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</si>
  <si>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DIVISIÓN DE DESARROLLO CURRICULAR Y DOCENTE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</si>
  <si>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</si>
  <si>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</si>
  <si>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</si>
  <si>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</si>
  <si>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</si>
  <si>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</si>
  <si>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</si>
  <si>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BRAULIO RAFAEL JIMENEZ VELEZ</t>
  </si>
  <si>
    <t>GISSEL MANZUETA NUÑEZ</t>
  </si>
  <si>
    <t xml:space="preserve">COORDINADOR ACADÉMICO         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</si>
  <si>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</si>
  <si>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</si>
  <si>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</si>
  <si>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</si>
  <si>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</si>
  <si>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</si>
  <si>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SR. Llumerqui Antonio Ledesma Díaz</t>
  </si>
  <si>
    <t xml:space="preserve">                           AUXILIAR ADMINISTRATIVO</t>
  </si>
  <si>
    <t>INSTITUTO NACIONAL DE ADMINISTRACIÓN PÚBLICA 
(INAP)
NÓMINA  DE PERSONAL DE PERÍODO PROBATORIO INGRESO A CARRERA CORRESPONDIENTE AL MES DE ABRIL 2024</t>
  </si>
  <si>
    <t xml:space="preserve">Cuenta: 2.1.1.2.05 </t>
  </si>
  <si>
    <t>Direccion General</t>
  </si>
  <si>
    <t xml:space="preserve">ANALISTA DE COMPRAS Y CONTRATACIONES     </t>
  </si>
  <si>
    <t>Período Probatorio Ingreso a Carrera</t>
  </si>
  <si>
    <t xml:space="preserve">                                            SR. LLUMERQUI ANTONIO LEDESMA DÍAZ</t>
  </si>
  <si>
    <t xml:space="preserve">                             AUXILIAR ADMINISTRATIVO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</si>
  <si>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 ABRIL 2024</t>
    </r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</si>
  <si>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</si>
  <si>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</si>
  <si>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</si>
  <si>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</si>
  <si>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</si>
  <si>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</si>
  <si>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</si>
  <si>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</si>
  <si>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</si>
  <si>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</si>
  <si>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</si>
  <si>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</si>
  <si>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</si>
  <si>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</si>
  <si>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</si>
  <si>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</si>
  <si>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</si>
  <si>
    <t>INSTITUTO NACIONAL DE ADMINISTRACIÓN PÚBLICA 
(INAP)
NÓMINA  DE PERSONAL DE TRÁMITE DE PENSIÓN CORRESPONDIENTE AL MES DE ABRIL 2024</t>
  </si>
  <si>
    <t>Cuenta: 2.1.1.3.0.1</t>
  </si>
  <si>
    <t>ALFONSO PEREZ Y PEREZ</t>
  </si>
  <si>
    <t>ENCARGADO DE LA DIVISION DE CONTABILIDAD</t>
  </si>
  <si>
    <t>TRAMITE DE PENSION</t>
  </si>
  <si>
    <t xml:space="preserve">                                                   SR. LLUMERQUI ANTONIO LEDESMA DÍAZ</t>
  </si>
  <si>
    <t xml:space="preserve">                               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</si>
</sst>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1" fillId="0" borderId="2" xfId="0" applyNumberFormat="1" applyFont="1" applyBorder="1" applyAlignment="1">
      <alignment vertical="center"/>
    </xf>
    <xf numFmtId="4" fontId="11" fillId="3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3" fontId="12" fillId="0" borderId="2" xfId="1" applyFont="1" applyFill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right" vertical="center" wrapText="1"/>
    </xf>
    <xf numFmtId="43" fontId="12" fillId="0" borderId="2" xfId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4" borderId="0" xfId="0" applyFill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3" fontId="11" fillId="3" borderId="2" xfId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right" vertical="center" wrapText="1"/>
    </xf>
    <xf numFmtId="43" fontId="11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2" fillId="0" borderId="2" xfId="1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43" fontId="12" fillId="0" borderId="2" xfId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11" fillId="3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/>
    <xf numFmtId="0" fontId="3" fillId="5" borderId="2" xfId="0" applyFont="1" applyFill="1" applyBorder="1" applyAlignment="1">
      <alignment horizontal="center" vertical="center"/>
    </xf>
    <xf numFmtId="3" fontId="0" fillId="5" borderId="0" xfId="0" applyNumberFormat="1" applyFill="1"/>
    <xf numFmtId="0" fontId="17" fillId="5" borderId="2" xfId="0" applyFont="1" applyFill="1" applyBorder="1"/>
    <xf numFmtId="43" fontId="11" fillId="5" borderId="2" xfId="1" applyFont="1" applyFill="1" applyBorder="1" applyAlignment="1">
      <alignment horizontal="right" vertical="center" wrapText="1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horizontal="right"/>
    </xf>
    <xf numFmtId="3" fontId="17" fillId="5" borderId="2" xfId="0" applyNumberFormat="1" applyFont="1" applyFill="1" applyBorder="1"/>
    <xf numFmtId="4" fontId="17" fillId="5" borderId="2" xfId="0" applyNumberFormat="1" applyFont="1" applyFill="1" applyBorder="1"/>
    <xf numFmtId="4" fontId="0" fillId="5" borderId="0" xfId="0" applyNumberFormat="1" applyFill="1"/>
    <xf numFmtId="4" fontId="0" fillId="5" borderId="4" xfId="0" applyNumberFormat="1" applyFill="1" applyBorder="1"/>
    <xf numFmtId="43" fontId="0" fillId="5" borderId="0" xfId="1" applyFont="1" applyFill="1"/>
    <xf numFmtId="43" fontId="0" fillId="5" borderId="0" xfId="0" applyNumberFormat="1" applyFill="1"/>
    <xf numFmtId="43" fontId="11" fillId="5" borderId="0" xfId="1" applyFont="1" applyFill="1" applyBorder="1" applyAlignment="1">
      <alignment horizontal="right" vertical="center" wrapText="1"/>
    </xf>
    <xf numFmtId="4" fontId="11" fillId="5" borderId="0" xfId="0" applyNumberFormat="1" applyFont="1" applyFill="1" applyAlignment="1">
      <alignment horizontal="right" vertical="center"/>
    </xf>
    <xf numFmtId="4" fontId="11" fillId="5" borderId="0" xfId="0" applyNumberFormat="1" applyFont="1" applyFill="1" applyAlignment="1">
      <alignment vertical="center"/>
    </xf>
    <xf numFmtId="0" fontId="17" fillId="5" borderId="0" xfId="0" applyFont="1" applyFill="1"/>
    <xf numFmtId="3" fontId="17" fillId="5" borderId="0" xfId="0" applyNumberFormat="1" applyFont="1" applyFill="1"/>
    <xf numFmtId="4" fontId="17" fillId="5" borderId="0" xfId="0" applyNumberFormat="1" applyFont="1" applyFill="1"/>
    <xf numFmtId="0" fontId="3" fillId="5" borderId="0" xfId="0" applyFont="1" applyFill="1" applyAlignment="1">
      <alignment horizontal="center" vertical="center"/>
    </xf>
    <xf numFmtId="0" fontId="6" fillId="5" borderId="0" xfId="0" applyFont="1" applyFill="1"/>
    <xf numFmtId="43" fontId="0" fillId="5" borderId="0" xfId="1" applyFont="1" applyFill="1" applyAlignment="1">
      <alignment horizontal="right"/>
    </xf>
    <xf numFmtId="4" fontId="0" fillId="5" borderId="0" xfId="0" applyNumberFormat="1" applyFill="1" applyAlignment="1">
      <alignment horizontal="left"/>
    </xf>
    <xf numFmtId="43" fontId="0" fillId="5" borderId="2" xfId="1" applyFont="1" applyFill="1" applyBorder="1"/>
    <xf numFmtId="43" fontId="11" fillId="3" borderId="2" xfId="1" applyFont="1" applyFill="1" applyBorder="1" applyAlignment="1">
      <alignment vertical="top" wrapText="1"/>
    </xf>
    <xf numFmtId="43" fontId="12" fillId="0" borderId="0" xfId="1" applyFont="1" applyFill="1" applyBorder="1" applyAlignment="1">
      <alignment vertical="center" wrapText="1"/>
    </xf>
    <xf numFmtId="43" fontId="12" fillId="0" borderId="0" xfId="1" applyFont="1" applyBorder="1" applyAlignment="1">
      <alignment horizontal="left" vertical="center" wrapText="1"/>
    </xf>
    <xf numFmtId="43" fontId="12" fillId="0" borderId="0" xfId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right" vertical="center" wrapText="1"/>
    </xf>
    <xf numFmtId="43" fontId="12" fillId="3" borderId="0" xfId="1" applyFont="1" applyFill="1" applyBorder="1" applyAlignment="1">
      <alignment horizontal="right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1" fillId="0" borderId="0" xfId="1" applyFont="1" applyFill="1" applyBorder="1" applyAlignment="1">
      <alignment horizontal="right" vertical="center" wrapText="1"/>
    </xf>
    <xf numFmtId="43" fontId="11" fillId="0" borderId="0" xfId="1" applyFont="1" applyAlignment="1">
      <alignment horizontal="right"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2" fillId="0" borderId="0" xfId="1" applyFont="1" applyAlignment="1">
      <alignment horizontal="center" vertical="center" wrapText="1"/>
    </xf>
    <xf numFmtId="43" fontId="12" fillId="0" borderId="0" xfId="1" applyFont="1" applyFill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" fontId="11" fillId="0" borderId="19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Alignment="1">
      <alignment horizontal="left" vertical="center"/>
    </xf>
    <xf numFmtId="2" fontId="12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3" fontId="12" fillId="0" borderId="0" xfId="1" applyFont="1" applyFill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4" fontId="19" fillId="0" borderId="23" xfId="0" applyNumberFormat="1" applyFont="1" applyBorder="1" applyAlignment="1">
      <alignment horizontal="right" vertical="center"/>
    </xf>
    <xf numFmtId="0" fontId="17" fillId="0" borderId="0" xfId="0" applyFont="1"/>
    <xf numFmtId="4" fontId="19" fillId="0" borderId="0" xfId="0" applyNumberFormat="1" applyFont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3" fontId="8" fillId="0" borderId="27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164" fontId="23" fillId="0" borderId="0" xfId="0" applyNumberFormat="1" applyFont="1" applyAlignment="1">
      <alignment horizontal="right" vertical="center" wrapText="1" readingOrder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31" xfId="1" applyFont="1" applyFill="1" applyBorder="1" applyAlignment="1">
      <alignment horizontal="right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164" fontId="23" fillId="0" borderId="5" xfId="0" applyNumberFormat="1" applyFont="1" applyBorder="1" applyAlignment="1">
      <alignment horizontal="right" vertical="center" wrapText="1" readingOrder="1"/>
    </xf>
    <xf numFmtId="43" fontId="8" fillId="0" borderId="6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8" fillId="0" borderId="0" xfId="1" applyFont="1" applyFill="1" applyBorder="1" applyAlignment="1">
      <alignment vertical="center" wrapText="1"/>
    </xf>
    <xf numFmtId="0" fontId="21" fillId="2" borderId="3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 wrapText="1"/>
    </xf>
    <xf numFmtId="43" fontId="9" fillId="0" borderId="5" xfId="1" applyFont="1" applyFill="1" applyBorder="1" applyAlignment="1">
      <alignment horizontal="right" vertical="center" wrapText="1"/>
    </xf>
    <xf numFmtId="2" fontId="9" fillId="0" borderId="5" xfId="1" applyNumberFormat="1" applyFont="1" applyFill="1" applyBorder="1" applyAlignment="1">
      <alignment horizontal="right" vertical="center" wrapText="1"/>
    </xf>
    <xf numFmtId="43" fontId="9" fillId="0" borderId="5" xfId="1" applyFont="1" applyFill="1" applyBorder="1" applyAlignment="1">
      <alignment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2" fontId="8" fillId="0" borderId="1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177295</xdr:colOff>
      <xdr:row>0</xdr:row>
      <xdr:rowOff>81243</xdr:rowOff>
    </xdr:from>
    <xdr:to>
      <xdr:col>1</xdr:col>
      <xdr:colOff>530679</xdr:colOff>
      <xdr:row>5</xdr:row>
      <xdr:rowOff>108858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295" y="81243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2136321</xdr:colOff>
      <xdr:row>204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204</xdr:row>
      <xdr:rowOff>0</xdr:rowOff>
    </xdr:from>
    <xdr:to>
      <xdr:col>11</xdr:col>
      <xdr:colOff>1055915</xdr:colOff>
      <xdr:row>204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204</xdr:row>
      <xdr:rowOff>0</xdr:rowOff>
    </xdr:from>
    <xdr:to>
      <xdr:col>5</xdr:col>
      <xdr:colOff>394607</xdr:colOff>
      <xdr:row>204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77</xdr:row>
      <xdr:rowOff>1</xdr:rowOff>
    </xdr:from>
    <xdr:to>
      <xdr:col>6</xdr:col>
      <xdr:colOff>369868</xdr:colOff>
      <xdr:row>77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E435B1-D5F7-4F61-8165-7EC9616D0605}"/>
            </a:ext>
          </a:extLst>
        </xdr:cNvPr>
        <xdr:cNvCxnSpPr/>
      </xdr:nvCxnSpPr>
      <xdr:spPr>
        <a:xfrm flipV="1">
          <a:off x="9977531" y="294132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77</xdr:row>
      <xdr:rowOff>0</xdr:rowOff>
    </xdr:from>
    <xdr:to>
      <xdr:col>1</xdr:col>
      <xdr:colOff>1428750</xdr:colOff>
      <xdr:row>77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FFBE2A6-8FCF-4F30-BD1D-8546639F3F05}"/>
            </a:ext>
          </a:extLst>
        </xdr:cNvPr>
        <xdr:cNvCxnSpPr/>
      </xdr:nvCxnSpPr>
      <xdr:spPr>
        <a:xfrm>
          <a:off x="0" y="294132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D27A073-7CC6-44E0-B954-A5941D11BC46}"/>
            </a:ext>
          </a:extLst>
        </xdr:cNvPr>
        <xdr:cNvSpPr>
          <a:spLocks noChangeAspect="1" noChangeArrowheads="1"/>
        </xdr:cNvSpPr>
      </xdr:nvSpPr>
      <xdr:spPr bwMode="auto">
        <a:xfrm>
          <a:off x="23383875" y="120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296306</xdr:colOff>
      <xdr:row>2</xdr:row>
      <xdr:rowOff>228601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4591DD-9566-4992-92D5-787F1C3A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058305" cy="723900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77</xdr:row>
      <xdr:rowOff>0</xdr:rowOff>
    </xdr:from>
    <xdr:to>
      <xdr:col>12</xdr:col>
      <xdr:colOff>105117</xdr:colOff>
      <xdr:row>77</xdr:row>
      <xdr:rowOff>185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CDA4B1B-39BC-4C21-9A5F-FFECB601358E}"/>
            </a:ext>
          </a:extLst>
        </xdr:cNvPr>
        <xdr:cNvCxnSpPr/>
      </xdr:nvCxnSpPr>
      <xdr:spPr>
        <a:xfrm flipV="1">
          <a:off x="18218604" y="294132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1632857</xdr:colOff>
      <xdr:row>17</xdr:row>
      <xdr:rowOff>1</xdr:rowOff>
    </xdr:from>
    <xdr:to>
      <xdr:col>6</xdr:col>
      <xdr:colOff>369868</xdr:colOff>
      <xdr:row>17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4495F9B-B209-405F-9246-4708075C5443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17</xdr:row>
      <xdr:rowOff>0</xdr:rowOff>
    </xdr:from>
    <xdr:to>
      <xdr:col>2</xdr:col>
      <xdr:colOff>0</xdr:colOff>
      <xdr:row>17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7B8801B-DBD5-4070-B8CE-913F2A21CC8B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17</xdr:row>
      <xdr:rowOff>0</xdr:rowOff>
    </xdr:from>
    <xdr:to>
      <xdr:col>12</xdr:col>
      <xdr:colOff>105117</xdr:colOff>
      <xdr:row>17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3098076-A7D4-4BFF-8200-C4247D373986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200026</xdr:colOff>
      <xdr:row>2</xdr:row>
      <xdr:rowOff>47626</xdr:rowOff>
    </xdr:from>
    <xdr:to>
      <xdr:col>0</xdr:col>
      <xdr:colOff>827063</xdr:colOff>
      <xdr:row>5</xdr:row>
      <xdr:rowOff>28576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35B71B0-BFC7-4BA5-A830-3A49D129E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428626"/>
          <a:ext cx="627037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1728107</xdr:colOff>
      <xdr:row>26</xdr:row>
      <xdr:rowOff>1</xdr:rowOff>
    </xdr:from>
    <xdr:to>
      <xdr:col>7</xdr:col>
      <xdr:colOff>369868</xdr:colOff>
      <xdr:row>26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8DF0EFD-498B-4349-8776-4B2DDAFDECC6}"/>
            </a:ext>
          </a:extLst>
        </xdr:cNvPr>
        <xdr:cNvCxnSpPr/>
      </xdr:nvCxnSpPr>
      <xdr:spPr>
        <a:xfrm flipV="1">
          <a:off x="8824232" y="9486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26</xdr:row>
      <xdr:rowOff>0</xdr:rowOff>
    </xdr:from>
    <xdr:to>
      <xdr:col>2</xdr:col>
      <xdr:colOff>1932214</xdr:colOff>
      <xdr:row>26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E87F56A-DE88-4742-8878-3BB75E96BE3C}"/>
            </a:ext>
          </a:extLst>
        </xdr:cNvPr>
        <xdr:cNvCxnSpPr/>
      </xdr:nvCxnSpPr>
      <xdr:spPr>
        <a:xfrm>
          <a:off x="40821" y="9486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26</xdr:row>
      <xdr:rowOff>0</xdr:rowOff>
    </xdr:from>
    <xdr:to>
      <xdr:col>13</xdr:col>
      <xdr:colOff>105117</xdr:colOff>
      <xdr:row>26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A88294A-5EE4-434F-8102-82894CBE08BC}"/>
            </a:ext>
          </a:extLst>
        </xdr:cNvPr>
        <xdr:cNvCxnSpPr/>
      </xdr:nvCxnSpPr>
      <xdr:spPr>
        <a:xfrm flipV="1">
          <a:off x="16237404" y="9486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2</xdr:row>
      <xdr:rowOff>81643</xdr:rowOff>
    </xdr:from>
    <xdr:to>
      <xdr:col>2</xdr:col>
      <xdr:colOff>247651</xdr:colOff>
      <xdr:row>6</xdr:row>
      <xdr:rowOff>125274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1C01-61E8-4D79-81CF-466D18014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462643"/>
          <a:ext cx="914400" cy="805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F2ABB43-B955-41DB-8014-FC7246FF1A68}"/>
            </a:ext>
          </a:extLst>
        </xdr:cNvPr>
        <xdr:cNvCxnSpPr/>
      </xdr:nvCxnSpPr>
      <xdr:spPr>
        <a:xfrm flipV="1">
          <a:off x="8620125" y="6534151"/>
          <a:ext cx="2617768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F10366F-24BB-48DB-9AC6-33838D09E268}"/>
            </a:ext>
          </a:extLst>
        </xdr:cNvPr>
        <xdr:cNvCxnSpPr/>
      </xdr:nvCxnSpPr>
      <xdr:spPr>
        <a:xfrm>
          <a:off x="40821" y="6534150"/>
          <a:ext cx="39964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7A9B57E-FF4E-4F97-82AC-9FEC1B9B2107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133351</xdr:colOff>
      <xdr:row>0</xdr:row>
      <xdr:rowOff>72118</xdr:rowOff>
    </xdr:from>
    <xdr:to>
      <xdr:col>1</xdr:col>
      <xdr:colOff>76201</xdr:colOff>
      <xdr:row>3</xdr:row>
      <xdr:rowOff>121625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8023E6A-F3FE-4071-B249-ABC2B8EB1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1" y="72118"/>
          <a:ext cx="704850" cy="621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6"/>
  <sheetViews>
    <sheetView zoomScale="70" zoomScaleNormal="70" zoomScaleSheetLayoutView="35" workbookViewId="0">
      <selection activeCell="A207" sqref="A207:XFD224"/>
    </sheetView>
  </sheetViews>
  <sheetFormatPr baseColWidth="10" defaultRowHeight="15"/>
  <cols>
    <col min="1" max="1" width="19.28515625" style="15" customWidth="1"/>
    <col min="2" max="2" width="41.5703125" style="80" customWidth="1"/>
    <col min="3" max="3" width="41" style="80" customWidth="1"/>
    <col min="4" max="4" width="13" style="2" customWidth="1"/>
    <col min="5" max="5" width="41.5703125" style="6" customWidth="1"/>
    <col min="6" max="6" width="24" customWidth="1"/>
    <col min="7" max="7" width="18.28515625" customWidth="1"/>
    <col min="8" max="8" width="20.85546875" customWidth="1"/>
    <col min="9" max="9" width="26.5703125" customWidth="1"/>
    <col min="10" max="10" width="20.28515625" customWidth="1"/>
    <col min="11" max="11" width="19.28515625" customWidth="1"/>
    <col min="12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</cols>
  <sheetData>
    <row r="1" spans="1:38" ht="15" customHeight="1">
      <c r="A1" s="130" t="s">
        <v>261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89"/>
      <c r="N1" s="89"/>
    </row>
    <row r="2" spans="1:38" ht="1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89"/>
      <c r="N2" s="89"/>
    </row>
    <row r="3" spans="1:38" ht="15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89"/>
      <c r="N3" s="89"/>
    </row>
    <row r="4" spans="1:38" ht="15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89"/>
      <c r="N4" s="89"/>
    </row>
    <row r="5" spans="1:38" ht="15" customHeigh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89"/>
      <c r="N5" s="89"/>
    </row>
    <row r="6" spans="1:38" ht="15" customHeigh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89"/>
      <c r="N6" s="89"/>
    </row>
    <row r="7" spans="1:38" s="1" customFormat="1" ht="44.1" customHeight="1">
      <c r="A7" s="39" t="s">
        <v>200</v>
      </c>
      <c r="B7" s="40" t="s">
        <v>199</v>
      </c>
      <c r="C7" s="40" t="s">
        <v>198</v>
      </c>
      <c r="D7" s="39" t="s">
        <v>201</v>
      </c>
      <c r="E7" s="39" t="s">
        <v>202</v>
      </c>
      <c r="F7" s="39" t="s">
        <v>203</v>
      </c>
      <c r="G7" s="39" t="s">
        <v>204</v>
      </c>
      <c r="H7" s="39" t="s">
        <v>1</v>
      </c>
      <c r="I7" s="39" t="s">
        <v>205</v>
      </c>
      <c r="J7" s="39" t="s">
        <v>206</v>
      </c>
      <c r="K7" s="39"/>
      <c r="L7" s="39"/>
      <c r="M7" s="88"/>
      <c r="N7" s="88"/>
    </row>
    <row r="8" spans="1:38" ht="24.95" customHeight="1">
      <c r="A8" s="125" t="s">
        <v>81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88"/>
      <c r="N8" s="88"/>
    </row>
    <row r="9" spans="1:38" ht="30" customHeight="1">
      <c r="A9" s="39" t="s">
        <v>4</v>
      </c>
      <c r="B9" s="40" t="s">
        <v>5</v>
      </c>
      <c r="C9" s="40" t="s">
        <v>6</v>
      </c>
      <c r="D9" s="39" t="s">
        <v>189</v>
      </c>
      <c r="E9" s="39" t="s">
        <v>7</v>
      </c>
      <c r="F9" s="39" t="s">
        <v>207</v>
      </c>
      <c r="G9" s="39" t="s">
        <v>8</v>
      </c>
      <c r="H9" s="39" t="s">
        <v>9</v>
      </c>
      <c r="I9" s="39" t="s">
        <v>10</v>
      </c>
      <c r="J9" s="39" t="s">
        <v>208</v>
      </c>
      <c r="K9" s="39" t="s">
        <v>209</v>
      </c>
      <c r="L9" s="39" t="s">
        <v>210</v>
      </c>
      <c r="M9" s="88"/>
      <c r="N9" s="88"/>
    </row>
    <row r="10" spans="1:38" ht="30" customHeight="1">
      <c r="A10" s="28">
        <v>1</v>
      </c>
      <c r="B10" s="29" t="s">
        <v>18</v>
      </c>
      <c r="C10" s="29" t="s">
        <v>92</v>
      </c>
      <c r="D10" s="23" t="s">
        <v>193</v>
      </c>
      <c r="E10" s="23" t="s">
        <v>17</v>
      </c>
      <c r="F10" s="30">
        <v>70000</v>
      </c>
      <c r="G10" s="30">
        <f>F10*0.0287</f>
        <v>2009</v>
      </c>
      <c r="H10" s="30">
        <f>IF(F10&lt;75829.93,F10*0.0304,2305.23)</f>
        <v>2128</v>
      </c>
      <c r="I10" s="30">
        <v>2170.8200000000002</v>
      </c>
      <c r="J10" s="30">
        <v>125</v>
      </c>
      <c r="K10" s="30">
        <f>+G10+H10+I10+J10</f>
        <v>6432.82</v>
      </c>
      <c r="L10" s="31">
        <f>+F10-K10</f>
        <v>63567.18</v>
      </c>
      <c r="M10" s="88"/>
      <c r="N10" s="88"/>
    </row>
    <row r="11" spans="1:38" ht="30" customHeight="1">
      <c r="A11" s="28">
        <v>2</v>
      </c>
      <c r="B11" s="29" t="s">
        <v>11</v>
      </c>
      <c r="C11" s="29" t="s">
        <v>12</v>
      </c>
      <c r="D11" s="23" t="s">
        <v>192</v>
      </c>
      <c r="E11" s="23" t="s">
        <v>13</v>
      </c>
      <c r="F11" s="30">
        <v>225000</v>
      </c>
      <c r="G11" s="30">
        <f t="shared" ref="G11:G32" si="0">F11*0.0287</f>
        <v>6457.5</v>
      </c>
      <c r="H11" s="60">
        <v>5883.16</v>
      </c>
      <c r="I11" s="30">
        <v>41318.910000000003</v>
      </c>
      <c r="J11" s="30">
        <v>14174.34</v>
      </c>
      <c r="K11" s="30">
        <f t="shared" ref="K11:K32" si="1">+G11+H11+I11+J11</f>
        <v>67833.91</v>
      </c>
      <c r="L11" s="31">
        <f t="shared" ref="L11" si="2">+F11-K11</f>
        <v>157166.09</v>
      </c>
      <c r="M11" s="88"/>
      <c r="N11" s="88"/>
    </row>
    <row r="12" spans="1:38" ht="30" customHeight="1">
      <c r="A12" s="28">
        <v>3</v>
      </c>
      <c r="B12" s="29" t="s">
        <v>22</v>
      </c>
      <c r="C12" s="29" t="s">
        <v>23</v>
      </c>
      <c r="D12" s="23" t="s">
        <v>193</v>
      </c>
      <c r="E12" s="23" t="s">
        <v>13</v>
      </c>
      <c r="F12" s="30">
        <v>160000</v>
      </c>
      <c r="G12" s="30">
        <f t="shared" si="0"/>
        <v>4592</v>
      </c>
      <c r="H12" s="60">
        <v>4864</v>
      </c>
      <c r="I12" s="30">
        <v>26218.94</v>
      </c>
      <c r="J12" s="30">
        <v>10525.8</v>
      </c>
      <c r="K12" s="30">
        <f t="shared" si="1"/>
        <v>46200.740000000005</v>
      </c>
      <c r="L12" s="31">
        <f t="shared" ref="L12" si="3">+F12-K12</f>
        <v>113799.26</v>
      </c>
      <c r="M12" s="88"/>
      <c r="N12" s="88"/>
    </row>
    <row r="13" spans="1:38" ht="30" customHeight="1">
      <c r="A13" s="28">
        <v>4</v>
      </c>
      <c r="B13" s="82" t="s">
        <v>108</v>
      </c>
      <c r="C13" s="29" t="s">
        <v>109</v>
      </c>
      <c r="D13" s="22" t="s">
        <v>192</v>
      </c>
      <c r="E13" s="23" t="s">
        <v>14</v>
      </c>
      <c r="F13" s="30">
        <v>60000</v>
      </c>
      <c r="G13" s="30">
        <f t="shared" si="0"/>
        <v>1722</v>
      </c>
      <c r="H13" s="60">
        <v>1824</v>
      </c>
      <c r="I13" s="30">
        <v>0</v>
      </c>
      <c r="J13" s="30">
        <v>3553.99</v>
      </c>
      <c r="K13" s="30">
        <f t="shared" si="1"/>
        <v>7099.99</v>
      </c>
      <c r="L13" s="31">
        <f>+F13-K13</f>
        <v>52900.01</v>
      </c>
      <c r="M13" s="88"/>
      <c r="N13" s="88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1:38" ht="30" customHeight="1">
      <c r="A14" s="28">
        <v>5</v>
      </c>
      <c r="B14" s="29" t="s">
        <v>217</v>
      </c>
      <c r="C14" s="29" t="s">
        <v>140</v>
      </c>
      <c r="D14" s="23" t="s">
        <v>192</v>
      </c>
      <c r="E14" s="32" t="s">
        <v>14</v>
      </c>
      <c r="F14" s="30">
        <v>85000</v>
      </c>
      <c r="G14" s="30">
        <f t="shared" si="0"/>
        <v>2439.5</v>
      </c>
      <c r="H14" s="60">
        <v>2584</v>
      </c>
      <c r="I14" s="30">
        <v>8148.2</v>
      </c>
      <c r="J14" s="30">
        <v>1740.46</v>
      </c>
      <c r="K14" s="30">
        <f t="shared" si="1"/>
        <v>14912.16</v>
      </c>
      <c r="L14" s="31">
        <f>+F14-K14</f>
        <v>70087.839999999997</v>
      </c>
      <c r="M14" s="88"/>
      <c r="N14" s="88"/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1:38" ht="30" customHeight="1">
      <c r="A15" s="28">
        <v>6</v>
      </c>
      <c r="B15" s="29" t="s">
        <v>88</v>
      </c>
      <c r="C15" s="29" t="s">
        <v>91</v>
      </c>
      <c r="D15" s="23" t="s">
        <v>192</v>
      </c>
      <c r="E15" s="23" t="s">
        <v>13</v>
      </c>
      <c r="F15" s="30">
        <v>160000</v>
      </c>
      <c r="G15" s="30">
        <f t="shared" si="0"/>
        <v>4592</v>
      </c>
      <c r="H15" s="60">
        <v>4864</v>
      </c>
      <c r="I15" s="30">
        <v>26218.94</v>
      </c>
      <c r="J15" s="30">
        <v>17416.099999999999</v>
      </c>
      <c r="K15" s="30">
        <f t="shared" si="1"/>
        <v>53091.040000000001</v>
      </c>
      <c r="L15" s="31">
        <f>+F15-K15</f>
        <v>106908.95999999999</v>
      </c>
      <c r="M15" s="88"/>
      <c r="N15" s="88"/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1:38" s="55" customFormat="1" ht="30" customHeight="1">
      <c r="A16" s="28">
        <v>7</v>
      </c>
      <c r="B16" s="82" t="s">
        <v>101</v>
      </c>
      <c r="C16" s="29" t="s">
        <v>102</v>
      </c>
      <c r="D16" s="22" t="s">
        <v>193</v>
      </c>
      <c r="E16" s="23" t="s">
        <v>14</v>
      </c>
      <c r="F16" s="30">
        <v>40000</v>
      </c>
      <c r="G16" s="30">
        <f t="shared" si="0"/>
        <v>1148</v>
      </c>
      <c r="H16" s="30">
        <v>1216</v>
      </c>
      <c r="I16" s="30">
        <v>0</v>
      </c>
      <c r="J16" s="30">
        <v>25</v>
      </c>
      <c r="K16" s="30">
        <f t="shared" si="1"/>
        <v>2389</v>
      </c>
      <c r="L16" s="31">
        <f>+F16-K16</f>
        <v>37611</v>
      </c>
      <c r="M16" s="88"/>
      <c r="N16" s="88"/>
      <c r="O16"/>
      <c r="P16" s="90"/>
      <c r="Q16" s="131" t="s">
        <v>101</v>
      </c>
      <c r="R16" s="123"/>
      <c r="S16" s="123"/>
      <c r="T16" s="123"/>
      <c r="U16" s="123"/>
      <c r="V16" s="123"/>
      <c r="W16" s="123"/>
      <c r="X16" s="123"/>
      <c r="Y16" s="124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25" ht="30" customHeight="1">
      <c r="A17" s="28">
        <v>8</v>
      </c>
      <c r="B17" s="29" t="s">
        <v>93</v>
      </c>
      <c r="C17" s="29" t="s">
        <v>23</v>
      </c>
      <c r="D17" s="23" t="s">
        <v>193</v>
      </c>
      <c r="E17" s="23" t="s">
        <v>13</v>
      </c>
      <c r="F17" s="20">
        <v>160000</v>
      </c>
      <c r="G17" s="30">
        <f t="shared" si="0"/>
        <v>4592</v>
      </c>
      <c r="H17" s="21">
        <v>4864</v>
      </c>
      <c r="I17" s="20">
        <v>26218.94</v>
      </c>
      <c r="J17" s="20">
        <v>68398.5</v>
      </c>
      <c r="K17" s="20">
        <f t="shared" si="1"/>
        <v>104073.44</v>
      </c>
      <c r="L17" s="24">
        <f>F17-K17</f>
        <v>55926.559999999998</v>
      </c>
      <c r="M17" s="88"/>
      <c r="N17" s="88"/>
      <c r="P17" s="90">
        <v>442.65</v>
      </c>
      <c r="Q17" s="91"/>
      <c r="R17" s="91"/>
      <c r="S17" s="92" t="s">
        <v>207</v>
      </c>
      <c r="T17" s="92" t="s">
        <v>8</v>
      </c>
      <c r="U17" s="92" t="s">
        <v>9</v>
      </c>
      <c r="V17" s="92" t="s">
        <v>10</v>
      </c>
      <c r="W17" s="92" t="s">
        <v>208</v>
      </c>
      <c r="X17" s="92" t="s">
        <v>209</v>
      </c>
      <c r="Y17" s="92" t="s">
        <v>210</v>
      </c>
    </row>
    <row r="18" spans="1:25" ht="30" customHeight="1">
      <c r="A18" s="28">
        <v>9</v>
      </c>
      <c r="B18" s="29" t="s">
        <v>245</v>
      </c>
      <c r="C18" s="29" t="s">
        <v>120</v>
      </c>
      <c r="D18" s="23" t="s">
        <v>193</v>
      </c>
      <c r="E18" s="23" t="s">
        <v>13</v>
      </c>
      <c r="F18" s="20">
        <v>100000</v>
      </c>
      <c r="G18" s="30">
        <f t="shared" si="0"/>
        <v>2870</v>
      </c>
      <c r="H18" s="21">
        <v>3040</v>
      </c>
      <c r="I18" s="20">
        <v>1170.6600000000001</v>
      </c>
      <c r="J18" s="20">
        <v>1740.46</v>
      </c>
      <c r="K18" s="20">
        <f t="shared" si="1"/>
        <v>8821.119999999999</v>
      </c>
      <c r="L18" s="24">
        <f>F18-K18</f>
        <v>91178.880000000005</v>
      </c>
      <c r="M18" s="88"/>
      <c r="N18" s="88"/>
      <c r="O18" s="19"/>
      <c r="P18" s="93"/>
      <c r="Q18" s="91"/>
      <c r="R18" s="94" t="s">
        <v>248</v>
      </c>
      <c r="S18" s="95">
        <v>35000</v>
      </c>
      <c r="T18" s="96">
        <v>1004.5</v>
      </c>
      <c r="U18" s="96">
        <v>1064</v>
      </c>
      <c r="V18" s="96">
        <v>0</v>
      </c>
      <c r="W18" s="96">
        <v>25</v>
      </c>
      <c r="X18" s="97">
        <v>2093.5</v>
      </c>
      <c r="Y18" s="96">
        <v>32906.5</v>
      </c>
    </row>
    <row r="19" spans="1:25" ht="30" customHeight="1">
      <c r="A19" s="28">
        <v>10</v>
      </c>
      <c r="B19" s="29" t="s">
        <v>110</v>
      </c>
      <c r="C19" s="29" t="s">
        <v>111</v>
      </c>
      <c r="D19" s="23" t="s">
        <v>193</v>
      </c>
      <c r="E19" s="32" t="s">
        <v>14</v>
      </c>
      <c r="F19" s="30">
        <v>60000</v>
      </c>
      <c r="G19" s="30">
        <f t="shared" si="0"/>
        <v>1722</v>
      </c>
      <c r="H19" s="30">
        <v>1824</v>
      </c>
      <c r="I19" s="30">
        <v>0</v>
      </c>
      <c r="J19" s="30">
        <v>25</v>
      </c>
      <c r="K19" s="30">
        <f t="shared" si="1"/>
        <v>3571</v>
      </c>
      <c r="L19" s="24">
        <f>F19-K19</f>
        <v>56429</v>
      </c>
      <c r="M19" s="88"/>
      <c r="N19" s="88"/>
      <c r="P19" s="90"/>
      <c r="Q19" s="91"/>
      <c r="R19" s="94" t="s">
        <v>249</v>
      </c>
      <c r="S19" s="95">
        <v>5000</v>
      </c>
      <c r="T19" s="96">
        <v>143.5</v>
      </c>
      <c r="U19" s="96">
        <v>152</v>
      </c>
      <c r="V19" s="96">
        <v>442.65</v>
      </c>
      <c r="W19" s="96">
        <v>0</v>
      </c>
      <c r="X19" s="96">
        <v>295.5</v>
      </c>
      <c r="Y19" s="96">
        <v>4704.5</v>
      </c>
    </row>
    <row r="20" spans="1:25" ht="30" customHeight="1">
      <c r="A20" s="28">
        <v>11</v>
      </c>
      <c r="B20" s="29" t="s">
        <v>139</v>
      </c>
      <c r="C20" s="29" t="s">
        <v>140</v>
      </c>
      <c r="D20" s="23" t="s">
        <v>192</v>
      </c>
      <c r="E20" s="32" t="s">
        <v>14</v>
      </c>
      <c r="F20" s="30">
        <v>90000</v>
      </c>
      <c r="G20" s="30">
        <f t="shared" si="0"/>
        <v>2583</v>
      </c>
      <c r="H20" s="30">
        <v>2736</v>
      </c>
      <c r="I20" s="30">
        <v>9753.19</v>
      </c>
      <c r="J20" s="30">
        <v>1488.3</v>
      </c>
      <c r="K20" s="30">
        <f t="shared" si="1"/>
        <v>16560.490000000002</v>
      </c>
      <c r="L20" s="31">
        <f>F20-K20</f>
        <v>73439.509999999995</v>
      </c>
      <c r="M20" s="88"/>
      <c r="N20" s="88"/>
      <c r="P20" s="90"/>
      <c r="Q20" s="91"/>
      <c r="R20" s="94" t="s">
        <v>250</v>
      </c>
      <c r="S20" s="98">
        <f>+S18+S19</f>
        <v>40000</v>
      </c>
      <c r="T20" s="99">
        <f>T18+T19</f>
        <v>1148</v>
      </c>
      <c r="U20" s="99">
        <f>U18+U19</f>
        <v>1216</v>
      </c>
      <c r="V20" s="99">
        <f>+V18+V19</f>
        <v>442.65</v>
      </c>
      <c r="W20" s="99">
        <f>W18+W19</f>
        <v>25</v>
      </c>
      <c r="X20" s="99">
        <f>+X18+X19</f>
        <v>2389</v>
      </c>
      <c r="Y20" s="99">
        <f>+Y18+Y19</f>
        <v>37611</v>
      </c>
    </row>
    <row r="21" spans="1:25" ht="30" customHeight="1">
      <c r="A21" s="28">
        <v>12</v>
      </c>
      <c r="B21" s="29" t="s">
        <v>103</v>
      </c>
      <c r="C21" s="29" t="s">
        <v>104</v>
      </c>
      <c r="D21" s="23" t="s">
        <v>193</v>
      </c>
      <c r="E21" s="23" t="s">
        <v>14</v>
      </c>
      <c r="F21" s="33">
        <v>35000</v>
      </c>
      <c r="G21" s="30">
        <f t="shared" si="0"/>
        <v>1004.5</v>
      </c>
      <c r="H21" s="33">
        <f>IF(F21&lt;75829.93,F21*0.0304,2305.23)</f>
        <v>1064</v>
      </c>
      <c r="I21" s="30">
        <v>0</v>
      </c>
      <c r="J21" s="33">
        <v>1940.46</v>
      </c>
      <c r="K21" s="30">
        <f t="shared" si="1"/>
        <v>4008.96</v>
      </c>
      <c r="L21" s="27">
        <f t="shared" ref="L21:L26" si="4">+F21-K21</f>
        <v>30991.040000000001</v>
      </c>
      <c r="M21" s="88"/>
      <c r="N21" s="88"/>
      <c r="P21" s="90"/>
      <c r="Q21" s="90"/>
      <c r="R21" s="90"/>
      <c r="S21" s="90"/>
      <c r="T21" s="90"/>
      <c r="U21" s="90"/>
      <c r="V21" s="90"/>
      <c r="W21" s="90"/>
      <c r="X21" s="90"/>
      <c r="Y21" s="90"/>
    </row>
    <row r="22" spans="1:25" ht="30" customHeight="1">
      <c r="A22" s="28">
        <v>13</v>
      </c>
      <c r="B22" s="29" t="s">
        <v>116</v>
      </c>
      <c r="C22" s="29" t="s">
        <v>117</v>
      </c>
      <c r="D22" s="23" t="s">
        <v>193</v>
      </c>
      <c r="E22" s="32" t="s">
        <v>14</v>
      </c>
      <c r="F22" s="30">
        <v>100000</v>
      </c>
      <c r="G22" s="30">
        <f t="shared" si="0"/>
        <v>2870</v>
      </c>
      <c r="H22" s="30">
        <v>3040</v>
      </c>
      <c r="I22" s="30">
        <v>12105.44</v>
      </c>
      <c r="J22" s="30">
        <v>25</v>
      </c>
      <c r="K22" s="30">
        <f t="shared" si="1"/>
        <v>18040.440000000002</v>
      </c>
      <c r="L22" s="31">
        <f t="shared" si="4"/>
        <v>81959.56</v>
      </c>
      <c r="M22" s="88"/>
      <c r="N22" s="88"/>
      <c r="P22" s="90"/>
      <c r="Q22" s="90"/>
      <c r="R22" s="90"/>
      <c r="S22" s="90"/>
      <c r="T22" s="90"/>
      <c r="U22" s="90"/>
      <c r="V22" s="90"/>
      <c r="W22" s="90"/>
      <c r="X22" s="90">
        <v>295.5</v>
      </c>
      <c r="Y22" s="90">
        <v>4704.5</v>
      </c>
    </row>
    <row r="23" spans="1:25" ht="30" customHeight="1">
      <c r="A23" s="28">
        <v>14</v>
      </c>
      <c r="B23" s="29" t="s">
        <v>243</v>
      </c>
      <c r="C23" s="29" t="s">
        <v>179</v>
      </c>
      <c r="D23" s="23" t="s">
        <v>193</v>
      </c>
      <c r="E23" s="32" t="s">
        <v>14</v>
      </c>
      <c r="F23" s="30">
        <v>75000</v>
      </c>
      <c r="G23" s="30">
        <f t="shared" si="0"/>
        <v>2152.5</v>
      </c>
      <c r="H23" s="30">
        <v>2280</v>
      </c>
      <c r="I23" s="30">
        <v>5463.98</v>
      </c>
      <c r="J23" s="30">
        <v>19453.560000000001</v>
      </c>
      <c r="K23" s="30">
        <f t="shared" si="1"/>
        <v>29350.04</v>
      </c>
      <c r="L23" s="31">
        <f t="shared" si="4"/>
        <v>45649.96</v>
      </c>
      <c r="M23" s="88"/>
      <c r="N23" s="88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1:25" ht="30" customHeight="1">
      <c r="A24" s="28">
        <v>15</v>
      </c>
      <c r="B24" s="29" t="s">
        <v>134</v>
      </c>
      <c r="C24" s="29" t="s">
        <v>135</v>
      </c>
      <c r="D24" s="23" t="s">
        <v>193</v>
      </c>
      <c r="E24" s="32" t="s">
        <v>14</v>
      </c>
      <c r="F24" s="30">
        <v>60000</v>
      </c>
      <c r="G24" s="30">
        <f t="shared" si="0"/>
        <v>1722</v>
      </c>
      <c r="H24" s="30">
        <v>1824</v>
      </c>
      <c r="I24" s="30">
        <v>1276.8599999999999</v>
      </c>
      <c r="J24" s="30">
        <v>25</v>
      </c>
      <c r="K24" s="30">
        <f t="shared" si="1"/>
        <v>4847.8599999999997</v>
      </c>
      <c r="L24" s="31">
        <f t="shared" si="4"/>
        <v>55152.14</v>
      </c>
      <c r="M24" s="88"/>
      <c r="N24" s="88"/>
      <c r="P24" s="90"/>
      <c r="Q24" s="90"/>
      <c r="R24" s="90"/>
      <c r="S24" s="90"/>
      <c r="T24" s="90"/>
      <c r="U24" s="90"/>
      <c r="V24" s="90"/>
      <c r="W24" s="90"/>
      <c r="X24" s="90"/>
      <c r="Y24" s="90"/>
    </row>
    <row r="25" spans="1:25" ht="30" customHeight="1">
      <c r="A25" s="28">
        <v>16</v>
      </c>
      <c r="B25" s="29" t="s">
        <v>182</v>
      </c>
      <c r="C25" s="29" t="s">
        <v>140</v>
      </c>
      <c r="D25" s="23" t="s">
        <v>192</v>
      </c>
      <c r="E25" s="32" t="s">
        <v>14</v>
      </c>
      <c r="F25" s="30">
        <v>80000</v>
      </c>
      <c r="G25" s="30">
        <f t="shared" si="0"/>
        <v>2296</v>
      </c>
      <c r="H25" s="30">
        <v>2432</v>
      </c>
      <c r="I25" s="30">
        <v>7400.94</v>
      </c>
      <c r="J25" s="30">
        <v>25</v>
      </c>
      <c r="K25" s="30">
        <f t="shared" si="1"/>
        <v>12153.939999999999</v>
      </c>
      <c r="L25" s="31">
        <f t="shared" si="4"/>
        <v>67846.06</v>
      </c>
      <c r="M25" s="88"/>
      <c r="N25" s="88"/>
      <c r="P25" s="90"/>
      <c r="Q25" s="90"/>
      <c r="R25" s="90"/>
      <c r="S25" s="90"/>
      <c r="T25" s="90"/>
      <c r="U25" s="90"/>
      <c r="V25" s="90"/>
      <c r="W25" s="90"/>
      <c r="X25" s="90"/>
      <c r="Y25" s="90"/>
    </row>
    <row r="26" spans="1:25" ht="30" customHeight="1">
      <c r="A26" s="28">
        <v>17</v>
      </c>
      <c r="B26" s="29" t="s">
        <v>181</v>
      </c>
      <c r="C26" s="29" t="s">
        <v>140</v>
      </c>
      <c r="D26" s="23" t="s">
        <v>192</v>
      </c>
      <c r="E26" s="32" t="s">
        <v>14</v>
      </c>
      <c r="F26" s="30">
        <v>80000</v>
      </c>
      <c r="G26" s="30">
        <f t="shared" si="0"/>
        <v>2296</v>
      </c>
      <c r="H26" s="30">
        <v>2432</v>
      </c>
      <c r="I26" s="30">
        <v>7400.94</v>
      </c>
      <c r="J26" s="30">
        <v>25</v>
      </c>
      <c r="K26" s="30">
        <f t="shared" si="1"/>
        <v>12153.939999999999</v>
      </c>
      <c r="L26" s="31">
        <f t="shared" si="4"/>
        <v>67846.06</v>
      </c>
      <c r="M26" s="88"/>
      <c r="N26" s="88"/>
      <c r="P26" s="90"/>
      <c r="Q26" s="90"/>
      <c r="R26" s="90"/>
      <c r="S26" s="90"/>
      <c r="T26" s="90"/>
      <c r="U26" s="90"/>
      <c r="V26" s="90"/>
      <c r="W26" s="90"/>
      <c r="X26" s="90"/>
      <c r="Y26" s="90"/>
    </row>
    <row r="27" spans="1:25" ht="30" customHeight="1">
      <c r="A27" s="28">
        <v>18</v>
      </c>
      <c r="B27" s="36" t="s">
        <v>180</v>
      </c>
      <c r="C27" s="36" t="s">
        <v>140</v>
      </c>
      <c r="D27" s="23" t="s">
        <v>192</v>
      </c>
      <c r="E27" s="32" t="s">
        <v>14</v>
      </c>
      <c r="F27" s="34">
        <v>90000</v>
      </c>
      <c r="G27" s="30">
        <f t="shared" si="0"/>
        <v>2583</v>
      </c>
      <c r="H27" s="33">
        <v>2736</v>
      </c>
      <c r="I27" s="30">
        <v>9753.19</v>
      </c>
      <c r="J27" s="30">
        <v>25</v>
      </c>
      <c r="K27" s="30">
        <f t="shared" si="1"/>
        <v>15097.19</v>
      </c>
      <c r="L27" s="31">
        <f t="shared" ref="L27:L32" si="5">+F27-K27</f>
        <v>74902.81</v>
      </c>
      <c r="M27" s="88"/>
      <c r="N27" s="88"/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1:25" ht="30" customHeight="1">
      <c r="A28" s="28">
        <v>19</v>
      </c>
      <c r="B28" s="35" t="s">
        <v>185</v>
      </c>
      <c r="C28" s="29" t="s">
        <v>51</v>
      </c>
      <c r="D28" s="23" t="s">
        <v>192</v>
      </c>
      <c r="E28" s="23" t="s">
        <v>14</v>
      </c>
      <c r="F28" s="30">
        <v>24000</v>
      </c>
      <c r="G28" s="30">
        <f t="shared" si="0"/>
        <v>688.8</v>
      </c>
      <c r="H28" s="30">
        <f>IF(F28&lt;75829.93,F28*0.0304,2305.23)</f>
        <v>729.6</v>
      </c>
      <c r="I28" s="30">
        <v>0</v>
      </c>
      <c r="J28" s="30">
        <v>505</v>
      </c>
      <c r="K28" s="30">
        <f t="shared" si="1"/>
        <v>1923.4</v>
      </c>
      <c r="L28" s="31">
        <f t="shared" si="5"/>
        <v>22076.6</v>
      </c>
      <c r="M28" s="88"/>
      <c r="N28" s="88"/>
      <c r="P28" s="90"/>
      <c r="Q28" s="90"/>
      <c r="R28" s="90"/>
      <c r="S28" s="90"/>
      <c r="T28" s="90"/>
      <c r="U28" s="90"/>
      <c r="V28" s="90"/>
      <c r="W28" s="90"/>
      <c r="X28" s="90"/>
      <c r="Y28" s="90"/>
    </row>
    <row r="29" spans="1:25" ht="30" customHeight="1">
      <c r="A29" s="28">
        <v>20</v>
      </c>
      <c r="B29" s="29" t="s">
        <v>145</v>
      </c>
      <c r="C29" s="29" t="s">
        <v>146</v>
      </c>
      <c r="D29" s="23" t="s">
        <v>193</v>
      </c>
      <c r="E29" s="23" t="s">
        <v>14</v>
      </c>
      <c r="F29" s="30">
        <v>80000</v>
      </c>
      <c r="G29" s="30">
        <f t="shared" si="0"/>
        <v>2296</v>
      </c>
      <c r="H29" s="30">
        <v>2432</v>
      </c>
      <c r="I29" s="30">
        <v>7400.94</v>
      </c>
      <c r="J29" s="30">
        <v>25</v>
      </c>
      <c r="K29" s="30">
        <f t="shared" si="1"/>
        <v>12153.939999999999</v>
      </c>
      <c r="L29" s="31">
        <f t="shared" si="5"/>
        <v>67846.06</v>
      </c>
      <c r="M29" s="88"/>
      <c r="N29" s="88"/>
      <c r="P29" s="90"/>
      <c r="Q29" s="90"/>
      <c r="R29" s="90"/>
      <c r="S29" s="90"/>
      <c r="T29" s="90"/>
      <c r="U29" s="90"/>
      <c r="V29" s="90"/>
      <c r="W29" s="90"/>
      <c r="X29" s="90"/>
      <c r="Y29" s="90"/>
    </row>
    <row r="30" spans="1:25" ht="30" customHeight="1">
      <c r="A30" s="28">
        <v>21</v>
      </c>
      <c r="B30" s="29" t="s">
        <v>166</v>
      </c>
      <c r="C30" s="29" t="s">
        <v>188</v>
      </c>
      <c r="D30" s="23" t="s">
        <v>193</v>
      </c>
      <c r="E30" s="23" t="s">
        <v>14</v>
      </c>
      <c r="F30" s="30">
        <v>60000</v>
      </c>
      <c r="G30" s="30">
        <f t="shared" si="0"/>
        <v>1722</v>
      </c>
      <c r="H30" s="30">
        <v>1824</v>
      </c>
      <c r="I30" s="30">
        <v>317.07</v>
      </c>
      <c r="J30" s="30">
        <v>2025</v>
      </c>
      <c r="K30" s="30">
        <f t="shared" si="1"/>
        <v>5888.07</v>
      </c>
      <c r="L30" s="31">
        <f t="shared" si="5"/>
        <v>54111.93</v>
      </c>
      <c r="M30" s="88"/>
      <c r="N30" s="88"/>
      <c r="P30" s="90"/>
      <c r="Q30" s="90"/>
      <c r="R30" s="90"/>
      <c r="S30" s="90"/>
      <c r="T30" s="90"/>
      <c r="U30" s="90"/>
      <c r="V30" s="90"/>
      <c r="W30" s="90"/>
      <c r="X30" s="90"/>
      <c r="Y30" s="90"/>
    </row>
    <row r="31" spans="1:25" ht="30" customHeight="1">
      <c r="A31" s="28">
        <v>22</v>
      </c>
      <c r="B31" s="36" t="s">
        <v>89</v>
      </c>
      <c r="C31" s="36" t="s">
        <v>90</v>
      </c>
      <c r="D31" s="23" t="s">
        <v>193</v>
      </c>
      <c r="E31" s="32" t="s">
        <v>14</v>
      </c>
      <c r="F31" s="30">
        <v>70000</v>
      </c>
      <c r="G31" s="30">
        <f t="shared" si="0"/>
        <v>2009</v>
      </c>
      <c r="H31" s="30">
        <v>2128</v>
      </c>
      <c r="I31" s="30">
        <v>2170.8200000000002</v>
      </c>
      <c r="J31" s="30">
        <v>1425</v>
      </c>
      <c r="K31" s="30">
        <f t="shared" si="1"/>
        <v>7732.82</v>
      </c>
      <c r="L31" s="31">
        <f t="shared" si="5"/>
        <v>62267.18</v>
      </c>
      <c r="M31" s="88"/>
      <c r="N31" s="88"/>
      <c r="P31" s="90"/>
      <c r="Q31" s="90"/>
      <c r="R31" s="90"/>
      <c r="S31" s="90"/>
      <c r="T31" s="90"/>
      <c r="U31" s="90"/>
      <c r="V31" s="90"/>
      <c r="W31" s="90"/>
      <c r="X31" s="90"/>
      <c r="Y31" s="90"/>
    </row>
    <row r="32" spans="1:25" ht="30" customHeight="1">
      <c r="A32" s="28">
        <v>23</v>
      </c>
      <c r="B32" s="29" t="s">
        <v>214</v>
      </c>
      <c r="C32" s="29" t="s">
        <v>140</v>
      </c>
      <c r="D32" s="23" t="s">
        <v>192</v>
      </c>
      <c r="E32" s="32" t="s">
        <v>14</v>
      </c>
      <c r="F32" s="30">
        <v>80000</v>
      </c>
      <c r="G32" s="30">
        <f t="shared" si="0"/>
        <v>2296</v>
      </c>
      <c r="H32" s="30">
        <v>2432</v>
      </c>
      <c r="I32" s="30">
        <v>7400.94</v>
      </c>
      <c r="J32" s="30">
        <v>1625</v>
      </c>
      <c r="K32" s="30">
        <f t="shared" si="1"/>
        <v>13753.939999999999</v>
      </c>
      <c r="L32" s="31">
        <f t="shared" si="5"/>
        <v>66246.06</v>
      </c>
      <c r="M32" s="88"/>
      <c r="N32" s="88"/>
      <c r="P32" s="90"/>
      <c r="Q32" s="90"/>
      <c r="R32" s="90"/>
      <c r="S32" s="90"/>
      <c r="T32" s="90"/>
      <c r="U32" s="90"/>
      <c r="V32" s="90"/>
      <c r="W32" s="90"/>
      <c r="X32" s="90"/>
      <c r="Y32" s="90"/>
    </row>
    <row r="33" spans="1:28" ht="30" customHeight="1">
      <c r="A33" s="37" t="s">
        <v>212</v>
      </c>
      <c r="B33" s="72"/>
      <c r="C33" s="72"/>
      <c r="D33" s="23"/>
      <c r="E33" s="38"/>
      <c r="F33" s="31">
        <f>SUM(F10:F32)</f>
        <v>2044000</v>
      </c>
      <c r="G33" s="31">
        <f t="shared" ref="G33:K33" si="6">SUM(G10:G32)</f>
        <v>58662.8</v>
      </c>
      <c r="H33" s="31">
        <f>SUM(H10:H32)</f>
        <v>61180.76</v>
      </c>
      <c r="I33" s="31">
        <f>SUM(I10:I32)</f>
        <v>201909.72000000003</v>
      </c>
      <c r="J33" s="31">
        <f t="shared" si="6"/>
        <v>146336.97000000003</v>
      </c>
      <c r="K33" s="31">
        <f t="shared" si="6"/>
        <v>468090.25000000006</v>
      </c>
      <c r="L33" s="31">
        <f>SUM(L10:L32)</f>
        <v>1575909.75</v>
      </c>
      <c r="M33" s="88"/>
      <c r="N33" s="88"/>
      <c r="O33" s="17"/>
      <c r="P33" s="100"/>
      <c r="Q33" s="100"/>
      <c r="R33" s="90"/>
      <c r="S33" s="90"/>
      <c r="T33" s="90"/>
      <c r="U33" s="90"/>
      <c r="V33" s="90"/>
      <c r="W33" s="90"/>
      <c r="X33" s="90"/>
      <c r="Y33" s="90"/>
    </row>
    <row r="34" spans="1:28" ht="30" customHeight="1">
      <c r="A34" s="125" t="s">
        <v>223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88"/>
      <c r="N34" s="88"/>
      <c r="P34" s="90"/>
      <c r="Q34" s="90"/>
      <c r="R34" s="90"/>
      <c r="S34" s="90"/>
      <c r="T34" s="90"/>
      <c r="U34" s="90"/>
      <c r="V34" s="90"/>
      <c r="W34" s="90"/>
      <c r="X34" s="90"/>
      <c r="Y34" s="90"/>
    </row>
    <row r="35" spans="1:28" ht="30" customHeight="1">
      <c r="A35" s="39" t="s">
        <v>4</v>
      </c>
      <c r="B35" s="40" t="s">
        <v>5</v>
      </c>
      <c r="C35" s="40" t="s">
        <v>6</v>
      </c>
      <c r="D35" s="39" t="s">
        <v>189</v>
      </c>
      <c r="E35" s="40" t="s">
        <v>7</v>
      </c>
      <c r="F35" s="39" t="s">
        <v>207</v>
      </c>
      <c r="G35" s="39" t="s">
        <v>8</v>
      </c>
      <c r="H35" s="39" t="s">
        <v>9</v>
      </c>
      <c r="I35" s="39" t="s">
        <v>10</v>
      </c>
      <c r="J35" s="39" t="s">
        <v>208</v>
      </c>
      <c r="K35" s="39" t="s">
        <v>209</v>
      </c>
      <c r="L35" s="39" t="s">
        <v>210</v>
      </c>
      <c r="M35" s="88"/>
      <c r="N35" s="88"/>
      <c r="P35" s="90"/>
      <c r="Q35" s="90"/>
      <c r="R35" s="90"/>
      <c r="S35" s="90"/>
      <c r="T35" s="90"/>
      <c r="U35" s="90"/>
      <c r="V35" s="90"/>
      <c r="W35" s="90"/>
      <c r="X35" s="90"/>
      <c r="Y35" s="90"/>
    </row>
    <row r="36" spans="1:28" ht="30" customHeight="1">
      <c r="A36" s="28">
        <v>24</v>
      </c>
      <c r="B36" s="29" t="s">
        <v>15</v>
      </c>
      <c r="C36" s="29" t="s">
        <v>16</v>
      </c>
      <c r="D36" s="23" t="s">
        <v>193</v>
      </c>
      <c r="E36" s="23" t="s">
        <v>17</v>
      </c>
      <c r="F36" s="30">
        <v>49000</v>
      </c>
      <c r="G36" s="30">
        <f>F36*0.0287</f>
        <v>1406.3</v>
      </c>
      <c r="H36" s="30">
        <v>1489.6</v>
      </c>
      <c r="I36" s="30">
        <v>0</v>
      </c>
      <c r="J36" s="30">
        <v>15791.69</v>
      </c>
      <c r="K36" s="30">
        <f>+G36+H36+I36+J36</f>
        <v>18687.59</v>
      </c>
      <c r="L36" s="30">
        <f>+F36-K36</f>
        <v>30312.41</v>
      </c>
      <c r="M36" s="88"/>
      <c r="N36" s="88"/>
      <c r="O36" s="17"/>
      <c r="P36" s="100"/>
      <c r="Q36" s="100"/>
      <c r="R36" s="90"/>
      <c r="S36" s="90"/>
      <c r="T36" s="90"/>
      <c r="U36" s="90"/>
      <c r="V36" s="90"/>
      <c r="W36" s="90"/>
      <c r="X36" s="90"/>
      <c r="Y36" s="90"/>
    </row>
    <row r="37" spans="1:28" ht="30" customHeight="1">
      <c r="A37" s="37" t="s">
        <v>212</v>
      </c>
      <c r="B37" s="73"/>
      <c r="C37" s="73"/>
      <c r="D37" s="41"/>
      <c r="E37" s="42"/>
      <c r="F37" s="31">
        <f>+F36</f>
        <v>49000</v>
      </c>
      <c r="G37" s="61">
        <f>+SUM(G36)</f>
        <v>1406.3</v>
      </c>
      <c r="H37" s="61">
        <f>+SUM(H36)</f>
        <v>1489.6</v>
      </c>
      <c r="I37" s="31">
        <f>SUM(I36)</f>
        <v>0</v>
      </c>
      <c r="J37" s="31">
        <f>SUM(J36)</f>
        <v>15791.69</v>
      </c>
      <c r="K37" s="31">
        <f t="shared" ref="K37" si="7">+K36</f>
        <v>18687.59</v>
      </c>
      <c r="L37" s="31">
        <f>SUM(L36)</f>
        <v>30312.41</v>
      </c>
      <c r="M37" s="88"/>
      <c r="N37" s="88"/>
      <c r="O37" s="17"/>
      <c r="P37" s="100"/>
      <c r="Q37" s="100"/>
      <c r="R37" s="90"/>
      <c r="S37" s="90"/>
      <c r="T37" s="90"/>
      <c r="U37" s="90"/>
      <c r="V37" s="90"/>
      <c r="W37" s="90"/>
      <c r="X37" s="90"/>
      <c r="Y37" s="90"/>
    </row>
    <row r="38" spans="1:28" ht="30" customHeight="1">
      <c r="A38" s="125" t="s">
        <v>125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88"/>
      <c r="N38" s="88"/>
      <c r="O38" s="17"/>
      <c r="P38" s="100"/>
      <c r="Q38" s="100"/>
      <c r="R38" s="90"/>
      <c r="S38" s="90"/>
      <c r="T38" s="90"/>
      <c r="U38" s="90"/>
      <c r="V38" s="90"/>
      <c r="W38" s="90"/>
      <c r="X38" s="90"/>
      <c r="Y38" s="90"/>
    </row>
    <row r="39" spans="1:28" ht="30" customHeight="1">
      <c r="A39" s="39" t="s">
        <v>4</v>
      </c>
      <c r="B39" s="40" t="s">
        <v>5</v>
      </c>
      <c r="C39" s="40" t="s">
        <v>6</v>
      </c>
      <c r="D39" s="39" t="s">
        <v>189</v>
      </c>
      <c r="E39" s="40" t="s">
        <v>7</v>
      </c>
      <c r="F39" s="39" t="s">
        <v>207</v>
      </c>
      <c r="G39" s="39" t="s">
        <v>8</v>
      </c>
      <c r="H39" s="39" t="s">
        <v>9</v>
      </c>
      <c r="I39" s="39" t="s">
        <v>10</v>
      </c>
      <c r="J39" s="39" t="s">
        <v>208</v>
      </c>
      <c r="K39" s="39" t="s">
        <v>209</v>
      </c>
      <c r="L39" s="39" t="s">
        <v>210</v>
      </c>
      <c r="M39" s="88"/>
      <c r="N39" s="88"/>
      <c r="O39" s="17"/>
      <c r="P39" s="100"/>
      <c r="Q39" s="100"/>
      <c r="R39" s="90"/>
      <c r="S39" s="90"/>
      <c r="T39" s="90"/>
      <c r="U39" s="90"/>
      <c r="V39" s="90"/>
      <c r="W39" s="90"/>
      <c r="X39" s="90"/>
      <c r="Y39" s="90"/>
    </row>
    <row r="40" spans="1:28" s="59" customFormat="1" ht="30" customHeight="1">
      <c r="A40" s="69">
        <v>25</v>
      </c>
      <c r="B40" s="63" t="s">
        <v>25</v>
      </c>
      <c r="C40" s="63" t="s">
        <v>26</v>
      </c>
      <c r="D40" s="56" t="s">
        <v>192</v>
      </c>
      <c r="E40" s="57" t="s">
        <v>17</v>
      </c>
      <c r="F40" s="21">
        <v>50000</v>
      </c>
      <c r="G40" s="21">
        <f t="shared" ref="G40:G42" si="8">F40*0.0287</f>
        <v>1435</v>
      </c>
      <c r="H40" s="21">
        <f>IF(F40&lt;75829.93,F40*0.0304,2305.23)</f>
        <v>1520</v>
      </c>
      <c r="I40" s="21">
        <v>0</v>
      </c>
      <c r="J40" s="21">
        <v>1325</v>
      </c>
      <c r="K40" s="21">
        <f t="shared" ref="K40:K43" si="9">G40+H40+I40+J40</f>
        <v>4280</v>
      </c>
      <c r="L40" s="58">
        <f t="shared" ref="L40:L43" si="10">+F40-K40</f>
        <v>45720</v>
      </c>
      <c r="M40" s="88"/>
      <c r="N40" s="88"/>
      <c r="O40" s="17"/>
      <c r="P40" s="100"/>
      <c r="Q40" s="100"/>
      <c r="R40" s="90"/>
      <c r="S40" s="90"/>
      <c r="T40" s="90"/>
      <c r="U40" s="90"/>
      <c r="V40" s="90"/>
      <c r="W40" s="90"/>
      <c r="X40" s="90"/>
      <c r="Y40" s="90"/>
      <c r="Z40"/>
      <c r="AA40"/>
      <c r="AB40"/>
    </row>
    <row r="41" spans="1:28" ht="30" customHeight="1">
      <c r="A41" s="28">
        <v>26</v>
      </c>
      <c r="B41" s="29" t="s">
        <v>24</v>
      </c>
      <c r="C41" s="29" t="s">
        <v>120</v>
      </c>
      <c r="D41" s="23" t="s">
        <v>193</v>
      </c>
      <c r="E41" s="23" t="s">
        <v>17</v>
      </c>
      <c r="F41" s="30">
        <v>60000</v>
      </c>
      <c r="G41" s="30">
        <f>F41*0.0287</f>
        <v>1722</v>
      </c>
      <c r="H41" s="20">
        <f t="shared" ref="H41:H43" si="11">IF(F41&lt;75829.93,F41*0.0304,2305.23)</f>
        <v>1824</v>
      </c>
      <c r="I41" s="30">
        <v>3486.65</v>
      </c>
      <c r="J41" s="30">
        <v>145</v>
      </c>
      <c r="K41" s="20">
        <f t="shared" si="9"/>
        <v>7177.65</v>
      </c>
      <c r="L41" s="31">
        <f>+F41-K41</f>
        <v>52822.35</v>
      </c>
      <c r="M41" s="88"/>
      <c r="N41" s="88"/>
      <c r="O41" s="17"/>
      <c r="P41" s="100"/>
      <c r="Q41" s="100"/>
      <c r="R41" s="90"/>
      <c r="S41" s="90"/>
      <c r="T41" s="90"/>
      <c r="U41" s="90"/>
      <c r="V41" s="90"/>
      <c r="W41" s="90"/>
      <c r="X41" s="90"/>
      <c r="Y41" s="90"/>
    </row>
    <row r="42" spans="1:28" ht="30" customHeight="1">
      <c r="A42" s="28">
        <v>27</v>
      </c>
      <c r="B42" s="29" t="s">
        <v>119</v>
      </c>
      <c r="C42" s="29" t="s">
        <v>120</v>
      </c>
      <c r="D42" s="22" t="s">
        <v>193</v>
      </c>
      <c r="E42" s="23" t="s">
        <v>14</v>
      </c>
      <c r="F42" s="20">
        <v>100000</v>
      </c>
      <c r="G42" s="20">
        <f t="shared" si="8"/>
        <v>2870</v>
      </c>
      <c r="H42" s="20">
        <v>3040</v>
      </c>
      <c r="I42" s="20">
        <v>11231.57</v>
      </c>
      <c r="J42" s="20">
        <v>3655.92</v>
      </c>
      <c r="K42" s="20">
        <f t="shared" si="9"/>
        <v>20797.489999999998</v>
      </c>
      <c r="L42" s="24">
        <f t="shared" si="10"/>
        <v>79202.510000000009</v>
      </c>
      <c r="M42" s="88"/>
      <c r="N42" s="88"/>
      <c r="O42" s="17"/>
      <c r="P42" s="100"/>
      <c r="Q42" s="100"/>
      <c r="R42" s="90"/>
      <c r="S42" s="90"/>
      <c r="T42" s="90"/>
      <c r="U42" s="90"/>
      <c r="V42" s="90"/>
      <c r="W42" s="90"/>
      <c r="X42" s="90"/>
      <c r="Y42" s="90"/>
    </row>
    <row r="43" spans="1:28" ht="30" customHeight="1">
      <c r="A43" s="28">
        <v>28</v>
      </c>
      <c r="B43" s="29" t="s">
        <v>123</v>
      </c>
      <c r="C43" s="29" t="s">
        <v>124</v>
      </c>
      <c r="D43" s="22" t="s">
        <v>193</v>
      </c>
      <c r="E43" s="23" t="s">
        <v>14</v>
      </c>
      <c r="F43" s="20">
        <v>41000</v>
      </c>
      <c r="G43" s="20">
        <f t="shared" ref="G43" si="12">F43*0.0287</f>
        <v>1176.7</v>
      </c>
      <c r="H43" s="20">
        <f t="shared" si="11"/>
        <v>1246.4000000000001</v>
      </c>
      <c r="I43" s="20">
        <v>0</v>
      </c>
      <c r="J43" s="20">
        <v>25</v>
      </c>
      <c r="K43" s="20">
        <f t="shared" si="9"/>
        <v>2448.1000000000004</v>
      </c>
      <c r="L43" s="24">
        <f t="shared" si="10"/>
        <v>38551.9</v>
      </c>
      <c r="M43" s="88"/>
      <c r="N43" s="88"/>
      <c r="O43" s="17"/>
      <c r="P43" s="100"/>
      <c r="Q43" s="100"/>
      <c r="R43" s="90"/>
      <c r="S43" s="90"/>
      <c r="T43" s="90"/>
      <c r="U43" s="90"/>
      <c r="V43" s="90"/>
      <c r="W43" s="90"/>
      <c r="X43" s="90"/>
      <c r="Y43" s="90"/>
    </row>
    <row r="44" spans="1:28" ht="30" customHeight="1">
      <c r="A44" s="37" t="s">
        <v>212</v>
      </c>
      <c r="B44" s="72"/>
      <c r="C44" s="72"/>
      <c r="D44" s="43"/>
      <c r="E44" s="38"/>
      <c r="F44" s="31">
        <f>SUM(F40:F43)</f>
        <v>251000</v>
      </c>
      <c r="G44" s="61">
        <f t="shared" ref="G44:L44" si="13">SUM(G40:G43)</f>
        <v>7203.7</v>
      </c>
      <c r="H44" s="61">
        <f t="shared" si="13"/>
        <v>7630.4</v>
      </c>
      <c r="I44" s="31">
        <f>SUM(I40:I43)</f>
        <v>14718.22</v>
      </c>
      <c r="J44" s="31">
        <f t="shared" si="13"/>
        <v>5150.92</v>
      </c>
      <c r="K44" s="31">
        <f t="shared" si="13"/>
        <v>34703.24</v>
      </c>
      <c r="L44" s="31">
        <f t="shared" si="13"/>
        <v>216296.76</v>
      </c>
      <c r="M44" s="88"/>
      <c r="N44" s="88"/>
      <c r="P44" s="90"/>
      <c r="Q44" s="90"/>
      <c r="R44" s="90"/>
      <c r="S44" s="90"/>
      <c r="T44" s="90"/>
      <c r="U44" s="90"/>
      <c r="V44" s="90"/>
      <c r="W44" s="90"/>
      <c r="X44" s="90"/>
      <c r="Y44" s="90"/>
    </row>
    <row r="45" spans="1:28" ht="30" customHeight="1">
      <c r="A45" s="125" t="s">
        <v>127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88"/>
      <c r="N45" s="88"/>
      <c r="P45" s="90"/>
      <c r="Q45" s="90"/>
      <c r="R45" s="90"/>
      <c r="S45" s="90"/>
      <c r="T45" s="90"/>
      <c r="U45" s="90"/>
      <c r="V45" s="90"/>
      <c r="W45" s="90"/>
      <c r="X45" s="90"/>
      <c r="Y45" s="90"/>
    </row>
    <row r="46" spans="1:28" ht="30" customHeight="1">
      <c r="A46" s="39" t="s">
        <v>4</v>
      </c>
      <c r="B46" s="40" t="s">
        <v>5</v>
      </c>
      <c r="C46" s="40" t="s">
        <v>6</v>
      </c>
      <c r="D46" s="39" t="s">
        <v>189</v>
      </c>
      <c r="E46" s="40" t="s">
        <v>7</v>
      </c>
      <c r="F46" s="39" t="s">
        <v>207</v>
      </c>
      <c r="G46" s="39" t="s">
        <v>8</v>
      </c>
      <c r="H46" s="39" t="s">
        <v>9</v>
      </c>
      <c r="I46" s="39" t="s">
        <v>10</v>
      </c>
      <c r="J46" s="39" t="s">
        <v>208</v>
      </c>
      <c r="K46" s="39" t="s">
        <v>209</v>
      </c>
      <c r="L46" s="39" t="s">
        <v>210</v>
      </c>
      <c r="M46" s="88"/>
      <c r="N46" s="88"/>
      <c r="P46" s="90"/>
      <c r="Q46" s="90"/>
      <c r="R46" s="90"/>
      <c r="S46" s="90"/>
      <c r="T46" s="90"/>
      <c r="U46" s="90"/>
      <c r="V46" s="90"/>
      <c r="W46" s="90"/>
      <c r="X46" s="90"/>
      <c r="Y46" s="90"/>
    </row>
    <row r="47" spans="1:28" ht="30" customHeight="1">
      <c r="A47" s="28">
        <v>29</v>
      </c>
      <c r="B47" s="35" t="s">
        <v>36</v>
      </c>
      <c r="C47" s="29" t="s">
        <v>37</v>
      </c>
      <c r="D47" s="22" t="s">
        <v>193</v>
      </c>
      <c r="E47" s="23" t="s">
        <v>17</v>
      </c>
      <c r="F47" s="20">
        <v>100000</v>
      </c>
      <c r="G47" s="20">
        <f>F47*0.0287</f>
        <v>2870</v>
      </c>
      <c r="H47" s="20">
        <v>3040</v>
      </c>
      <c r="I47" s="20">
        <v>12105.44</v>
      </c>
      <c r="J47" s="20">
        <v>2111.62</v>
      </c>
      <c r="K47" s="20">
        <f>G47+H47+I47+J47</f>
        <v>20127.060000000001</v>
      </c>
      <c r="L47" s="24">
        <f>+F47-K47</f>
        <v>79872.94</v>
      </c>
      <c r="M47" s="88"/>
      <c r="N47" s="88"/>
      <c r="P47" s="90"/>
      <c r="Q47" s="90"/>
      <c r="R47" s="90"/>
      <c r="S47" s="90"/>
      <c r="T47" s="90"/>
      <c r="U47" s="90"/>
      <c r="V47" s="90"/>
      <c r="W47" s="90"/>
      <c r="X47" s="90"/>
      <c r="Y47" s="90"/>
    </row>
    <row r="48" spans="1:28" ht="30" customHeight="1">
      <c r="A48" s="28">
        <v>30</v>
      </c>
      <c r="B48" s="29" t="s">
        <v>38</v>
      </c>
      <c r="C48" s="29" t="s">
        <v>39</v>
      </c>
      <c r="D48" s="22" t="s">
        <v>192</v>
      </c>
      <c r="E48" s="23" t="s">
        <v>17</v>
      </c>
      <c r="F48" s="20">
        <v>45000</v>
      </c>
      <c r="G48" s="20">
        <f>F48*0.0287</f>
        <v>1291.5</v>
      </c>
      <c r="H48" s="20">
        <f>IF(F48&lt;75829.93,F48*0.0304,2305.23)</f>
        <v>1368</v>
      </c>
      <c r="I48" s="20">
        <v>0</v>
      </c>
      <c r="J48" s="20">
        <v>2040.46</v>
      </c>
      <c r="K48" s="20">
        <f>G48+H48+I48+J48</f>
        <v>4699.96</v>
      </c>
      <c r="L48" s="24">
        <f t="shared" ref="L48" si="14">+F48-K48</f>
        <v>40300.04</v>
      </c>
      <c r="M48" s="88"/>
      <c r="N48" s="88"/>
      <c r="P48" s="90"/>
      <c r="Q48" s="90"/>
      <c r="R48" s="90"/>
      <c r="S48" s="90"/>
      <c r="T48" s="90"/>
      <c r="U48" s="90"/>
      <c r="V48" s="90"/>
      <c r="W48" s="90"/>
      <c r="X48" s="90"/>
      <c r="Y48" s="90"/>
    </row>
    <row r="49" spans="1:49" ht="30" customHeight="1">
      <c r="A49" s="28">
        <v>31</v>
      </c>
      <c r="B49" s="29" t="s">
        <v>215</v>
      </c>
      <c r="C49" s="36" t="s">
        <v>21</v>
      </c>
      <c r="D49" s="22" t="s">
        <v>193</v>
      </c>
      <c r="E49" s="23" t="s">
        <v>14</v>
      </c>
      <c r="F49" s="20">
        <v>30000</v>
      </c>
      <c r="G49" s="20">
        <f>F49*0.0287</f>
        <v>861</v>
      </c>
      <c r="H49" s="20">
        <f>IF(F49&lt;75829.93,F49*0.0304,2305.23)</f>
        <v>912</v>
      </c>
      <c r="I49" s="20">
        <v>0</v>
      </c>
      <c r="J49" s="20">
        <v>3256.74</v>
      </c>
      <c r="K49" s="20">
        <f>G49+H49+I49+J49</f>
        <v>5029.74</v>
      </c>
      <c r="L49" s="24">
        <f t="shared" ref="L49" si="15">+F49-K49</f>
        <v>24970.260000000002</v>
      </c>
      <c r="M49" s="88"/>
      <c r="N49" s="88"/>
      <c r="P49" s="90"/>
      <c r="Q49" s="90"/>
      <c r="R49" s="90"/>
      <c r="S49" s="90"/>
      <c r="T49" s="90"/>
      <c r="U49" s="90"/>
      <c r="V49" s="90"/>
      <c r="W49" s="90"/>
      <c r="X49" s="90"/>
      <c r="Y49" s="90"/>
    </row>
    <row r="50" spans="1:49" ht="30" customHeight="1">
      <c r="A50" s="37" t="s">
        <v>212</v>
      </c>
      <c r="B50" s="74"/>
      <c r="C50" s="74"/>
      <c r="D50" s="43"/>
      <c r="E50" s="38"/>
      <c r="F50" s="31">
        <f>SUM(F47:F49)</f>
        <v>175000</v>
      </c>
      <c r="G50" s="61">
        <f>+SUM(G47:G49)</f>
        <v>5022.5</v>
      </c>
      <c r="H50" s="61">
        <f>+SUM(H47:H49)</f>
        <v>5320</v>
      </c>
      <c r="I50" s="31">
        <f t="shared" ref="I50:L50" si="16">SUM(I47:I49)</f>
        <v>12105.44</v>
      </c>
      <c r="J50" s="31">
        <f>SUM(J47:J49)</f>
        <v>7408.82</v>
      </c>
      <c r="K50" s="31">
        <f t="shared" si="16"/>
        <v>29856.760000000002</v>
      </c>
      <c r="L50" s="31">
        <f t="shared" si="16"/>
        <v>145143.24000000002</v>
      </c>
      <c r="M50" s="88"/>
      <c r="N50" s="88"/>
      <c r="P50" s="90"/>
      <c r="Q50" s="90"/>
      <c r="R50" s="90"/>
      <c r="S50" s="90"/>
      <c r="T50" s="90"/>
      <c r="U50" s="90"/>
      <c r="V50" s="90"/>
      <c r="W50" s="90"/>
      <c r="X50" s="90"/>
      <c r="Y50" s="90"/>
    </row>
    <row r="51" spans="1:49" ht="30" customHeight="1">
      <c r="A51" s="125" t="s">
        <v>126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88"/>
      <c r="N51" s="88"/>
      <c r="P51" s="90"/>
      <c r="Q51" s="131" t="s">
        <v>99</v>
      </c>
      <c r="R51" s="123"/>
      <c r="S51" s="123"/>
      <c r="T51" s="123"/>
      <c r="U51" s="123"/>
      <c r="V51" s="123"/>
      <c r="W51" s="123"/>
      <c r="X51" s="123"/>
      <c r="Y51" s="124"/>
    </row>
    <row r="52" spans="1:49" ht="30" customHeight="1">
      <c r="A52" s="39" t="s">
        <v>4</v>
      </c>
      <c r="B52" s="40" t="s">
        <v>5</v>
      </c>
      <c r="C52" s="40" t="s">
        <v>6</v>
      </c>
      <c r="D52" s="39" t="s">
        <v>189</v>
      </c>
      <c r="E52" s="40" t="s">
        <v>7</v>
      </c>
      <c r="F52" s="39" t="s">
        <v>207</v>
      </c>
      <c r="G52" s="39" t="s">
        <v>8</v>
      </c>
      <c r="H52" s="39" t="s">
        <v>9</v>
      </c>
      <c r="I52" s="39" t="s">
        <v>10</v>
      </c>
      <c r="J52" s="39" t="s">
        <v>208</v>
      </c>
      <c r="K52" s="39" t="s">
        <v>209</v>
      </c>
      <c r="L52" s="39" t="s">
        <v>210</v>
      </c>
      <c r="M52" s="88"/>
      <c r="N52" s="88"/>
      <c r="P52" s="90"/>
      <c r="Q52" s="91"/>
      <c r="R52" s="91"/>
      <c r="S52" s="92" t="s">
        <v>207</v>
      </c>
      <c r="T52" s="92" t="s">
        <v>8</v>
      </c>
      <c r="U52" s="92" t="s">
        <v>9</v>
      </c>
      <c r="V52" s="92" t="s">
        <v>10</v>
      </c>
      <c r="W52" s="92" t="s">
        <v>208</v>
      </c>
      <c r="X52" s="92" t="s">
        <v>209</v>
      </c>
      <c r="Y52" s="92" t="s">
        <v>210</v>
      </c>
    </row>
    <row r="53" spans="1:49" ht="30" customHeight="1">
      <c r="A53" s="22">
        <v>32</v>
      </c>
      <c r="B53" s="29" t="s">
        <v>30</v>
      </c>
      <c r="C53" s="29" t="s">
        <v>31</v>
      </c>
      <c r="D53" s="22" t="s">
        <v>193</v>
      </c>
      <c r="E53" s="23" t="s">
        <v>17</v>
      </c>
      <c r="F53" s="20">
        <v>100000</v>
      </c>
      <c r="G53" s="20">
        <f t="shared" ref="G53:G57" si="17">F53*0.0287</f>
        <v>2870</v>
      </c>
      <c r="H53" s="20">
        <v>3040</v>
      </c>
      <c r="I53" s="20">
        <v>12105.44</v>
      </c>
      <c r="J53" s="20">
        <v>16952.12</v>
      </c>
      <c r="K53" s="20">
        <f>+G53+H53+I53+J53</f>
        <v>34967.56</v>
      </c>
      <c r="L53" s="24">
        <f>+F53-K53</f>
        <v>65032.44</v>
      </c>
      <c r="M53" s="88"/>
      <c r="N53" s="88"/>
      <c r="P53" s="90"/>
      <c r="Q53" s="91"/>
      <c r="R53" s="94" t="s">
        <v>248</v>
      </c>
      <c r="S53" s="95">
        <v>35000</v>
      </c>
      <c r="T53" s="96">
        <v>1004.5</v>
      </c>
      <c r="U53" s="96">
        <v>1064</v>
      </c>
      <c r="V53" s="96">
        <v>0</v>
      </c>
      <c r="W53" s="96">
        <v>225</v>
      </c>
      <c r="X53" s="97">
        <v>2293.5</v>
      </c>
      <c r="Y53" s="96">
        <v>32706.5</v>
      </c>
    </row>
    <row r="54" spans="1:49" ht="30" customHeight="1">
      <c r="A54" s="22">
        <v>33</v>
      </c>
      <c r="B54" s="29" t="s">
        <v>33</v>
      </c>
      <c r="C54" s="29" t="s">
        <v>32</v>
      </c>
      <c r="D54" s="22" t="s">
        <v>193</v>
      </c>
      <c r="E54" s="23" t="s">
        <v>17</v>
      </c>
      <c r="F54" s="20">
        <v>70000</v>
      </c>
      <c r="G54" s="20">
        <f t="shared" si="17"/>
        <v>2009</v>
      </c>
      <c r="H54" s="20">
        <f t="shared" ref="H54:H56" si="18">IF(F54&lt;75829.93,F54*0.0304,2305.23)</f>
        <v>2128</v>
      </c>
      <c r="I54" s="21">
        <v>543.59</v>
      </c>
      <c r="J54" s="20">
        <v>2040.46</v>
      </c>
      <c r="K54" s="20">
        <f t="shared" ref="K54:K57" si="19">+G54+H54+I54+J54</f>
        <v>6721.05</v>
      </c>
      <c r="L54" s="24">
        <f t="shared" ref="L54:L55" si="20">+F54-K54</f>
        <v>63278.95</v>
      </c>
      <c r="M54" s="88"/>
      <c r="N54" s="88"/>
      <c r="P54" s="90"/>
      <c r="Q54" s="91"/>
      <c r="R54" s="94" t="s">
        <v>249</v>
      </c>
      <c r="S54" s="95">
        <v>10000</v>
      </c>
      <c r="T54" s="96">
        <v>287</v>
      </c>
      <c r="U54" s="96">
        <v>304</v>
      </c>
      <c r="V54" s="96">
        <v>1148.32</v>
      </c>
      <c r="W54" s="96">
        <v>0</v>
      </c>
      <c r="X54" s="96">
        <v>1739.32</v>
      </c>
      <c r="Y54" s="101">
        <v>8260.68</v>
      </c>
    </row>
    <row r="55" spans="1:49" s="59" customFormat="1" ht="30" customHeight="1">
      <c r="A55" s="56">
        <v>34</v>
      </c>
      <c r="B55" s="75" t="s">
        <v>99</v>
      </c>
      <c r="C55" s="75" t="s">
        <v>21</v>
      </c>
      <c r="D55" s="56" t="s">
        <v>193</v>
      </c>
      <c r="E55" s="57" t="s">
        <v>14</v>
      </c>
      <c r="F55" s="62">
        <v>45000</v>
      </c>
      <c r="G55" s="21">
        <f t="shared" si="17"/>
        <v>1291.5</v>
      </c>
      <c r="H55" s="62">
        <v>1368</v>
      </c>
      <c r="I55" s="21">
        <v>0</v>
      </c>
      <c r="J55" s="62">
        <v>225</v>
      </c>
      <c r="K55" s="21">
        <f t="shared" si="19"/>
        <v>2884.5</v>
      </c>
      <c r="L55" s="58">
        <f t="shared" si="20"/>
        <v>42115.5</v>
      </c>
      <c r="M55" s="88"/>
      <c r="N55" s="88"/>
      <c r="O55"/>
      <c r="P55" s="90"/>
      <c r="Q55" s="91"/>
      <c r="R55" s="94" t="s">
        <v>250</v>
      </c>
      <c r="S55" s="98">
        <f>+S53+S54</f>
        <v>45000</v>
      </c>
      <c r="T55" s="99">
        <f>T53+T54</f>
        <v>1291.5</v>
      </c>
      <c r="U55" s="99">
        <f>U53+U54</f>
        <v>1368</v>
      </c>
      <c r="V55" s="99">
        <f>+V53+V54</f>
        <v>1148.32</v>
      </c>
      <c r="W55" s="99">
        <f>W53+W54</f>
        <v>225</v>
      </c>
      <c r="X55" s="99">
        <f>+X53+X54</f>
        <v>4032.8199999999997</v>
      </c>
      <c r="Y55" s="99">
        <f>+Y53+Y54</f>
        <v>40967.18</v>
      </c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59" customFormat="1" ht="30" customHeight="1">
      <c r="A56" s="56">
        <v>35</v>
      </c>
      <c r="B56" s="75" t="s">
        <v>178</v>
      </c>
      <c r="C56" s="64" t="s">
        <v>32</v>
      </c>
      <c r="D56" s="56" t="s">
        <v>192</v>
      </c>
      <c r="E56" s="57" t="s">
        <v>17</v>
      </c>
      <c r="F56" s="21">
        <v>60000</v>
      </c>
      <c r="G56" s="21">
        <f t="shared" si="17"/>
        <v>1722</v>
      </c>
      <c r="H56" s="21">
        <f t="shared" si="18"/>
        <v>1824</v>
      </c>
      <c r="I56" s="21">
        <v>0</v>
      </c>
      <c r="J56" s="21">
        <v>125</v>
      </c>
      <c r="K56" s="21">
        <f t="shared" si="19"/>
        <v>3671</v>
      </c>
      <c r="L56" s="58">
        <f>+F56-K56</f>
        <v>56329</v>
      </c>
      <c r="M56" s="88"/>
      <c r="N56" s="88"/>
      <c r="O56"/>
      <c r="P56" s="90"/>
      <c r="Q56" s="131" t="s">
        <v>195</v>
      </c>
      <c r="R56" s="132"/>
      <c r="S56" s="132"/>
      <c r="T56" s="132"/>
      <c r="U56" s="132"/>
      <c r="V56" s="132"/>
      <c r="W56" s="132"/>
      <c r="X56" s="132"/>
      <c r="Y56" s="133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59" customFormat="1" ht="30" customHeight="1">
      <c r="A57" s="56">
        <v>36</v>
      </c>
      <c r="B57" s="75" t="s">
        <v>195</v>
      </c>
      <c r="C57" s="75" t="s">
        <v>21</v>
      </c>
      <c r="D57" s="56" t="s">
        <v>193</v>
      </c>
      <c r="E57" s="57" t="s">
        <v>14</v>
      </c>
      <c r="F57" s="21">
        <v>45000</v>
      </c>
      <c r="G57" s="21">
        <f t="shared" si="17"/>
        <v>1291.5</v>
      </c>
      <c r="H57" s="21">
        <v>1368</v>
      </c>
      <c r="I57" s="21">
        <v>1148.32</v>
      </c>
      <c r="J57" s="21">
        <v>23618.57</v>
      </c>
      <c r="K57" s="21">
        <f t="shared" si="19"/>
        <v>27426.39</v>
      </c>
      <c r="L57" s="58">
        <f>+F57-K57</f>
        <v>17573.61</v>
      </c>
      <c r="M57" s="88"/>
      <c r="N57" s="88"/>
      <c r="O57"/>
      <c r="P57" s="90"/>
      <c r="Q57" s="91"/>
      <c r="R57" s="91"/>
      <c r="S57" s="92" t="s">
        <v>207</v>
      </c>
      <c r="T57" s="92" t="s">
        <v>8</v>
      </c>
      <c r="U57" s="92" t="s">
        <v>9</v>
      </c>
      <c r="V57" s="92" t="s">
        <v>10</v>
      </c>
      <c r="W57" s="92" t="s">
        <v>208</v>
      </c>
      <c r="X57" s="92" t="s">
        <v>209</v>
      </c>
      <c r="Y57" s="92" t="s">
        <v>210</v>
      </c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ht="30" customHeight="1">
      <c r="A58" s="37" t="s">
        <v>212</v>
      </c>
      <c r="B58" s="46"/>
      <c r="C58" s="72"/>
      <c r="D58" s="43"/>
      <c r="E58" s="38"/>
      <c r="F58" s="31">
        <f>+SUM(F53:F57)</f>
        <v>320000</v>
      </c>
      <c r="G58" s="61">
        <f t="shared" ref="G58:L58" si="21">+SUM(G53:G57)</f>
        <v>9184</v>
      </c>
      <c r="H58" s="61">
        <f>+SUM(H53:H57)</f>
        <v>9728</v>
      </c>
      <c r="I58" s="31">
        <f t="shared" si="21"/>
        <v>13797.35</v>
      </c>
      <c r="J58" s="31">
        <f t="shared" si="21"/>
        <v>42961.149999999994</v>
      </c>
      <c r="K58" s="31">
        <f t="shared" si="21"/>
        <v>75670.5</v>
      </c>
      <c r="L58" s="31">
        <f t="shared" si="21"/>
        <v>244329.5</v>
      </c>
      <c r="M58" s="88"/>
      <c r="N58" s="88"/>
      <c r="P58" s="90"/>
      <c r="Q58" s="91"/>
      <c r="R58" s="94" t="s">
        <v>248</v>
      </c>
      <c r="S58" s="95">
        <v>35000</v>
      </c>
      <c r="T58" s="96">
        <v>1004.5</v>
      </c>
      <c r="U58" s="96">
        <v>1064</v>
      </c>
      <c r="V58" s="96">
        <v>0</v>
      </c>
      <c r="W58" s="96">
        <v>23618.57</v>
      </c>
      <c r="X58" s="97">
        <v>25687.07</v>
      </c>
      <c r="Y58" s="96">
        <v>9312.93</v>
      </c>
    </row>
    <row r="59" spans="1:49" ht="30" customHeight="1">
      <c r="A59" s="125" t="s">
        <v>130</v>
      </c>
      <c r="B59" s="125" t="s">
        <v>64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88"/>
      <c r="N59" s="88"/>
      <c r="P59" s="90"/>
      <c r="Q59" s="91"/>
      <c r="R59" s="94" t="s">
        <v>249</v>
      </c>
      <c r="S59" s="95">
        <v>10000</v>
      </c>
      <c r="T59" s="96">
        <v>287</v>
      </c>
      <c r="U59" s="96">
        <v>304</v>
      </c>
      <c r="V59" s="96">
        <v>1148.32</v>
      </c>
      <c r="W59" s="96">
        <v>0</v>
      </c>
      <c r="X59" s="96">
        <v>1739.32</v>
      </c>
      <c r="Y59" s="96">
        <v>8260.68</v>
      </c>
    </row>
    <row r="60" spans="1:49" ht="30" customHeight="1">
      <c r="A60" s="39" t="s">
        <v>4</v>
      </c>
      <c r="B60" s="40" t="s">
        <v>5</v>
      </c>
      <c r="C60" s="40" t="s">
        <v>6</v>
      </c>
      <c r="D60" s="39" t="s">
        <v>189</v>
      </c>
      <c r="E60" s="40" t="s">
        <v>7</v>
      </c>
      <c r="F60" s="39" t="s">
        <v>207</v>
      </c>
      <c r="G60" s="39" t="s">
        <v>8</v>
      </c>
      <c r="H60" s="39" t="s">
        <v>9</v>
      </c>
      <c r="I60" s="39" t="s">
        <v>10</v>
      </c>
      <c r="J60" s="39" t="s">
        <v>208</v>
      </c>
      <c r="K60" s="39" t="s">
        <v>209</v>
      </c>
      <c r="L60" s="39" t="s">
        <v>210</v>
      </c>
      <c r="M60" s="88"/>
      <c r="N60" s="88"/>
      <c r="P60" s="90"/>
      <c r="Q60" s="91"/>
      <c r="R60" s="94" t="s">
        <v>250</v>
      </c>
      <c r="S60" s="98">
        <f>+S58+S59</f>
        <v>45000</v>
      </c>
      <c r="T60" s="99">
        <f>T58+T59</f>
        <v>1291.5</v>
      </c>
      <c r="U60" s="99">
        <f>U58+U59</f>
        <v>1368</v>
      </c>
      <c r="V60" s="99">
        <f>+V58+V59</f>
        <v>1148.32</v>
      </c>
      <c r="W60" s="99">
        <f>W58+W59</f>
        <v>23618.57</v>
      </c>
      <c r="X60" s="99">
        <f>+X58+X59</f>
        <v>27426.39</v>
      </c>
      <c r="Y60" s="99">
        <f>+Y58+Y59</f>
        <v>17573.61</v>
      </c>
    </row>
    <row r="61" spans="1:49" ht="30" customHeight="1">
      <c r="A61" s="23">
        <v>37</v>
      </c>
      <c r="B61" s="29" t="s">
        <v>69</v>
      </c>
      <c r="C61" s="29" t="s">
        <v>254</v>
      </c>
      <c r="D61" s="23" t="s">
        <v>193</v>
      </c>
      <c r="E61" s="23" t="s">
        <v>17</v>
      </c>
      <c r="F61" s="20">
        <v>55000</v>
      </c>
      <c r="G61" s="20">
        <f t="shared" ref="G61" si="22">F61*0.0287</f>
        <v>1578.5</v>
      </c>
      <c r="H61" s="20">
        <f t="shared" ref="H61" si="23">IF(F61&lt;75829.93,F61*0.0304,2305.23)</f>
        <v>1672</v>
      </c>
      <c r="I61" s="20">
        <v>0</v>
      </c>
      <c r="J61" s="20">
        <v>1425</v>
      </c>
      <c r="K61" s="33">
        <f>G61+H61+I61+J61</f>
        <v>4675.5</v>
      </c>
      <c r="L61" s="24">
        <f>+F61-K61</f>
        <v>50324.5</v>
      </c>
      <c r="M61" s="88"/>
      <c r="N61" s="88"/>
      <c r="P61" s="90"/>
      <c r="Q61" s="90"/>
      <c r="R61" s="90"/>
      <c r="S61" s="90"/>
      <c r="T61" s="90"/>
      <c r="U61" s="90"/>
      <c r="V61" s="90"/>
      <c r="W61" s="90"/>
      <c r="X61" s="90"/>
      <c r="Y61" s="90"/>
    </row>
    <row r="62" spans="1:49" ht="30" customHeight="1">
      <c r="A62" s="37" t="s">
        <v>212</v>
      </c>
      <c r="B62" s="77"/>
      <c r="C62" s="74"/>
      <c r="D62" s="43"/>
      <c r="E62" s="38"/>
      <c r="F62" s="31">
        <f>SUM(F61:F61)</f>
        <v>55000</v>
      </c>
      <c r="G62" s="61">
        <f>+SUM(G61:G61)</f>
        <v>1578.5</v>
      </c>
      <c r="H62" s="61">
        <f>+SUM(H61:H61)</f>
        <v>1672</v>
      </c>
      <c r="I62" s="31">
        <f>SUM(I61:I61)</f>
        <v>0</v>
      </c>
      <c r="J62" s="31">
        <f>SUM(J61:J61)</f>
        <v>1425</v>
      </c>
      <c r="K62" s="31">
        <f>SUM(K61:K61)</f>
        <v>4675.5</v>
      </c>
      <c r="L62" s="31">
        <f>SUM(L61:L61)</f>
        <v>50324.5</v>
      </c>
      <c r="M62" s="88"/>
      <c r="N62" s="88"/>
      <c r="P62" s="90"/>
      <c r="Q62" s="90"/>
      <c r="R62" s="90"/>
      <c r="S62" s="90"/>
      <c r="T62" s="90"/>
      <c r="U62" s="90"/>
      <c r="V62" s="90"/>
      <c r="W62" s="90"/>
      <c r="X62" s="90"/>
      <c r="Y62" s="90"/>
    </row>
    <row r="63" spans="1:49" ht="30" customHeight="1">
      <c r="A63" s="125" t="s">
        <v>131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88"/>
      <c r="N63" s="88"/>
      <c r="P63" s="90"/>
      <c r="Q63" s="134" t="s">
        <v>71</v>
      </c>
      <c r="R63" s="135"/>
      <c r="S63" s="135"/>
      <c r="T63" s="135"/>
      <c r="U63" s="135"/>
      <c r="V63" s="135"/>
      <c r="W63" s="135"/>
      <c r="X63" s="135"/>
      <c r="Y63" s="136"/>
    </row>
    <row r="64" spans="1:49" ht="30" customHeight="1">
      <c r="A64" s="39" t="s">
        <v>4</v>
      </c>
      <c r="B64" s="40" t="s">
        <v>5</v>
      </c>
      <c r="C64" s="40" t="s">
        <v>6</v>
      </c>
      <c r="D64" s="39" t="s">
        <v>189</v>
      </c>
      <c r="E64" s="40" t="s">
        <v>7</v>
      </c>
      <c r="F64" s="39" t="s">
        <v>207</v>
      </c>
      <c r="G64" s="39" t="s">
        <v>8</v>
      </c>
      <c r="H64" s="39" t="s">
        <v>9</v>
      </c>
      <c r="I64" s="39" t="s">
        <v>10</v>
      </c>
      <c r="J64" s="39" t="s">
        <v>208</v>
      </c>
      <c r="K64" s="39" t="s">
        <v>209</v>
      </c>
      <c r="L64" s="39" t="s">
        <v>210</v>
      </c>
      <c r="M64" s="88"/>
      <c r="N64" s="88"/>
      <c r="P64" s="90"/>
      <c r="Q64" s="91"/>
      <c r="R64" s="91"/>
      <c r="S64" s="92" t="s">
        <v>207</v>
      </c>
      <c r="T64" s="92" t="s">
        <v>8</v>
      </c>
      <c r="U64" s="92" t="s">
        <v>9</v>
      </c>
      <c r="V64" s="92" t="s">
        <v>10</v>
      </c>
      <c r="W64" s="92" t="s">
        <v>208</v>
      </c>
      <c r="X64" s="92" t="s">
        <v>209</v>
      </c>
      <c r="Y64" s="92" t="s">
        <v>210</v>
      </c>
    </row>
    <row r="65" spans="1:30" s="59" customFormat="1" ht="30" customHeight="1">
      <c r="A65" s="57">
        <v>38</v>
      </c>
      <c r="B65" s="63" t="s">
        <v>71</v>
      </c>
      <c r="C65" s="64" t="s">
        <v>191</v>
      </c>
      <c r="D65" s="65" t="s">
        <v>193</v>
      </c>
      <c r="E65" s="57" t="s">
        <v>17</v>
      </c>
      <c r="F65" s="62">
        <v>90000</v>
      </c>
      <c r="G65" s="62">
        <v>2583</v>
      </c>
      <c r="H65" s="62">
        <v>2736</v>
      </c>
      <c r="I65" s="62">
        <v>9753.19</v>
      </c>
      <c r="J65" s="62">
        <v>3225</v>
      </c>
      <c r="K65" s="62">
        <f>G65+H65+I65+J65</f>
        <v>18297.190000000002</v>
      </c>
      <c r="L65" s="66">
        <f t="shared" ref="L65" si="24">+F65-K65</f>
        <v>71702.81</v>
      </c>
      <c r="M65" s="88"/>
      <c r="N65" s="88"/>
      <c r="O65"/>
      <c r="P65" s="90"/>
      <c r="Q65" s="91"/>
      <c r="R65" s="94" t="s">
        <v>248</v>
      </c>
      <c r="S65" s="95">
        <v>50000</v>
      </c>
      <c r="T65" s="96">
        <v>1435</v>
      </c>
      <c r="U65" s="96">
        <v>1520</v>
      </c>
      <c r="V65" s="96">
        <v>1854</v>
      </c>
      <c r="W65" s="96">
        <v>3225</v>
      </c>
      <c r="X65" s="97">
        <v>8034</v>
      </c>
      <c r="Y65" s="96">
        <v>41966</v>
      </c>
      <c r="Z65"/>
      <c r="AA65"/>
      <c r="AB65"/>
      <c r="AC65"/>
      <c r="AD65"/>
    </row>
    <row r="66" spans="1:30" ht="30" customHeight="1">
      <c r="A66" s="23">
        <v>39</v>
      </c>
      <c r="B66" s="83" t="s">
        <v>218</v>
      </c>
      <c r="C66" s="76" t="s">
        <v>219</v>
      </c>
      <c r="D66" s="44" t="s">
        <v>193</v>
      </c>
      <c r="E66" s="23" t="s">
        <v>17</v>
      </c>
      <c r="F66" s="33">
        <v>50000</v>
      </c>
      <c r="G66" s="33">
        <f>F66*0.0287</f>
        <v>1435</v>
      </c>
      <c r="H66" s="33">
        <f t="shared" ref="H66" si="25">IF(F66&lt;75829.93,F66*0.0304,2305.23)</f>
        <v>1520</v>
      </c>
      <c r="I66" s="20">
        <v>0</v>
      </c>
      <c r="J66" s="62">
        <v>225</v>
      </c>
      <c r="K66" s="33">
        <f>G66+H66+I66+J66</f>
        <v>3180</v>
      </c>
      <c r="L66" s="27">
        <f>+F66-K66</f>
        <v>46820</v>
      </c>
      <c r="M66" s="88"/>
      <c r="N66" s="88"/>
      <c r="P66" s="90"/>
      <c r="Q66" s="91"/>
      <c r="R66" s="94" t="s">
        <v>249</v>
      </c>
      <c r="S66" s="95">
        <v>40000</v>
      </c>
      <c r="T66" s="96">
        <v>1148</v>
      </c>
      <c r="U66" s="96">
        <v>1216</v>
      </c>
      <c r="V66" s="96">
        <v>7899.19</v>
      </c>
      <c r="W66" s="96">
        <v>0</v>
      </c>
      <c r="X66" s="96">
        <v>10263.19</v>
      </c>
      <c r="Y66" s="96">
        <v>29736.81</v>
      </c>
    </row>
    <row r="67" spans="1:30" ht="30" customHeight="1">
      <c r="A67" s="37" t="s">
        <v>212</v>
      </c>
      <c r="B67" s="74"/>
      <c r="C67" s="74"/>
      <c r="D67" s="43"/>
      <c r="E67" s="38"/>
      <c r="F67" s="31">
        <f>SUM(F65:F66)</f>
        <v>140000</v>
      </c>
      <c r="G67" s="61">
        <f>SUM(G65:G66)</f>
        <v>4018</v>
      </c>
      <c r="H67" s="61">
        <f>+SUM(H65:H66)</f>
        <v>4256</v>
      </c>
      <c r="I67" s="31">
        <f>SUM(I64:I66)</f>
        <v>9753.19</v>
      </c>
      <c r="J67" s="31">
        <f t="shared" ref="J67" si="26">SUM(J65:J66)</f>
        <v>3450</v>
      </c>
      <c r="K67" s="31">
        <f>+SUM(K65:K66)</f>
        <v>21477.190000000002</v>
      </c>
      <c r="L67" s="31">
        <f t="shared" ref="L67" si="27">SUM(L65:L66)</f>
        <v>118522.81</v>
      </c>
      <c r="M67" s="88"/>
      <c r="N67" s="88"/>
      <c r="P67" s="90"/>
      <c r="Q67" s="91"/>
      <c r="R67" s="94" t="s">
        <v>250</v>
      </c>
      <c r="S67" s="98">
        <f>+S65+S66</f>
        <v>90000</v>
      </c>
      <c r="T67" s="99">
        <f>T65+T66</f>
        <v>2583</v>
      </c>
      <c r="U67" s="99">
        <f>U65+U66</f>
        <v>2736</v>
      </c>
      <c r="V67" s="99">
        <f>+V65+V66</f>
        <v>9753.1899999999987</v>
      </c>
      <c r="W67" s="99">
        <f>W65+W66</f>
        <v>3225</v>
      </c>
      <c r="X67" s="99">
        <f>+X65+X66</f>
        <v>18297.190000000002</v>
      </c>
      <c r="Y67" s="99">
        <f>+Y65+Y66</f>
        <v>71702.81</v>
      </c>
    </row>
    <row r="68" spans="1:30" ht="30" customHeight="1">
      <c r="A68" s="125" t="s">
        <v>224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88"/>
      <c r="N68" s="88"/>
      <c r="O68" s="18"/>
      <c r="P68" s="102"/>
      <c r="Q68" s="102"/>
      <c r="R68" s="90"/>
      <c r="S68" s="90"/>
      <c r="T68" s="90"/>
      <c r="U68" s="90"/>
      <c r="V68" s="90"/>
      <c r="W68" s="90"/>
      <c r="X68" s="90"/>
      <c r="Y68" s="90"/>
    </row>
    <row r="69" spans="1:30" ht="30" customHeight="1">
      <c r="A69" s="39" t="s">
        <v>4</v>
      </c>
      <c r="B69" s="40" t="s">
        <v>5</v>
      </c>
      <c r="C69" s="40" t="s">
        <v>6</v>
      </c>
      <c r="D69" s="39" t="s">
        <v>189</v>
      </c>
      <c r="E69" s="40" t="s">
        <v>7</v>
      </c>
      <c r="F69" s="39" t="s">
        <v>207</v>
      </c>
      <c r="G69" s="39" t="s">
        <v>8</v>
      </c>
      <c r="H69" s="39" t="s">
        <v>9</v>
      </c>
      <c r="I69" s="39" t="s">
        <v>10</v>
      </c>
      <c r="J69" s="39" t="s">
        <v>208</v>
      </c>
      <c r="K69" s="39" t="s">
        <v>209</v>
      </c>
      <c r="L69" s="39" t="s">
        <v>210</v>
      </c>
      <c r="M69" s="88"/>
      <c r="N69" s="88"/>
      <c r="P69" s="90"/>
      <c r="Q69" s="90"/>
      <c r="R69" s="90"/>
      <c r="S69" s="90"/>
      <c r="T69" s="90"/>
      <c r="U69" s="90"/>
      <c r="V69" s="90"/>
      <c r="W69" s="90"/>
      <c r="X69" s="90"/>
      <c r="Y69" s="90"/>
    </row>
    <row r="70" spans="1:30" s="59" customFormat="1" ht="30" customHeight="1">
      <c r="A70" s="57">
        <v>40</v>
      </c>
      <c r="B70" s="84" t="s">
        <v>143</v>
      </c>
      <c r="C70" s="115" t="s">
        <v>260</v>
      </c>
      <c r="D70" s="67" t="s">
        <v>193</v>
      </c>
      <c r="E70" s="57" t="s">
        <v>17</v>
      </c>
      <c r="F70" s="62">
        <v>100000</v>
      </c>
      <c r="G70" s="62">
        <f t="shared" ref="G70" si="28">F70*0.0287</f>
        <v>2870</v>
      </c>
      <c r="H70" s="62">
        <v>3040</v>
      </c>
      <c r="I70" s="62">
        <v>11676.57</v>
      </c>
      <c r="J70" s="62">
        <v>26940.46</v>
      </c>
      <c r="K70" s="62">
        <f>SUM(G70:J70)</f>
        <v>44527.03</v>
      </c>
      <c r="L70" s="66">
        <f>+F70-K70</f>
        <v>55472.97</v>
      </c>
      <c r="M70" s="88"/>
      <c r="N70" s="88"/>
      <c r="O70"/>
      <c r="P70" s="90"/>
      <c r="Q70" s="122" t="s">
        <v>143</v>
      </c>
      <c r="R70" s="123"/>
      <c r="S70" s="123"/>
      <c r="T70" s="123"/>
      <c r="U70" s="123"/>
      <c r="V70" s="123"/>
      <c r="W70" s="123"/>
      <c r="X70" s="123"/>
      <c r="Y70" s="124"/>
      <c r="Z70"/>
      <c r="AA70"/>
      <c r="AB70"/>
      <c r="AC70"/>
      <c r="AD70"/>
    </row>
    <row r="71" spans="1:30" ht="30" customHeight="1">
      <c r="A71" s="37" t="s">
        <v>212</v>
      </c>
      <c r="B71" s="46"/>
      <c r="C71" s="72"/>
      <c r="D71" s="43"/>
      <c r="E71" s="38"/>
      <c r="F71" s="31">
        <f>SUM(F70)</f>
        <v>100000</v>
      </c>
      <c r="G71" s="62">
        <f>+SUM(G70)</f>
        <v>2870</v>
      </c>
      <c r="H71" s="61">
        <f>+SUM(H69:H70)</f>
        <v>3040</v>
      </c>
      <c r="I71" s="61">
        <f t="shared" ref="I71" si="29">SUM(I68:I70)</f>
        <v>11676.57</v>
      </c>
      <c r="J71" s="66">
        <f>SUM(J70)</f>
        <v>26940.46</v>
      </c>
      <c r="K71" s="31">
        <f>SUM(G71:J71)</f>
        <v>44527.03</v>
      </c>
      <c r="L71" s="31">
        <f>SUM(L70)</f>
        <v>55472.97</v>
      </c>
      <c r="M71" s="88"/>
      <c r="N71" s="88"/>
      <c r="P71" s="90"/>
      <c r="Q71" s="91"/>
      <c r="R71" s="91"/>
      <c r="S71" s="92" t="s">
        <v>207</v>
      </c>
      <c r="T71" s="92" t="s">
        <v>8</v>
      </c>
      <c r="U71" s="92" t="s">
        <v>9</v>
      </c>
      <c r="V71" s="92" t="s">
        <v>10</v>
      </c>
      <c r="W71" s="92" t="s">
        <v>208</v>
      </c>
      <c r="X71" s="92" t="s">
        <v>209</v>
      </c>
      <c r="Y71" s="92" t="s">
        <v>210</v>
      </c>
    </row>
    <row r="72" spans="1:30" ht="30" customHeight="1">
      <c r="A72" s="125" t="s">
        <v>246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88"/>
      <c r="N72" s="88"/>
      <c r="P72" s="90"/>
      <c r="Q72" s="91"/>
      <c r="R72" s="94" t="s">
        <v>248</v>
      </c>
      <c r="S72" s="95">
        <v>90000</v>
      </c>
      <c r="T72" s="96">
        <v>2583</v>
      </c>
      <c r="U72" s="96">
        <v>2736</v>
      </c>
      <c r="V72" s="96">
        <v>9324.32</v>
      </c>
      <c r="W72" s="96">
        <v>26940.46</v>
      </c>
      <c r="X72" s="97">
        <v>41583.78</v>
      </c>
      <c r="Y72" s="96">
        <v>48416.22</v>
      </c>
    </row>
    <row r="73" spans="1:30" ht="30" customHeight="1">
      <c r="A73" s="39" t="s">
        <v>4</v>
      </c>
      <c r="B73" s="40" t="s">
        <v>5</v>
      </c>
      <c r="C73" s="40" t="s">
        <v>6</v>
      </c>
      <c r="D73" s="39" t="s">
        <v>189</v>
      </c>
      <c r="E73" s="40" t="s">
        <v>7</v>
      </c>
      <c r="F73" s="39" t="s">
        <v>207</v>
      </c>
      <c r="G73" s="39" t="s">
        <v>8</v>
      </c>
      <c r="H73" s="39" t="s">
        <v>9</v>
      </c>
      <c r="I73" s="39" t="s">
        <v>10</v>
      </c>
      <c r="J73" s="39" t="s">
        <v>208</v>
      </c>
      <c r="K73" s="39" t="s">
        <v>209</v>
      </c>
      <c r="L73" s="39" t="s">
        <v>210</v>
      </c>
      <c r="M73" s="88"/>
      <c r="N73" s="88"/>
      <c r="P73" s="90"/>
      <c r="Q73" s="91"/>
      <c r="R73" s="94" t="s">
        <v>249</v>
      </c>
      <c r="S73" s="95">
        <v>10000</v>
      </c>
      <c r="T73" s="96">
        <v>287</v>
      </c>
      <c r="U73" s="96">
        <v>304</v>
      </c>
      <c r="V73" s="96">
        <v>2352.25</v>
      </c>
      <c r="W73" s="96">
        <v>0</v>
      </c>
      <c r="X73" s="96">
        <v>2943.25</v>
      </c>
      <c r="Y73" s="96">
        <v>7056.75</v>
      </c>
    </row>
    <row r="74" spans="1:30" ht="30" customHeight="1">
      <c r="A74" s="28">
        <v>41</v>
      </c>
      <c r="B74" s="29" t="s">
        <v>121</v>
      </c>
      <c r="C74" s="29" t="s">
        <v>122</v>
      </c>
      <c r="D74" s="23" t="s">
        <v>192</v>
      </c>
      <c r="E74" s="23" t="s">
        <v>14</v>
      </c>
      <c r="F74" s="33">
        <v>35000</v>
      </c>
      <c r="G74" s="33">
        <f>F74*0.0287</f>
        <v>1004.5</v>
      </c>
      <c r="H74" s="33">
        <f>IF(F74&lt;75829.93,F74*0.0304,2305.23)</f>
        <v>1064</v>
      </c>
      <c r="I74" s="20">
        <v>0</v>
      </c>
      <c r="J74" s="33">
        <v>939.5</v>
      </c>
      <c r="K74" s="33">
        <f t="shared" ref="K74:K80" si="30">G74+H74+I74+J74</f>
        <v>3008</v>
      </c>
      <c r="L74" s="27">
        <f>+F74-K74</f>
        <v>31992</v>
      </c>
      <c r="M74" s="88"/>
      <c r="N74" s="88"/>
      <c r="P74" s="90"/>
      <c r="Q74" s="91"/>
      <c r="R74" s="94" t="s">
        <v>250</v>
      </c>
      <c r="S74" s="98">
        <f>+S72+S73</f>
        <v>100000</v>
      </c>
      <c r="T74" s="99">
        <f>T72+T73</f>
        <v>2870</v>
      </c>
      <c r="U74" s="99">
        <f>U72+U73</f>
        <v>3040</v>
      </c>
      <c r="V74" s="99">
        <f>+V72+V73</f>
        <v>11676.57</v>
      </c>
      <c r="W74" s="99">
        <f>W72+W73</f>
        <v>26940.46</v>
      </c>
      <c r="X74" s="99">
        <f>+X72+X73</f>
        <v>44527.03</v>
      </c>
      <c r="Y74" s="99">
        <f>+Y72+Y73</f>
        <v>55472.97</v>
      </c>
    </row>
    <row r="75" spans="1:30" ht="30" customHeight="1">
      <c r="A75" s="28">
        <v>42</v>
      </c>
      <c r="B75" s="35" t="s">
        <v>73</v>
      </c>
      <c r="C75" s="29" t="s">
        <v>74</v>
      </c>
      <c r="D75" s="23" t="s">
        <v>192</v>
      </c>
      <c r="E75" s="23" t="s">
        <v>17</v>
      </c>
      <c r="F75" s="33">
        <v>55000</v>
      </c>
      <c r="G75" s="33">
        <f t="shared" ref="G75:G80" si="31">F75*0.0287</f>
        <v>1578.5</v>
      </c>
      <c r="H75" s="33">
        <f t="shared" ref="H75:H80" si="32">IF(F75&lt;75829.93,F75*0.0304,2305.23)</f>
        <v>1672</v>
      </c>
      <c r="I75" s="20">
        <v>0</v>
      </c>
      <c r="J75" s="33">
        <v>7733.92</v>
      </c>
      <c r="K75" s="33">
        <f t="shared" si="30"/>
        <v>10984.42</v>
      </c>
      <c r="L75" s="27">
        <f t="shared" ref="L75:L80" si="33">+F75-K75</f>
        <v>44015.58</v>
      </c>
      <c r="M75" s="88"/>
      <c r="N75" s="88"/>
      <c r="P75" s="90"/>
      <c r="Q75" s="90"/>
      <c r="R75" s="90"/>
      <c r="S75" s="90"/>
      <c r="T75" s="90"/>
      <c r="U75" s="90"/>
      <c r="V75" s="90"/>
      <c r="W75" s="90"/>
      <c r="X75" s="90"/>
      <c r="Y75" s="90"/>
    </row>
    <row r="76" spans="1:30" ht="30" customHeight="1">
      <c r="A76" s="28">
        <v>43</v>
      </c>
      <c r="B76" s="29" t="s">
        <v>77</v>
      </c>
      <c r="C76" s="29" t="s">
        <v>78</v>
      </c>
      <c r="D76" s="23" t="s">
        <v>192</v>
      </c>
      <c r="E76" s="23" t="s">
        <v>17</v>
      </c>
      <c r="F76" s="33">
        <v>45000</v>
      </c>
      <c r="G76" s="33">
        <f t="shared" si="31"/>
        <v>1291.5</v>
      </c>
      <c r="H76" s="33">
        <f t="shared" si="32"/>
        <v>1368</v>
      </c>
      <c r="I76" s="20">
        <v>0</v>
      </c>
      <c r="J76" s="33">
        <v>21606.94</v>
      </c>
      <c r="K76" s="33">
        <f>G76+H76+I76+J76</f>
        <v>24266.44</v>
      </c>
      <c r="L76" s="27">
        <f t="shared" si="33"/>
        <v>20733.560000000001</v>
      </c>
      <c r="M76" s="88"/>
      <c r="N76" s="88"/>
      <c r="P76" s="90"/>
      <c r="Q76" s="90"/>
      <c r="R76" s="90"/>
      <c r="S76" s="90"/>
      <c r="T76" s="90"/>
      <c r="U76" s="90"/>
      <c r="V76" s="90"/>
      <c r="W76" s="90"/>
      <c r="X76" s="90"/>
      <c r="Y76" s="90"/>
    </row>
    <row r="77" spans="1:30" ht="30" customHeight="1">
      <c r="A77" s="28">
        <v>44</v>
      </c>
      <c r="B77" s="29" t="s">
        <v>72</v>
      </c>
      <c r="C77" s="29" t="s">
        <v>190</v>
      </c>
      <c r="D77" s="23" t="s">
        <v>192</v>
      </c>
      <c r="E77" s="23" t="s">
        <v>17</v>
      </c>
      <c r="F77" s="33">
        <v>90000</v>
      </c>
      <c r="G77" s="33">
        <f t="shared" si="31"/>
        <v>2583</v>
      </c>
      <c r="H77" s="33">
        <v>2736</v>
      </c>
      <c r="I77" s="33">
        <v>9324.32</v>
      </c>
      <c r="J77" s="33">
        <v>1840.46</v>
      </c>
      <c r="K77" s="33">
        <f>G77+H77+I77+J77</f>
        <v>16483.78</v>
      </c>
      <c r="L77" s="27">
        <f t="shared" si="33"/>
        <v>73516.22</v>
      </c>
      <c r="M77" s="88"/>
      <c r="N77" s="88"/>
      <c r="O77" s="16"/>
      <c r="P77" s="103"/>
      <c r="Q77" s="103"/>
      <c r="R77" s="90"/>
      <c r="S77" s="90"/>
      <c r="T77" s="90"/>
      <c r="U77" s="90"/>
      <c r="V77" s="90"/>
      <c r="W77" s="90"/>
      <c r="X77" s="90"/>
      <c r="Y77" s="90"/>
    </row>
    <row r="78" spans="1:30" ht="30" customHeight="1">
      <c r="A78" s="28">
        <v>45</v>
      </c>
      <c r="B78" s="29" t="s">
        <v>75</v>
      </c>
      <c r="C78" s="29" t="s">
        <v>76</v>
      </c>
      <c r="D78" s="23" t="s">
        <v>192</v>
      </c>
      <c r="E78" s="23" t="s">
        <v>17</v>
      </c>
      <c r="F78" s="33">
        <v>54450</v>
      </c>
      <c r="G78" s="33">
        <v>1562.72</v>
      </c>
      <c r="H78" s="33">
        <f t="shared" si="32"/>
        <v>1655.28</v>
      </c>
      <c r="I78" s="20">
        <v>0</v>
      </c>
      <c r="J78" s="33">
        <v>25</v>
      </c>
      <c r="K78" s="33">
        <f>G78+H78+I78+J78</f>
        <v>3243</v>
      </c>
      <c r="L78" s="27">
        <f t="shared" si="33"/>
        <v>51207</v>
      </c>
      <c r="M78" s="88"/>
      <c r="N78" s="88"/>
      <c r="P78" s="90"/>
      <c r="Q78" s="90"/>
      <c r="R78" s="90"/>
      <c r="S78" s="90"/>
      <c r="T78" s="90"/>
      <c r="U78" s="90"/>
      <c r="V78" s="90"/>
      <c r="W78" s="90"/>
      <c r="X78" s="90"/>
      <c r="Y78" s="90"/>
    </row>
    <row r="79" spans="1:30" ht="30" customHeight="1">
      <c r="A79" s="28">
        <v>46</v>
      </c>
      <c r="B79" s="29" t="s">
        <v>112</v>
      </c>
      <c r="C79" s="29" t="s">
        <v>113</v>
      </c>
      <c r="D79" s="23" t="s">
        <v>192</v>
      </c>
      <c r="E79" s="23" t="s">
        <v>17</v>
      </c>
      <c r="F79" s="33">
        <v>37000</v>
      </c>
      <c r="G79" s="33">
        <f t="shared" si="31"/>
        <v>1061.9000000000001</v>
      </c>
      <c r="H79" s="33">
        <f t="shared" si="32"/>
        <v>1124.8</v>
      </c>
      <c r="I79" s="20">
        <v>0</v>
      </c>
      <c r="J79" s="33">
        <v>4396.26</v>
      </c>
      <c r="K79" s="33">
        <f t="shared" si="30"/>
        <v>6582.96</v>
      </c>
      <c r="L79" s="27">
        <f t="shared" si="33"/>
        <v>30417.040000000001</v>
      </c>
      <c r="M79" s="88"/>
      <c r="N79" s="88"/>
      <c r="P79" s="90"/>
      <c r="Q79" s="90"/>
      <c r="R79" s="90"/>
      <c r="S79" s="90"/>
      <c r="T79" s="90"/>
      <c r="U79" s="90"/>
      <c r="V79" s="90"/>
      <c r="W79" s="90"/>
      <c r="X79" s="90"/>
      <c r="Y79" s="90"/>
    </row>
    <row r="80" spans="1:30" ht="30" customHeight="1">
      <c r="A80" s="28">
        <v>47</v>
      </c>
      <c r="B80" s="29" t="s">
        <v>105</v>
      </c>
      <c r="C80" s="29" t="s">
        <v>104</v>
      </c>
      <c r="D80" s="23" t="s">
        <v>192</v>
      </c>
      <c r="E80" s="23" t="s">
        <v>14</v>
      </c>
      <c r="F80" s="33">
        <v>45000</v>
      </c>
      <c r="G80" s="33">
        <f t="shared" si="31"/>
        <v>1291.5</v>
      </c>
      <c r="H80" s="33">
        <f t="shared" si="32"/>
        <v>1368</v>
      </c>
      <c r="I80" s="20">
        <v>0</v>
      </c>
      <c r="J80" s="33">
        <v>25</v>
      </c>
      <c r="K80" s="33">
        <f t="shared" si="30"/>
        <v>2684.5</v>
      </c>
      <c r="L80" s="27">
        <f t="shared" si="33"/>
        <v>42315.5</v>
      </c>
      <c r="M80" s="88"/>
      <c r="N80" s="88"/>
      <c r="P80" s="90"/>
      <c r="Q80" s="122" t="s">
        <v>105</v>
      </c>
      <c r="R80" s="123"/>
      <c r="S80" s="123"/>
      <c r="T80" s="123"/>
      <c r="U80" s="123"/>
      <c r="V80" s="123"/>
      <c r="W80" s="123"/>
      <c r="X80" s="123"/>
      <c r="Y80" s="124"/>
    </row>
    <row r="81" spans="1:49" ht="30" customHeight="1">
      <c r="A81" s="37" t="s">
        <v>212</v>
      </c>
      <c r="B81" s="74"/>
      <c r="C81" s="74"/>
      <c r="D81" s="43"/>
      <c r="E81" s="38"/>
      <c r="F81" s="31">
        <f t="shared" ref="F81:K81" si="34">+SUM(F74:F80)</f>
        <v>361450</v>
      </c>
      <c r="G81" s="31">
        <f t="shared" si="34"/>
        <v>10373.620000000001</v>
      </c>
      <c r="H81" s="61">
        <f>+SUM(H74:H80)</f>
        <v>10988.08</v>
      </c>
      <c r="I81" s="31">
        <f t="shared" si="34"/>
        <v>9324.32</v>
      </c>
      <c r="J81" s="31">
        <f>+SUM(J74:J80)</f>
        <v>36567.08</v>
      </c>
      <c r="K81" s="31">
        <f t="shared" si="34"/>
        <v>67253.100000000006</v>
      </c>
      <c r="L81" s="27">
        <f>+SUM(L74:L80)</f>
        <v>294196.90000000002</v>
      </c>
      <c r="M81" s="88"/>
      <c r="N81" s="88"/>
      <c r="P81" s="90"/>
      <c r="Q81" s="91"/>
      <c r="R81" s="91"/>
      <c r="S81" s="92" t="s">
        <v>207</v>
      </c>
      <c r="T81" s="92" t="s">
        <v>8</v>
      </c>
      <c r="U81" s="92" t="s">
        <v>9</v>
      </c>
      <c r="V81" s="92" t="s">
        <v>10</v>
      </c>
      <c r="W81" s="92" t="s">
        <v>208</v>
      </c>
      <c r="X81" s="92" t="s">
        <v>209</v>
      </c>
      <c r="Y81" s="92" t="s">
        <v>210</v>
      </c>
    </row>
    <row r="82" spans="1:49" ht="30" customHeight="1">
      <c r="A82" s="125" t="s">
        <v>128</v>
      </c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88"/>
      <c r="N82" s="88"/>
      <c r="P82" s="90"/>
      <c r="Q82" s="91"/>
      <c r="R82" s="94" t="s">
        <v>248</v>
      </c>
      <c r="S82" s="95">
        <v>30000</v>
      </c>
      <c r="T82" s="96">
        <v>861</v>
      </c>
      <c r="U82" s="96">
        <v>912</v>
      </c>
      <c r="V82" s="96">
        <v>0</v>
      </c>
      <c r="W82" s="96">
        <v>25</v>
      </c>
      <c r="X82" s="97">
        <v>1798</v>
      </c>
      <c r="Y82" s="96">
        <v>28202</v>
      </c>
    </row>
    <row r="83" spans="1:49" ht="30" customHeight="1">
      <c r="A83" s="39" t="s">
        <v>4</v>
      </c>
      <c r="B83" s="40" t="s">
        <v>5</v>
      </c>
      <c r="C83" s="40" t="s">
        <v>6</v>
      </c>
      <c r="D83" s="39" t="s">
        <v>189</v>
      </c>
      <c r="E83" s="40" t="s">
        <v>7</v>
      </c>
      <c r="F83" s="39" t="s">
        <v>207</v>
      </c>
      <c r="G83" s="39" t="s">
        <v>8</v>
      </c>
      <c r="H83" s="39" t="s">
        <v>9</v>
      </c>
      <c r="I83" s="39" t="s">
        <v>10</v>
      </c>
      <c r="J83" s="39" t="s">
        <v>208</v>
      </c>
      <c r="K83" s="39" t="s">
        <v>209</v>
      </c>
      <c r="L83" s="39" t="s">
        <v>210</v>
      </c>
      <c r="M83" s="88"/>
      <c r="N83" s="88"/>
      <c r="P83" s="90"/>
      <c r="Q83" s="91"/>
      <c r="R83" s="94" t="s">
        <v>249</v>
      </c>
      <c r="S83" s="95">
        <v>15000</v>
      </c>
      <c r="T83" s="96">
        <v>430.5</v>
      </c>
      <c r="U83" s="96">
        <v>456</v>
      </c>
      <c r="V83" s="96">
        <v>0</v>
      </c>
      <c r="W83" s="96">
        <v>0</v>
      </c>
      <c r="X83" s="96">
        <v>886.5</v>
      </c>
      <c r="Y83" s="96">
        <v>14113.5</v>
      </c>
    </row>
    <row r="84" spans="1:49" ht="30" customHeight="1">
      <c r="A84" s="28">
        <v>48</v>
      </c>
      <c r="B84" s="29" t="s">
        <v>42</v>
      </c>
      <c r="C84" s="29" t="s">
        <v>43</v>
      </c>
      <c r="D84" s="22" t="s">
        <v>193</v>
      </c>
      <c r="E84" s="23" t="s">
        <v>17</v>
      </c>
      <c r="F84" s="20">
        <v>100000</v>
      </c>
      <c r="G84" s="20">
        <f>F84*0.0287</f>
        <v>2870</v>
      </c>
      <c r="H84" s="20">
        <v>3040</v>
      </c>
      <c r="I84" s="20">
        <v>0</v>
      </c>
      <c r="J84" s="21">
        <v>2225</v>
      </c>
      <c r="K84" s="20">
        <f>G84+H84+I84+J84</f>
        <v>8135</v>
      </c>
      <c r="L84" s="24">
        <f>+F84-K84</f>
        <v>91865</v>
      </c>
      <c r="M84" s="88"/>
      <c r="N84" s="88"/>
      <c r="P84" s="90"/>
      <c r="Q84" s="91"/>
      <c r="R84" s="94" t="s">
        <v>250</v>
      </c>
      <c r="S84" s="95">
        <v>45000</v>
      </c>
      <c r="T84" s="99">
        <f>T82+T83</f>
        <v>1291.5</v>
      </c>
      <c r="U84" s="99">
        <f>U82+U83</f>
        <v>1368</v>
      </c>
      <c r="V84" s="99">
        <f>+V82+V83</f>
        <v>0</v>
      </c>
      <c r="W84" s="99">
        <f>W82+W83</f>
        <v>25</v>
      </c>
      <c r="X84" s="99">
        <f>+X82+X83</f>
        <v>2684.5</v>
      </c>
      <c r="Y84" s="99">
        <f>+Y82+Y83</f>
        <v>42315.5</v>
      </c>
    </row>
    <row r="85" spans="1:49" ht="30" customHeight="1">
      <c r="A85" s="37" t="s">
        <v>212</v>
      </c>
      <c r="B85" s="77"/>
      <c r="C85" s="74"/>
      <c r="D85" s="43"/>
      <c r="E85" s="38"/>
      <c r="F85" s="31">
        <f>SUM(F84)</f>
        <v>100000</v>
      </c>
      <c r="G85" s="31">
        <f t="shared" ref="G85:L85" si="35">SUM(G84)</f>
        <v>2870</v>
      </c>
      <c r="H85" s="61">
        <f>SUM(H84)</f>
        <v>3040</v>
      </c>
      <c r="I85" s="31">
        <f t="shared" si="35"/>
        <v>0</v>
      </c>
      <c r="J85" s="31">
        <f t="shared" si="35"/>
        <v>2225</v>
      </c>
      <c r="K85" s="31">
        <f t="shared" si="35"/>
        <v>8135</v>
      </c>
      <c r="L85" s="31">
        <f t="shared" si="35"/>
        <v>91865</v>
      </c>
      <c r="M85" s="88"/>
      <c r="N85" s="88"/>
      <c r="P85" s="90"/>
      <c r="Q85" s="90"/>
      <c r="R85" s="90"/>
      <c r="S85" s="90"/>
      <c r="T85" s="90"/>
      <c r="U85" s="90"/>
      <c r="V85" s="90"/>
      <c r="W85" s="90"/>
      <c r="X85" s="90"/>
      <c r="Y85" s="90"/>
    </row>
    <row r="86" spans="1:49" ht="30" customHeight="1">
      <c r="A86" s="125" t="s">
        <v>225</v>
      </c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88"/>
      <c r="N86" s="88"/>
      <c r="P86" s="90"/>
      <c r="Q86" s="90"/>
      <c r="R86" s="90"/>
      <c r="S86" s="90"/>
      <c r="T86" s="90"/>
      <c r="U86" s="90"/>
      <c r="V86" s="90"/>
      <c r="W86" s="90"/>
      <c r="X86" s="90"/>
      <c r="Y86" s="90"/>
    </row>
    <row r="87" spans="1:49" ht="30" customHeight="1">
      <c r="A87" s="39" t="s">
        <v>4</v>
      </c>
      <c r="B87" s="40" t="s">
        <v>5</v>
      </c>
      <c r="C87" s="40" t="s">
        <v>6</v>
      </c>
      <c r="D87" s="39" t="s">
        <v>189</v>
      </c>
      <c r="E87" s="40" t="s">
        <v>7</v>
      </c>
      <c r="F87" s="39" t="s">
        <v>207</v>
      </c>
      <c r="G87" s="39" t="s">
        <v>8</v>
      </c>
      <c r="H87" s="39" t="s">
        <v>9</v>
      </c>
      <c r="I87" s="39" t="s">
        <v>10</v>
      </c>
      <c r="J87" s="39" t="s">
        <v>208</v>
      </c>
      <c r="K87" s="39" t="s">
        <v>209</v>
      </c>
      <c r="L87" s="39" t="s">
        <v>210</v>
      </c>
      <c r="M87" s="88"/>
      <c r="N87" s="88"/>
      <c r="P87" s="90"/>
      <c r="Q87" s="90"/>
      <c r="R87" s="90"/>
      <c r="S87" s="90"/>
      <c r="T87" s="90"/>
      <c r="U87" s="90"/>
      <c r="V87" s="90"/>
      <c r="W87" s="90"/>
      <c r="X87" s="90"/>
      <c r="Y87" s="90"/>
    </row>
    <row r="88" spans="1:49" ht="30" customHeight="1">
      <c r="A88" s="28">
        <v>49</v>
      </c>
      <c r="B88" s="36" t="s">
        <v>177</v>
      </c>
      <c r="C88" s="36" t="s">
        <v>120</v>
      </c>
      <c r="D88" s="23" t="s">
        <v>193</v>
      </c>
      <c r="E88" s="32" t="s">
        <v>14</v>
      </c>
      <c r="F88" s="34">
        <v>60000</v>
      </c>
      <c r="G88" s="33">
        <f>F88*0.0287</f>
        <v>1722</v>
      </c>
      <c r="H88" s="20">
        <f t="shared" ref="H88" si="36">IF(F88&lt;75829.93,F88*0.0304,2305.23)</f>
        <v>1824</v>
      </c>
      <c r="I88" s="20">
        <v>0</v>
      </c>
      <c r="J88" s="30">
        <v>37250.32</v>
      </c>
      <c r="K88" s="30">
        <f>+G88+H88+I88+J88</f>
        <v>40796.32</v>
      </c>
      <c r="L88" s="31">
        <f>+F88-K88</f>
        <v>19203.68</v>
      </c>
      <c r="M88" s="88"/>
      <c r="N88" s="88"/>
      <c r="P88" s="90"/>
      <c r="Q88" s="90"/>
      <c r="R88" s="90"/>
      <c r="S88" s="90"/>
      <c r="T88" s="90"/>
      <c r="U88" s="90"/>
      <c r="V88" s="90"/>
      <c r="W88" s="90"/>
      <c r="X88" s="90"/>
      <c r="Y88" s="90"/>
    </row>
    <row r="89" spans="1:49" ht="30" customHeight="1">
      <c r="A89" s="37" t="s">
        <v>212</v>
      </c>
      <c r="B89" s="77"/>
      <c r="C89" s="74"/>
      <c r="D89" s="43"/>
      <c r="E89" s="38"/>
      <c r="F89" s="45">
        <f>+F88</f>
        <v>60000</v>
      </c>
      <c r="G89" s="45">
        <f>+SUM(G88)</f>
        <v>1722</v>
      </c>
      <c r="H89" s="68">
        <f>+SUM(H88)</f>
        <v>1824</v>
      </c>
      <c r="I89" s="20">
        <f>SUM(I88)</f>
        <v>0</v>
      </c>
      <c r="J89" s="45">
        <f>+J88</f>
        <v>37250.32</v>
      </c>
      <c r="K89" s="31">
        <f t="shared" ref="K89" si="37">SUM(K88)</f>
        <v>40796.32</v>
      </c>
      <c r="L89" s="45">
        <f>SUM(L88)</f>
        <v>19203.68</v>
      </c>
      <c r="M89" s="88"/>
      <c r="N89" s="88"/>
      <c r="P89" s="90"/>
      <c r="Q89" s="90"/>
      <c r="R89" s="90"/>
      <c r="S89" s="90"/>
      <c r="T89" s="90"/>
      <c r="U89" s="90"/>
      <c r="V89" s="90"/>
      <c r="W89" s="90"/>
      <c r="X89" s="90"/>
      <c r="Y89" s="90"/>
    </row>
    <row r="90" spans="1:49" ht="30" customHeight="1">
      <c r="A90" s="125" t="s">
        <v>63</v>
      </c>
      <c r="B90" s="125" t="s">
        <v>64</v>
      </c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88"/>
      <c r="N90" s="88"/>
      <c r="P90" s="90"/>
      <c r="Q90" s="90"/>
      <c r="R90" s="90"/>
      <c r="S90" s="90"/>
      <c r="T90" s="90"/>
      <c r="U90" s="90"/>
      <c r="V90" s="90"/>
      <c r="W90" s="90"/>
      <c r="X90" s="90"/>
      <c r="Y90" s="90"/>
    </row>
    <row r="91" spans="1:49" ht="30" customHeight="1">
      <c r="A91" s="39" t="s">
        <v>4</v>
      </c>
      <c r="B91" s="40" t="s">
        <v>5</v>
      </c>
      <c r="C91" s="40" t="s">
        <v>6</v>
      </c>
      <c r="D91" s="39" t="s">
        <v>189</v>
      </c>
      <c r="E91" s="40" t="s">
        <v>7</v>
      </c>
      <c r="F91" s="39" t="s">
        <v>207</v>
      </c>
      <c r="G91" s="39" t="s">
        <v>8</v>
      </c>
      <c r="H91" s="39" t="s">
        <v>9</v>
      </c>
      <c r="I91" s="39" t="s">
        <v>10</v>
      </c>
      <c r="J91" s="39" t="s">
        <v>208</v>
      </c>
      <c r="K91" s="39" t="s">
        <v>209</v>
      </c>
      <c r="L91" s="39" t="s">
        <v>210</v>
      </c>
      <c r="M91" s="88"/>
      <c r="N91" s="88"/>
      <c r="P91" s="90"/>
      <c r="Q91" s="90"/>
      <c r="R91" s="90"/>
      <c r="S91" s="90"/>
      <c r="T91" s="90"/>
      <c r="U91" s="90"/>
      <c r="V91" s="90"/>
      <c r="W91" s="90"/>
      <c r="X91" s="90"/>
      <c r="Y91" s="90"/>
    </row>
    <row r="92" spans="1:49" ht="30" customHeight="1">
      <c r="A92" s="28">
        <v>50</v>
      </c>
      <c r="B92" s="29" t="s">
        <v>65</v>
      </c>
      <c r="C92" s="29" t="s">
        <v>66</v>
      </c>
      <c r="D92" s="22" t="s">
        <v>192</v>
      </c>
      <c r="E92" s="23" t="s">
        <v>14</v>
      </c>
      <c r="F92" s="20">
        <v>50000</v>
      </c>
      <c r="G92" s="20">
        <f t="shared" ref="G92:G94" si="38">F92*0.0287</f>
        <v>1435</v>
      </c>
      <c r="H92" s="20">
        <f t="shared" ref="H92:H94" si="39">IF(F92&lt;75829.93,F92*0.0304,2305.23)</f>
        <v>1520</v>
      </c>
      <c r="I92" s="20">
        <v>0</v>
      </c>
      <c r="J92" s="20">
        <v>1325</v>
      </c>
      <c r="K92" s="20">
        <f>+G92+H92+I92+J92</f>
        <v>4280</v>
      </c>
      <c r="L92" s="24">
        <f>+F92-K92</f>
        <v>45720</v>
      </c>
      <c r="M92" s="88"/>
      <c r="N92" s="88"/>
      <c r="P92" s="90"/>
      <c r="Q92" s="90"/>
      <c r="R92" s="90"/>
      <c r="S92" s="90"/>
      <c r="T92" s="90"/>
      <c r="U92" s="90"/>
      <c r="V92" s="90"/>
      <c r="W92" s="90"/>
      <c r="X92" s="90"/>
      <c r="Y92" s="90"/>
    </row>
    <row r="93" spans="1:49" ht="30" customHeight="1">
      <c r="A93" s="28">
        <v>52</v>
      </c>
      <c r="B93" s="29" t="s">
        <v>67</v>
      </c>
      <c r="C93" s="29" t="s">
        <v>45</v>
      </c>
      <c r="D93" s="22" t="s">
        <v>193</v>
      </c>
      <c r="E93" s="23" t="s">
        <v>14</v>
      </c>
      <c r="F93" s="20">
        <v>41000</v>
      </c>
      <c r="G93" s="20">
        <f t="shared" si="38"/>
        <v>1176.7</v>
      </c>
      <c r="H93" s="20">
        <f t="shared" si="39"/>
        <v>1246.4000000000001</v>
      </c>
      <c r="I93" s="20">
        <v>0</v>
      </c>
      <c r="J93" s="20">
        <v>1039.5</v>
      </c>
      <c r="K93" s="20">
        <f>G93+H93+I93+J93</f>
        <v>3462.6000000000004</v>
      </c>
      <c r="L93" s="24">
        <f>+F93-K93</f>
        <v>37537.4</v>
      </c>
      <c r="M93" s="88"/>
      <c r="N93" s="88"/>
      <c r="P93" s="90"/>
      <c r="Q93" s="90"/>
      <c r="R93" s="90"/>
      <c r="S93" s="90"/>
      <c r="T93" s="90"/>
      <c r="U93" s="90"/>
      <c r="V93" s="90"/>
      <c r="W93" s="90"/>
      <c r="X93" s="90"/>
      <c r="Y93" s="90"/>
    </row>
    <row r="94" spans="1:49" ht="30" customHeight="1">
      <c r="A94" s="28">
        <v>53</v>
      </c>
      <c r="B94" s="29" t="s">
        <v>95</v>
      </c>
      <c r="C94" s="29" t="s">
        <v>94</v>
      </c>
      <c r="D94" s="23" t="s">
        <v>192</v>
      </c>
      <c r="E94" s="23" t="s">
        <v>17</v>
      </c>
      <c r="F94" s="20">
        <v>60000</v>
      </c>
      <c r="G94" s="20">
        <f t="shared" si="38"/>
        <v>1722</v>
      </c>
      <c r="H94" s="20">
        <f t="shared" si="39"/>
        <v>1824</v>
      </c>
      <c r="I94" s="20">
        <v>0</v>
      </c>
      <c r="J94" s="20">
        <v>25</v>
      </c>
      <c r="K94" s="20">
        <f>G94+H94+I94+J94</f>
        <v>3571</v>
      </c>
      <c r="L94" s="24">
        <f>+F94-G94-H94-I94-J94</f>
        <v>56429</v>
      </c>
      <c r="M94" s="88"/>
      <c r="N94" s="88"/>
      <c r="P94" s="90"/>
      <c r="Q94" s="90"/>
      <c r="R94" s="90"/>
      <c r="S94" s="90"/>
      <c r="T94" s="90"/>
      <c r="U94" s="90"/>
      <c r="V94" s="90"/>
      <c r="W94" s="90"/>
      <c r="X94" s="90"/>
      <c r="Y94" s="90"/>
    </row>
    <row r="95" spans="1:49" s="59" customFormat="1" ht="30" customHeight="1">
      <c r="A95" s="28">
        <v>54</v>
      </c>
      <c r="B95" s="63" t="s">
        <v>183</v>
      </c>
      <c r="C95" s="63" t="s">
        <v>100</v>
      </c>
      <c r="D95" s="57" t="s">
        <v>193</v>
      </c>
      <c r="E95" s="57" t="s">
        <v>17</v>
      </c>
      <c r="F95" s="21">
        <v>50000</v>
      </c>
      <c r="G95" s="21">
        <v>1435</v>
      </c>
      <c r="H95" s="21">
        <v>1520</v>
      </c>
      <c r="I95" s="21">
        <v>0</v>
      </c>
      <c r="J95" s="21">
        <v>27567.47</v>
      </c>
      <c r="K95" s="21">
        <f>G95+H95+I95+J95</f>
        <v>30522.47</v>
      </c>
      <c r="L95" s="58">
        <f>+F95-G95-H95-I95-J95</f>
        <v>19477.53</v>
      </c>
      <c r="M95" s="88"/>
      <c r="N95" s="88"/>
      <c r="O95"/>
      <c r="P95" s="90"/>
      <c r="Q95" s="122" t="s">
        <v>183</v>
      </c>
      <c r="R95" s="123"/>
      <c r="S95" s="123"/>
      <c r="T95" s="123"/>
      <c r="U95" s="123"/>
      <c r="V95" s="123"/>
      <c r="W95" s="123"/>
      <c r="X95" s="123"/>
      <c r="Y95" s="124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</row>
    <row r="96" spans="1:49" ht="30" customHeight="1">
      <c r="A96" s="37" t="s">
        <v>212</v>
      </c>
      <c r="B96" s="74"/>
      <c r="C96" s="74"/>
      <c r="D96" s="43"/>
      <c r="E96" s="38"/>
      <c r="F96" s="31">
        <f t="shared" ref="F96:L96" si="40">+SUM(F92:F95)</f>
        <v>201000</v>
      </c>
      <c r="G96" s="31">
        <f t="shared" si="40"/>
        <v>5768.7</v>
      </c>
      <c r="H96" s="61">
        <f t="shared" si="40"/>
        <v>6110.4</v>
      </c>
      <c r="I96" s="31">
        <f t="shared" si="40"/>
        <v>0</v>
      </c>
      <c r="J96" s="31">
        <f t="shared" si="40"/>
        <v>29956.97</v>
      </c>
      <c r="K96" s="31">
        <f t="shared" si="40"/>
        <v>41836.07</v>
      </c>
      <c r="L96" s="31">
        <f t="shared" si="40"/>
        <v>159163.93</v>
      </c>
      <c r="M96" s="88"/>
      <c r="N96" s="88"/>
      <c r="P96" s="90"/>
      <c r="Q96" s="91"/>
      <c r="R96" s="91"/>
      <c r="S96" s="92" t="s">
        <v>207</v>
      </c>
      <c r="T96" s="92" t="s">
        <v>8</v>
      </c>
      <c r="U96" s="92" t="s">
        <v>9</v>
      </c>
      <c r="V96" s="92" t="s">
        <v>10</v>
      </c>
      <c r="W96" s="92" t="s">
        <v>208</v>
      </c>
      <c r="X96" s="92" t="s">
        <v>209</v>
      </c>
      <c r="Y96" s="92" t="s">
        <v>210</v>
      </c>
    </row>
    <row r="97" spans="1:49" ht="30" customHeight="1">
      <c r="A97" s="125" t="s">
        <v>136</v>
      </c>
      <c r="B97" s="125" t="s">
        <v>64</v>
      </c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88"/>
      <c r="N97" s="88"/>
      <c r="P97" s="90"/>
      <c r="Q97" s="91"/>
      <c r="R97" s="94" t="s">
        <v>248</v>
      </c>
      <c r="S97" s="95">
        <v>35000</v>
      </c>
      <c r="T97" s="96">
        <v>1004.5</v>
      </c>
      <c r="U97" s="96">
        <v>1064</v>
      </c>
      <c r="V97" s="96">
        <v>0</v>
      </c>
      <c r="W97" s="96">
        <v>27567.47</v>
      </c>
      <c r="X97" s="97">
        <v>29635.97</v>
      </c>
      <c r="Y97" s="96">
        <v>5364.03</v>
      </c>
    </row>
    <row r="98" spans="1:49" ht="30" customHeight="1">
      <c r="A98" s="39" t="s">
        <v>4</v>
      </c>
      <c r="B98" s="40" t="s">
        <v>5</v>
      </c>
      <c r="C98" s="40" t="s">
        <v>6</v>
      </c>
      <c r="D98" s="39" t="s">
        <v>189</v>
      </c>
      <c r="E98" s="40" t="s">
        <v>7</v>
      </c>
      <c r="F98" s="39" t="s">
        <v>207</v>
      </c>
      <c r="G98" s="39" t="s">
        <v>8</v>
      </c>
      <c r="H98" s="39" t="s">
        <v>9</v>
      </c>
      <c r="I98" s="39" t="s">
        <v>10</v>
      </c>
      <c r="J98" s="39" t="s">
        <v>208</v>
      </c>
      <c r="K98" s="39" t="s">
        <v>209</v>
      </c>
      <c r="L98" s="39" t="s">
        <v>210</v>
      </c>
      <c r="M98" s="88"/>
      <c r="N98" s="88"/>
      <c r="P98" s="90"/>
      <c r="Q98" s="91"/>
      <c r="R98" s="94" t="s">
        <v>249</v>
      </c>
      <c r="S98" s="95">
        <v>15000</v>
      </c>
      <c r="T98" s="96">
        <v>430.5</v>
      </c>
      <c r="U98" s="96">
        <v>456</v>
      </c>
      <c r="V98" s="96">
        <v>1596.68</v>
      </c>
      <c r="W98" s="96">
        <v>0</v>
      </c>
      <c r="X98" s="96">
        <v>886.5</v>
      </c>
      <c r="Y98" s="96">
        <v>14113.5</v>
      </c>
    </row>
    <row r="99" spans="1:49" ht="30" customHeight="1">
      <c r="A99" s="23">
        <v>55</v>
      </c>
      <c r="B99" s="35" t="s">
        <v>27</v>
      </c>
      <c r="C99" s="29" t="s">
        <v>28</v>
      </c>
      <c r="D99" s="22" t="s">
        <v>193</v>
      </c>
      <c r="E99" s="23" t="s">
        <v>17</v>
      </c>
      <c r="F99" s="20">
        <v>30000</v>
      </c>
      <c r="G99" s="20">
        <f t="shared" ref="G99:G104" si="41">F99*0.0287</f>
        <v>861</v>
      </c>
      <c r="H99" s="20">
        <f>IF(F99&lt;75829.93,F99*0.0304,2305.23)</f>
        <v>912</v>
      </c>
      <c r="I99" s="20">
        <f>(F99-G99-H99-33326.92)*IF(F99&gt;33326.92,15%)</f>
        <v>0</v>
      </c>
      <c r="J99" s="20">
        <v>5000.87</v>
      </c>
      <c r="K99" s="20">
        <f t="shared" ref="K99:K104" si="42">G99+H99+I99+J99</f>
        <v>6773.87</v>
      </c>
      <c r="L99" s="24">
        <f t="shared" ref="L99:L104" si="43">+F99-K99</f>
        <v>23226.13</v>
      </c>
      <c r="M99" s="88"/>
      <c r="N99" s="88"/>
      <c r="P99" s="90"/>
      <c r="Q99" s="91"/>
      <c r="R99" s="94" t="s">
        <v>250</v>
      </c>
      <c r="S99" s="98">
        <f>+S97+S98</f>
        <v>50000</v>
      </c>
      <c r="T99" s="99">
        <f>T97+T98</f>
        <v>1435</v>
      </c>
      <c r="U99" s="99">
        <f>U97+U98</f>
        <v>1520</v>
      </c>
      <c r="V99" s="99">
        <f>+V97+V98</f>
        <v>1596.68</v>
      </c>
      <c r="W99" s="99">
        <f>W97+W98</f>
        <v>27567.47</v>
      </c>
      <c r="X99" s="99">
        <f>+X97+X98</f>
        <v>30522.47</v>
      </c>
      <c r="Y99" s="99">
        <f>+Y97+Y98</f>
        <v>19477.53</v>
      </c>
    </row>
    <row r="100" spans="1:49" ht="30" customHeight="1">
      <c r="A100" s="23">
        <v>56</v>
      </c>
      <c r="B100" s="29" t="s">
        <v>29</v>
      </c>
      <c r="C100" s="29" t="s">
        <v>28</v>
      </c>
      <c r="D100" s="22" t="s">
        <v>193</v>
      </c>
      <c r="E100" s="23" t="s">
        <v>14</v>
      </c>
      <c r="F100" s="20">
        <v>30000</v>
      </c>
      <c r="G100" s="20">
        <f t="shared" si="41"/>
        <v>861</v>
      </c>
      <c r="H100" s="20">
        <f t="shared" ref="H100:H108" si="44">IF(F100&lt;75829.93,F100*0.0304,2305.23)</f>
        <v>912</v>
      </c>
      <c r="I100" s="20">
        <f>(F100-G100-H100-33326.92)*IF(F100&gt;33326.92,15%)</f>
        <v>0</v>
      </c>
      <c r="J100" s="20">
        <v>8658.07</v>
      </c>
      <c r="K100" s="20">
        <f t="shared" si="42"/>
        <v>10431.07</v>
      </c>
      <c r="L100" s="24">
        <f t="shared" si="43"/>
        <v>19568.93</v>
      </c>
      <c r="M100" s="88"/>
      <c r="N100" s="88"/>
      <c r="P100" s="90"/>
      <c r="Q100" s="90"/>
      <c r="R100" s="90"/>
      <c r="S100" s="90"/>
      <c r="T100" s="90"/>
      <c r="U100" s="90"/>
      <c r="V100" s="90"/>
      <c r="W100" s="90"/>
      <c r="X100" s="90"/>
      <c r="Y100" s="90"/>
    </row>
    <row r="101" spans="1:49" ht="30" customHeight="1">
      <c r="A101" s="23">
        <v>57</v>
      </c>
      <c r="B101" s="29" t="s">
        <v>137</v>
      </c>
      <c r="C101" s="29" t="s">
        <v>138</v>
      </c>
      <c r="D101" s="23" t="s">
        <v>192</v>
      </c>
      <c r="E101" s="23" t="s">
        <v>14</v>
      </c>
      <c r="F101" s="20">
        <v>35000</v>
      </c>
      <c r="G101" s="20">
        <f t="shared" si="41"/>
        <v>1004.5</v>
      </c>
      <c r="H101" s="20">
        <f t="shared" si="44"/>
        <v>1064</v>
      </c>
      <c r="I101" s="20">
        <v>0</v>
      </c>
      <c r="J101" s="20">
        <v>925</v>
      </c>
      <c r="K101" s="20">
        <f t="shared" si="42"/>
        <v>2993.5</v>
      </c>
      <c r="L101" s="24">
        <f t="shared" si="43"/>
        <v>32006.5</v>
      </c>
      <c r="M101" s="88"/>
      <c r="N101" s="88"/>
      <c r="P101" s="90"/>
      <c r="Q101" s="90"/>
      <c r="R101" s="90"/>
      <c r="S101" s="90"/>
      <c r="T101" s="90"/>
      <c r="U101" s="90"/>
      <c r="V101" s="90"/>
      <c r="W101" s="90"/>
      <c r="X101" s="90"/>
      <c r="Y101" s="90"/>
    </row>
    <row r="102" spans="1:49" ht="30" customHeight="1">
      <c r="A102" s="23">
        <v>58</v>
      </c>
      <c r="B102" s="29" t="s">
        <v>186</v>
      </c>
      <c r="C102" s="29" t="s">
        <v>138</v>
      </c>
      <c r="D102" s="23" t="s">
        <v>192</v>
      </c>
      <c r="E102" s="23" t="s">
        <v>14</v>
      </c>
      <c r="F102" s="20">
        <v>26000</v>
      </c>
      <c r="G102" s="20">
        <f t="shared" si="41"/>
        <v>746.2</v>
      </c>
      <c r="H102" s="20">
        <f t="shared" si="44"/>
        <v>790.4</v>
      </c>
      <c r="I102" s="20">
        <v>0</v>
      </c>
      <c r="J102" s="20">
        <v>5327.3</v>
      </c>
      <c r="K102" s="20">
        <f t="shared" si="42"/>
        <v>6863.9</v>
      </c>
      <c r="L102" s="24">
        <f t="shared" si="43"/>
        <v>19136.099999999999</v>
      </c>
      <c r="M102" s="88"/>
      <c r="N102" s="88"/>
      <c r="P102" s="90"/>
      <c r="Q102" s="90"/>
      <c r="R102" s="90"/>
      <c r="S102" s="90"/>
      <c r="T102" s="90"/>
      <c r="U102" s="90"/>
      <c r="V102" s="90"/>
      <c r="W102" s="90"/>
      <c r="X102" s="90"/>
      <c r="Y102" s="90"/>
    </row>
    <row r="103" spans="1:49" s="59" customFormat="1" ht="30" customHeight="1">
      <c r="A103" s="23">
        <v>59</v>
      </c>
      <c r="B103" s="63" t="s">
        <v>176</v>
      </c>
      <c r="C103" s="63" t="s">
        <v>21</v>
      </c>
      <c r="D103" s="57" t="s">
        <v>193</v>
      </c>
      <c r="E103" s="57" t="s">
        <v>14</v>
      </c>
      <c r="F103" s="21">
        <v>50000</v>
      </c>
      <c r="G103" s="21">
        <f t="shared" si="41"/>
        <v>1435</v>
      </c>
      <c r="H103" s="21">
        <f t="shared" si="44"/>
        <v>1520</v>
      </c>
      <c r="I103" s="21">
        <v>0</v>
      </c>
      <c r="J103" s="21">
        <v>1039.5</v>
      </c>
      <c r="K103" s="21">
        <f t="shared" si="42"/>
        <v>3994.5</v>
      </c>
      <c r="L103" s="58">
        <f t="shared" si="43"/>
        <v>46005.5</v>
      </c>
      <c r="M103" s="88"/>
      <c r="N103" s="88"/>
      <c r="O103"/>
      <c r="P103" s="90"/>
      <c r="Q103" s="122" t="s">
        <v>176</v>
      </c>
      <c r="R103" s="123"/>
      <c r="S103" s="123"/>
      <c r="T103" s="123"/>
      <c r="U103" s="123"/>
      <c r="V103" s="123"/>
      <c r="W103" s="123"/>
      <c r="X103" s="123"/>
      <c r="Y103" s="124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</row>
    <row r="104" spans="1:49" ht="30" customHeight="1">
      <c r="A104" s="23">
        <v>60</v>
      </c>
      <c r="B104" s="29" t="s">
        <v>107</v>
      </c>
      <c r="C104" s="29" t="s">
        <v>28</v>
      </c>
      <c r="D104" s="22" t="s">
        <v>193</v>
      </c>
      <c r="E104" s="23" t="s">
        <v>14</v>
      </c>
      <c r="F104" s="20">
        <v>26000</v>
      </c>
      <c r="G104" s="20">
        <f t="shared" si="41"/>
        <v>746.2</v>
      </c>
      <c r="H104" s="20">
        <f t="shared" si="44"/>
        <v>790.4</v>
      </c>
      <c r="I104" s="20">
        <v>0</v>
      </c>
      <c r="J104" s="20">
        <v>5437.61</v>
      </c>
      <c r="K104" s="20">
        <f t="shared" si="42"/>
        <v>6974.2099999999991</v>
      </c>
      <c r="L104" s="24">
        <f t="shared" si="43"/>
        <v>19025.79</v>
      </c>
      <c r="M104" s="88"/>
      <c r="N104" s="88"/>
      <c r="P104" s="90"/>
      <c r="Q104" s="91"/>
      <c r="R104" s="91"/>
      <c r="S104" s="92" t="s">
        <v>207</v>
      </c>
      <c r="T104" s="92" t="s">
        <v>8</v>
      </c>
      <c r="U104" s="92" t="s">
        <v>9</v>
      </c>
      <c r="V104" s="92" t="s">
        <v>10</v>
      </c>
      <c r="W104" s="92" t="s">
        <v>208</v>
      </c>
      <c r="X104" s="92" t="s">
        <v>209</v>
      </c>
      <c r="Y104" s="92" t="s">
        <v>210</v>
      </c>
    </row>
    <row r="105" spans="1:49" ht="30" customHeight="1">
      <c r="A105" s="23">
        <v>61</v>
      </c>
      <c r="B105" s="35" t="s">
        <v>216</v>
      </c>
      <c r="C105" s="29" t="s">
        <v>51</v>
      </c>
      <c r="D105" s="23" t="s">
        <v>192</v>
      </c>
      <c r="E105" s="23" t="s">
        <v>14</v>
      </c>
      <c r="F105" s="20">
        <v>24000</v>
      </c>
      <c r="G105" s="25">
        <f t="shared" ref="G105" si="45">F105*0.0287</f>
        <v>688.8</v>
      </c>
      <c r="H105" s="20">
        <f t="shared" si="44"/>
        <v>729.6</v>
      </c>
      <c r="I105" s="26">
        <v>0</v>
      </c>
      <c r="J105" s="25">
        <v>225</v>
      </c>
      <c r="K105" s="25">
        <f t="shared" ref="K105" si="46">G105+H105+I105+J105</f>
        <v>1643.4</v>
      </c>
      <c r="L105" s="27">
        <f t="shared" ref="L105" si="47">+F105-K105</f>
        <v>22356.6</v>
      </c>
      <c r="M105" s="88"/>
      <c r="N105" s="88"/>
      <c r="P105" s="90"/>
      <c r="Q105" s="91"/>
      <c r="R105" s="94" t="s">
        <v>248</v>
      </c>
      <c r="S105" s="95">
        <v>30000</v>
      </c>
      <c r="T105" s="96">
        <v>861</v>
      </c>
      <c r="U105" s="96">
        <v>912</v>
      </c>
      <c r="V105" s="96">
        <v>0</v>
      </c>
      <c r="W105" s="96">
        <v>1039.5</v>
      </c>
      <c r="X105" s="97">
        <v>2812.5</v>
      </c>
      <c r="Y105" s="96">
        <v>27187.5</v>
      </c>
    </row>
    <row r="106" spans="1:49" ht="30" customHeight="1">
      <c r="A106" s="23">
        <v>62</v>
      </c>
      <c r="B106" s="29" t="s">
        <v>34</v>
      </c>
      <c r="C106" s="29" t="s">
        <v>138</v>
      </c>
      <c r="D106" s="23" t="s">
        <v>192</v>
      </c>
      <c r="E106" s="23" t="s">
        <v>14</v>
      </c>
      <c r="F106" s="20">
        <v>35000</v>
      </c>
      <c r="G106" s="20">
        <f t="shared" ref="G106" si="48">F106*0.0287</f>
        <v>1004.5</v>
      </c>
      <c r="H106" s="20">
        <f t="shared" si="44"/>
        <v>1064</v>
      </c>
      <c r="I106" s="20">
        <v>0</v>
      </c>
      <c r="J106" s="20">
        <v>325</v>
      </c>
      <c r="K106" s="20">
        <f>G106+H106+I106+J106</f>
        <v>2393.5</v>
      </c>
      <c r="L106" s="27">
        <f t="shared" ref="L106" si="49">+F106-K106</f>
        <v>32606.5</v>
      </c>
      <c r="M106" s="88"/>
      <c r="N106" s="88"/>
      <c r="P106" s="90"/>
      <c r="Q106" s="91"/>
      <c r="R106" s="94" t="s">
        <v>249</v>
      </c>
      <c r="S106" s="95">
        <v>20000</v>
      </c>
      <c r="T106" s="96">
        <v>574</v>
      </c>
      <c r="U106" s="96">
        <v>608</v>
      </c>
      <c r="V106" s="96">
        <v>1854</v>
      </c>
      <c r="W106" s="96">
        <v>0</v>
      </c>
      <c r="X106" s="96">
        <v>1182</v>
      </c>
      <c r="Y106" s="96">
        <v>18818</v>
      </c>
    </row>
    <row r="107" spans="1:49" s="59" customFormat="1" ht="30" customHeight="1">
      <c r="A107" s="23">
        <v>63</v>
      </c>
      <c r="B107" s="63" t="s">
        <v>222</v>
      </c>
      <c r="C107" s="63" t="s">
        <v>138</v>
      </c>
      <c r="D107" s="57" t="s">
        <v>193</v>
      </c>
      <c r="E107" s="57" t="s">
        <v>14</v>
      </c>
      <c r="F107" s="21">
        <v>35000</v>
      </c>
      <c r="G107" s="21">
        <f>F107*0.0287</f>
        <v>1004.5</v>
      </c>
      <c r="H107" s="21">
        <f t="shared" si="44"/>
        <v>1064</v>
      </c>
      <c r="I107" s="21">
        <v>0</v>
      </c>
      <c r="J107" s="21">
        <v>25</v>
      </c>
      <c r="K107" s="21">
        <f>G107+H107+I107+J107</f>
        <v>2093.5</v>
      </c>
      <c r="L107" s="58">
        <f>+F107-K107</f>
        <v>32906.5</v>
      </c>
      <c r="M107" s="88"/>
      <c r="N107" s="88"/>
      <c r="O107"/>
      <c r="P107" s="90"/>
      <c r="Q107" s="91"/>
      <c r="R107" s="94" t="s">
        <v>250</v>
      </c>
      <c r="S107" s="98">
        <f>+S105+S106</f>
        <v>50000</v>
      </c>
      <c r="T107" s="99">
        <f>T105+T106</f>
        <v>1435</v>
      </c>
      <c r="U107" s="99">
        <f>U105+U106</f>
        <v>1520</v>
      </c>
      <c r="V107" s="99">
        <f>+V105+V106</f>
        <v>1854</v>
      </c>
      <c r="W107" s="99">
        <f>W105+W106</f>
        <v>1039.5</v>
      </c>
      <c r="X107" s="99">
        <f>+X105+X106</f>
        <v>3994.5</v>
      </c>
      <c r="Y107" s="99">
        <f>+Y105+Y106</f>
        <v>46005.5</v>
      </c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</row>
    <row r="108" spans="1:49" ht="30" customHeight="1">
      <c r="A108" s="23">
        <v>64</v>
      </c>
      <c r="B108" s="29" t="s">
        <v>237</v>
      </c>
      <c r="C108" s="29" t="s">
        <v>138</v>
      </c>
      <c r="D108" s="23" t="s">
        <v>193</v>
      </c>
      <c r="E108" s="23" t="s">
        <v>14</v>
      </c>
      <c r="F108" s="20">
        <v>35000</v>
      </c>
      <c r="G108" s="20">
        <f>F108*0.0287</f>
        <v>1004.5</v>
      </c>
      <c r="H108" s="20">
        <f t="shared" si="44"/>
        <v>1064</v>
      </c>
      <c r="I108" s="20">
        <v>0</v>
      </c>
      <c r="J108" s="20">
        <v>225</v>
      </c>
      <c r="K108" s="20">
        <f>G108+H108+I108+J108</f>
        <v>2293.5</v>
      </c>
      <c r="L108" s="24">
        <f>+F108-K108</f>
        <v>32706.5</v>
      </c>
      <c r="M108" s="88"/>
      <c r="N108" s="88"/>
      <c r="P108" s="90"/>
      <c r="Q108" s="90"/>
      <c r="R108" s="90"/>
      <c r="S108" s="90"/>
      <c r="T108" s="90"/>
      <c r="U108" s="90"/>
      <c r="V108" s="90"/>
      <c r="W108" s="90"/>
      <c r="X108" s="90"/>
      <c r="Y108" s="90"/>
    </row>
    <row r="109" spans="1:49" ht="30" customHeight="1">
      <c r="A109" s="37" t="s">
        <v>212</v>
      </c>
      <c r="B109" s="74"/>
      <c r="C109" s="74"/>
      <c r="D109" s="43"/>
      <c r="E109" s="38"/>
      <c r="F109" s="31">
        <f>SUM(F99:F108)</f>
        <v>326000</v>
      </c>
      <c r="G109" s="31">
        <f t="shared" ref="G109:L109" si="50">SUM(G99:G108)</f>
        <v>9356.2000000000007</v>
      </c>
      <c r="H109" s="61">
        <f>+SUM(H99:H108)</f>
        <v>9910.4</v>
      </c>
      <c r="I109" s="31">
        <f t="shared" si="50"/>
        <v>0</v>
      </c>
      <c r="J109" s="31">
        <f>SUM(J99:J108)</f>
        <v>27188.35</v>
      </c>
      <c r="K109" s="31">
        <f>SUM(K99:K108)</f>
        <v>46454.95</v>
      </c>
      <c r="L109" s="31">
        <f t="shared" si="50"/>
        <v>279545.05000000005</v>
      </c>
      <c r="M109" s="88"/>
      <c r="N109" s="88"/>
      <c r="P109" s="90"/>
      <c r="Q109" s="90"/>
      <c r="R109" s="90"/>
      <c r="S109" s="90"/>
      <c r="T109" s="90"/>
      <c r="U109" s="90"/>
      <c r="V109" s="90"/>
      <c r="W109" s="90"/>
      <c r="X109" s="90"/>
      <c r="Y109" s="90"/>
    </row>
    <row r="110" spans="1:49" ht="30" customHeight="1">
      <c r="A110" s="125" t="s">
        <v>83</v>
      </c>
      <c r="B110" s="125" t="s">
        <v>64</v>
      </c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88"/>
      <c r="N110" s="88"/>
      <c r="P110" s="90"/>
      <c r="Q110" s="90"/>
      <c r="R110" s="90"/>
      <c r="S110" s="90"/>
      <c r="T110" s="90"/>
      <c r="U110" s="90"/>
      <c r="V110" s="90"/>
      <c r="W110" s="90"/>
      <c r="X110" s="90"/>
      <c r="Y110" s="90"/>
    </row>
    <row r="111" spans="1:49" ht="30" customHeight="1">
      <c r="A111" s="39" t="s">
        <v>4</v>
      </c>
      <c r="B111" s="40" t="s">
        <v>5</v>
      </c>
      <c r="C111" s="40" t="s">
        <v>6</v>
      </c>
      <c r="D111" s="39" t="s">
        <v>189</v>
      </c>
      <c r="E111" s="40" t="s">
        <v>7</v>
      </c>
      <c r="F111" s="39" t="s">
        <v>207</v>
      </c>
      <c r="G111" s="39" t="s">
        <v>8</v>
      </c>
      <c r="H111" s="39" t="s">
        <v>9</v>
      </c>
      <c r="I111" s="39" t="s">
        <v>10</v>
      </c>
      <c r="J111" s="39" t="s">
        <v>208</v>
      </c>
      <c r="K111" s="39" t="s">
        <v>209</v>
      </c>
      <c r="L111" s="39" t="s">
        <v>210</v>
      </c>
      <c r="M111" s="88"/>
      <c r="N111" s="88"/>
      <c r="P111" s="90"/>
      <c r="Q111" s="90"/>
      <c r="R111" s="90"/>
      <c r="S111" s="90"/>
      <c r="T111" s="90"/>
      <c r="U111" s="90"/>
      <c r="V111" s="90"/>
      <c r="W111" s="90"/>
      <c r="X111" s="90"/>
      <c r="Y111" s="90"/>
    </row>
    <row r="112" spans="1:49" ht="30" customHeight="1">
      <c r="A112" s="23">
        <v>65</v>
      </c>
      <c r="B112" s="29" t="s">
        <v>68</v>
      </c>
      <c r="C112" s="29" t="s">
        <v>96</v>
      </c>
      <c r="D112" s="23" t="s">
        <v>192</v>
      </c>
      <c r="E112" s="23" t="s">
        <v>17</v>
      </c>
      <c r="F112" s="20">
        <v>45000</v>
      </c>
      <c r="G112" s="20">
        <v>1291.5</v>
      </c>
      <c r="H112" s="20">
        <v>1368</v>
      </c>
      <c r="I112" s="20">
        <v>0</v>
      </c>
      <c r="J112" s="20">
        <v>7707.43</v>
      </c>
      <c r="K112" s="20">
        <f>+G112+H112+I112+J112</f>
        <v>10366.93</v>
      </c>
      <c r="L112" s="24">
        <f>+F112-K112</f>
        <v>34633.07</v>
      </c>
      <c r="M112" s="88"/>
      <c r="N112" s="88"/>
      <c r="P112" s="90"/>
      <c r="Q112" s="90"/>
      <c r="R112" s="90"/>
      <c r="S112" s="90"/>
      <c r="T112" s="90"/>
      <c r="U112" s="90"/>
      <c r="V112" s="90"/>
      <c r="W112" s="90"/>
      <c r="X112" s="90"/>
      <c r="Y112" s="90"/>
    </row>
    <row r="113" spans="1:25" ht="30" customHeight="1">
      <c r="A113" s="37" t="s">
        <v>212</v>
      </c>
      <c r="B113" s="74"/>
      <c r="C113" s="74"/>
      <c r="D113" s="43"/>
      <c r="E113" s="38"/>
      <c r="F113" s="31">
        <f>+SUM(F112)</f>
        <v>45000</v>
      </c>
      <c r="G113" s="31">
        <f t="shared" ref="G113:L113" si="51">+SUM(G112)</f>
        <v>1291.5</v>
      </c>
      <c r="H113" s="31">
        <f>+SUM(H112)</f>
        <v>1368</v>
      </c>
      <c r="I113" s="31">
        <f>+SUM(I112)</f>
        <v>0</v>
      </c>
      <c r="J113" s="31">
        <f t="shared" si="51"/>
        <v>7707.43</v>
      </c>
      <c r="K113" s="31">
        <f t="shared" si="51"/>
        <v>10366.93</v>
      </c>
      <c r="L113" s="31">
        <f t="shared" si="51"/>
        <v>34633.07</v>
      </c>
      <c r="M113" s="88"/>
      <c r="N113" s="88"/>
      <c r="P113" s="90"/>
      <c r="Q113" s="90"/>
      <c r="R113" s="90"/>
      <c r="S113" s="90"/>
      <c r="T113" s="90"/>
      <c r="U113" s="90"/>
      <c r="V113" s="90"/>
      <c r="W113" s="90"/>
      <c r="X113" s="90"/>
      <c r="Y113" s="90"/>
    </row>
    <row r="114" spans="1:25" ht="30" customHeight="1">
      <c r="A114" s="125" t="s">
        <v>82</v>
      </c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88"/>
      <c r="N114" s="88"/>
      <c r="P114" s="90"/>
      <c r="Q114" s="90"/>
      <c r="R114" s="90"/>
      <c r="S114" s="90"/>
      <c r="T114" s="90"/>
      <c r="U114" s="90"/>
      <c r="V114" s="90"/>
      <c r="W114" s="90"/>
      <c r="X114" s="90"/>
      <c r="Y114" s="90"/>
    </row>
    <row r="115" spans="1:25" ht="30" customHeight="1">
      <c r="A115" s="39" t="s">
        <v>4</v>
      </c>
      <c r="B115" s="40" t="s">
        <v>5</v>
      </c>
      <c r="C115" s="40" t="s">
        <v>6</v>
      </c>
      <c r="D115" s="39" t="s">
        <v>189</v>
      </c>
      <c r="E115" s="40" t="s">
        <v>7</v>
      </c>
      <c r="F115" s="39" t="s">
        <v>207</v>
      </c>
      <c r="G115" s="39" t="s">
        <v>8</v>
      </c>
      <c r="H115" s="39" t="s">
        <v>9</v>
      </c>
      <c r="I115" s="39" t="s">
        <v>10</v>
      </c>
      <c r="J115" s="39" t="s">
        <v>208</v>
      </c>
      <c r="K115" s="39" t="s">
        <v>209</v>
      </c>
      <c r="L115" s="39" t="s">
        <v>210</v>
      </c>
      <c r="M115" s="88"/>
      <c r="N115" s="88"/>
      <c r="P115" s="90"/>
      <c r="Q115" s="90"/>
      <c r="R115" s="90"/>
      <c r="S115" s="90"/>
      <c r="T115" s="90"/>
      <c r="U115" s="90"/>
      <c r="V115" s="90"/>
      <c r="W115" s="90"/>
      <c r="X115" s="90"/>
      <c r="Y115" s="90"/>
    </row>
    <row r="116" spans="1:25" ht="30" customHeight="1">
      <c r="A116" s="23">
        <v>66</v>
      </c>
      <c r="B116" s="35" t="s">
        <v>52</v>
      </c>
      <c r="C116" s="29" t="s">
        <v>51</v>
      </c>
      <c r="D116" s="23" t="s">
        <v>192</v>
      </c>
      <c r="E116" s="23" t="s">
        <v>14</v>
      </c>
      <c r="F116" s="20">
        <v>23000</v>
      </c>
      <c r="G116" s="20">
        <f t="shared" ref="G116:G122" si="52">F116*0.0287</f>
        <v>660.1</v>
      </c>
      <c r="H116" s="20">
        <f>IF(F116&lt;75829.93,F116*0.0304,2305.23)</f>
        <v>699.2</v>
      </c>
      <c r="I116" s="20">
        <f>(F116-G116-H116-33326.92)*IF(F116&gt;33326.92,15%)</f>
        <v>0</v>
      </c>
      <c r="J116" s="20">
        <v>325</v>
      </c>
      <c r="K116" s="20">
        <f>G116+H116+I116+J116</f>
        <v>1684.3000000000002</v>
      </c>
      <c r="L116" s="46">
        <f t="shared" ref="L116:L122" si="53">+F116-K116</f>
        <v>21315.7</v>
      </c>
      <c r="M116" s="88"/>
      <c r="N116" s="88"/>
      <c r="P116" s="90"/>
      <c r="Q116" s="90"/>
      <c r="R116" s="90"/>
      <c r="S116" s="90"/>
      <c r="T116" s="90"/>
      <c r="U116" s="90"/>
      <c r="V116" s="90"/>
      <c r="W116" s="90"/>
      <c r="X116" s="90"/>
      <c r="Y116" s="90"/>
    </row>
    <row r="117" spans="1:25" ht="30" customHeight="1">
      <c r="A117" s="23">
        <v>67</v>
      </c>
      <c r="B117" s="35" t="s">
        <v>56</v>
      </c>
      <c r="C117" s="29" t="s">
        <v>54</v>
      </c>
      <c r="D117" s="23" t="s">
        <v>193</v>
      </c>
      <c r="E117" s="23" t="s">
        <v>17</v>
      </c>
      <c r="F117" s="20">
        <v>20000</v>
      </c>
      <c r="G117" s="20">
        <f t="shared" si="52"/>
        <v>574</v>
      </c>
      <c r="H117" s="20">
        <f>IF(F117&lt;75829.93,F117*0.0304,2305.23)</f>
        <v>608</v>
      </c>
      <c r="I117" s="20">
        <f>(F117-G117-H117-33326.92)*IF(F117&gt;33326.92,15%)</f>
        <v>0</v>
      </c>
      <c r="J117" s="20">
        <v>725</v>
      </c>
      <c r="K117" s="20">
        <f t="shared" ref="K117:K133" si="54">G117+H117+I117+J117</f>
        <v>1907</v>
      </c>
      <c r="L117" s="46">
        <f t="shared" si="53"/>
        <v>18093</v>
      </c>
      <c r="M117" s="88"/>
      <c r="N117" s="88"/>
      <c r="P117" s="90"/>
      <c r="Q117" s="90"/>
      <c r="R117" s="90"/>
      <c r="S117" s="90"/>
      <c r="T117" s="90"/>
      <c r="U117" s="90"/>
      <c r="V117" s="90"/>
      <c r="W117" s="90"/>
      <c r="X117" s="90"/>
      <c r="Y117" s="90"/>
    </row>
    <row r="118" spans="1:25" ht="30" customHeight="1">
      <c r="A118" s="23">
        <v>68</v>
      </c>
      <c r="B118" s="35" t="s">
        <v>46</v>
      </c>
      <c r="C118" s="29" t="s">
        <v>47</v>
      </c>
      <c r="D118" s="23" t="s">
        <v>192</v>
      </c>
      <c r="E118" s="23" t="s">
        <v>14</v>
      </c>
      <c r="F118" s="20">
        <v>49700</v>
      </c>
      <c r="G118" s="20">
        <f t="shared" si="52"/>
        <v>1426.39</v>
      </c>
      <c r="H118" s="20">
        <f t="shared" ref="H118:H133" si="55">IF(F118&lt;75829.93,F118*0.0304,2305.23)</f>
        <v>1510.88</v>
      </c>
      <c r="I118" s="20">
        <v>0</v>
      </c>
      <c r="J118" s="20">
        <v>7844.62</v>
      </c>
      <c r="K118" s="20">
        <f t="shared" si="54"/>
        <v>10781.89</v>
      </c>
      <c r="L118" s="46">
        <f t="shared" si="53"/>
        <v>38918.11</v>
      </c>
      <c r="M118" s="88"/>
      <c r="N118" s="88"/>
      <c r="P118" s="90"/>
      <c r="Q118" s="90"/>
      <c r="R118" s="90"/>
      <c r="S118" s="90"/>
      <c r="T118" s="90"/>
      <c r="U118" s="90"/>
      <c r="V118" s="90"/>
      <c r="W118" s="90"/>
      <c r="X118" s="90"/>
      <c r="Y118" s="90"/>
    </row>
    <row r="119" spans="1:25" ht="30" customHeight="1">
      <c r="A119" s="23">
        <v>69</v>
      </c>
      <c r="B119" s="35" t="s">
        <v>53</v>
      </c>
      <c r="C119" s="29" t="s">
        <v>54</v>
      </c>
      <c r="D119" s="23" t="s">
        <v>193</v>
      </c>
      <c r="E119" s="23" t="s">
        <v>55</v>
      </c>
      <c r="F119" s="20">
        <v>22000</v>
      </c>
      <c r="G119" s="20">
        <f t="shared" si="52"/>
        <v>631.4</v>
      </c>
      <c r="H119" s="20">
        <f t="shared" si="55"/>
        <v>668.8</v>
      </c>
      <c r="I119" s="20">
        <f>(F119-G119-H119-33326.92)*IF(F119&gt;33326.92,15%)</f>
        <v>0</v>
      </c>
      <c r="J119" s="20">
        <v>8900.57</v>
      </c>
      <c r="K119" s="20">
        <f t="shared" si="54"/>
        <v>10200.77</v>
      </c>
      <c r="L119" s="46">
        <f t="shared" si="53"/>
        <v>11799.23</v>
      </c>
      <c r="M119" s="88"/>
      <c r="N119" s="88"/>
      <c r="P119" s="90"/>
      <c r="Q119" s="90"/>
      <c r="R119" s="90"/>
      <c r="S119" s="90"/>
      <c r="T119" s="90"/>
      <c r="U119" s="90"/>
      <c r="V119" s="90"/>
      <c r="W119" s="90"/>
      <c r="X119" s="90"/>
      <c r="Y119" s="90"/>
    </row>
    <row r="120" spans="1:25" ht="30" customHeight="1">
      <c r="A120" s="23">
        <v>70</v>
      </c>
      <c r="B120" s="35" t="s">
        <v>241</v>
      </c>
      <c r="C120" s="29" t="s">
        <v>54</v>
      </c>
      <c r="D120" s="23" t="s">
        <v>193</v>
      </c>
      <c r="E120" s="23" t="s">
        <v>14</v>
      </c>
      <c r="F120" s="20">
        <v>20000</v>
      </c>
      <c r="G120" s="20">
        <f t="shared" ref="G120" si="56">F120*0.0287</f>
        <v>574</v>
      </c>
      <c r="H120" s="20">
        <f t="shared" si="55"/>
        <v>608</v>
      </c>
      <c r="I120" s="20">
        <v>0</v>
      </c>
      <c r="J120" s="20">
        <v>3225</v>
      </c>
      <c r="K120" s="20">
        <f t="shared" ref="K120" si="57">G120+H120+I120+J120</f>
        <v>4407</v>
      </c>
      <c r="L120" s="46">
        <f t="shared" ref="L120" si="58">+F120-K120</f>
        <v>15593</v>
      </c>
      <c r="M120" s="88"/>
      <c r="N120" s="88"/>
      <c r="P120" s="90"/>
      <c r="Q120" s="90"/>
      <c r="R120" s="90"/>
      <c r="S120" s="90"/>
      <c r="T120" s="90"/>
      <c r="U120" s="90"/>
      <c r="V120" s="90"/>
      <c r="W120" s="90"/>
      <c r="X120" s="90"/>
      <c r="Y120" s="90"/>
    </row>
    <row r="121" spans="1:25" ht="30" customHeight="1">
      <c r="A121" s="23">
        <v>71</v>
      </c>
      <c r="B121" s="29" t="s">
        <v>57</v>
      </c>
      <c r="C121" s="29" t="s">
        <v>54</v>
      </c>
      <c r="D121" s="23" t="s">
        <v>193</v>
      </c>
      <c r="E121" s="23" t="s">
        <v>17</v>
      </c>
      <c r="F121" s="20">
        <v>20000</v>
      </c>
      <c r="G121" s="20">
        <f t="shared" si="52"/>
        <v>574</v>
      </c>
      <c r="H121" s="20">
        <f t="shared" si="55"/>
        <v>608</v>
      </c>
      <c r="I121" s="20">
        <f>(F121-G121-H121-33326.92)*IF(F121&gt;33326.92,15%)</f>
        <v>0</v>
      </c>
      <c r="J121" s="20">
        <v>13097.02</v>
      </c>
      <c r="K121" s="20">
        <f t="shared" si="54"/>
        <v>14279.02</v>
      </c>
      <c r="L121" s="46">
        <f t="shared" si="53"/>
        <v>5720.98</v>
      </c>
      <c r="M121" s="88"/>
      <c r="N121" s="88"/>
      <c r="P121" s="90"/>
      <c r="Q121" s="90"/>
      <c r="R121" s="90"/>
      <c r="S121" s="90"/>
      <c r="T121" s="90"/>
      <c r="U121" s="90"/>
      <c r="V121" s="90"/>
      <c r="W121" s="90"/>
      <c r="X121" s="90"/>
      <c r="Y121" s="90"/>
    </row>
    <row r="122" spans="1:25" ht="30" customHeight="1">
      <c r="A122" s="23">
        <v>72</v>
      </c>
      <c r="B122" s="29" t="s">
        <v>58</v>
      </c>
      <c r="C122" s="29" t="s">
        <v>54</v>
      </c>
      <c r="D122" s="23" t="s">
        <v>193</v>
      </c>
      <c r="E122" s="23" t="s">
        <v>17</v>
      </c>
      <c r="F122" s="20">
        <v>20000</v>
      </c>
      <c r="G122" s="20">
        <f t="shared" si="52"/>
        <v>574</v>
      </c>
      <c r="H122" s="20">
        <f t="shared" si="55"/>
        <v>608</v>
      </c>
      <c r="I122" s="20">
        <f>(F122-G122-H122-33326.92)*IF(F122&gt;33326.92,15%)</f>
        <v>0</v>
      </c>
      <c r="J122" s="20">
        <v>10757.93</v>
      </c>
      <c r="K122" s="20">
        <f t="shared" si="54"/>
        <v>11939.93</v>
      </c>
      <c r="L122" s="46">
        <f t="shared" si="53"/>
        <v>8060.07</v>
      </c>
      <c r="M122" s="88"/>
      <c r="N122" s="88"/>
      <c r="P122" s="90"/>
      <c r="Q122" s="90"/>
      <c r="R122" s="90"/>
      <c r="S122" s="90"/>
      <c r="T122" s="90"/>
      <c r="U122" s="90"/>
      <c r="V122" s="90"/>
      <c r="W122" s="90"/>
      <c r="X122" s="90"/>
      <c r="Y122" s="90"/>
    </row>
    <row r="123" spans="1:25" ht="30" customHeight="1">
      <c r="A123" s="23">
        <v>73</v>
      </c>
      <c r="B123" s="35" t="s">
        <v>50</v>
      </c>
      <c r="C123" s="29" t="s">
        <v>51</v>
      </c>
      <c r="D123" s="23" t="s">
        <v>192</v>
      </c>
      <c r="E123" s="23" t="s">
        <v>14</v>
      </c>
      <c r="F123" s="20">
        <v>23000</v>
      </c>
      <c r="G123" s="20">
        <f t="shared" ref="G123:G133" si="59">F123*0.0287</f>
        <v>660.1</v>
      </c>
      <c r="H123" s="20">
        <f t="shared" si="55"/>
        <v>699.2</v>
      </c>
      <c r="I123" s="20">
        <f>(F123-G123-H123-33326.92)*IF(F123&gt;33326.92,15%)</f>
        <v>0</v>
      </c>
      <c r="J123" s="20">
        <v>125</v>
      </c>
      <c r="K123" s="20">
        <f t="shared" si="54"/>
        <v>1484.3000000000002</v>
      </c>
      <c r="L123" s="46">
        <f t="shared" ref="L123:L132" si="60">+F123-K123</f>
        <v>21515.7</v>
      </c>
      <c r="M123" s="88"/>
      <c r="N123" s="88"/>
      <c r="P123" s="90"/>
      <c r="Q123" s="90"/>
      <c r="R123" s="90"/>
      <c r="S123" s="90"/>
      <c r="T123" s="90"/>
      <c r="U123" s="90"/>
      <c r="V123" s="90"/>
      <c r="W123" s="90"/>
      <c r="X123" s="90"/>
      <c r="Y123" s="90"/>
    </row>
    <row r="124" spans="1:25" ht="30" customHeight="1">
      <c r="A124" s="23">
        <v>74</v>
      </c>
      <c r="B124" s="29" t="s">
        <v>59</v>
      </c>
      <c r="C124" s="29" t="s">
        <v>60</v>
      </c>
      <c r="D124" s="23" t="s">
        <v>193</v>
      </c>
      <c r="E124" s="23" t="s">
        <v>14</v>
      </c>
      <c r="F124" s="20">
        <v>20000</v>
      </c>
      <c r="G124" s="20">
        <f t="shared" ref="G124:G129" si="61">F124*0.0287</f>
        <v>574</v>
      </c>
      <c r="H124" s="20">
        <f t="shared" si="55"/>
        <v>608</v>
      </c>
      <c r="I124" s="20">
        <v>0</v>
      </c>
      <c r="J124" s="20">
        <v>3833.8</v>
      </c>
      <c r="K124" s="20">
        <f t="shared" si="54"/>
        <v>5015.8</v>
      </c>
      <c r="L124" s="46">
        <f t="shared" ref="L124:L129" si="62">+F124-K124</f>
        <v>14984.2</v>
      </c>
      <c r="M124" s="88"/>
      <c r="N124" s="88"/>
      <c r="P124" s="90"/>
      <c r="Q124" s="90"/>
      <c r="R124" s="90"/>
      <c r="S124" s="90"/>
      <c r="T124" s="90"/>
      <c r="U124" s="90"/>
      <c r="V124" s="90"/>
      <c r="W124" s="90"/>
      <c r="X124" s="90"/>
      <c r="Y124" s="90"/>
    </row>
    <row r="125" spans="1:25" ht="30" customHeight="1">
      <c r="A125" s="23">
        <v>75</v>
      </c>
      <c r="B125" s="35" t="s">
        <v>48</v>
      </c>
      <c r="C125" s="29" t="s">
        <v>49</v>
      </c>
      <c r="D125" s="23" t="s">
        <v>192</v>
      </c>
      <c r="E125" s="23" t="s">
        <v>14</v>
      </c>
      <c r="F125" s="20">
        <v>37000</v>
      </c>
      <c r="G125" s="20">
        <f t="shared" si="61"/>
        <v>1061.9000000000001</v>
      </c>
      <c r="H125" s="20">
        <f t="shared" si="55"/>
        <v>1124.8</v>
      </c>
      <c r="I125" s="20">
        <v>0</v>
      </c>
      <c r="J125" s="20">
        <v>5704.71</v>
      </c>
      <c r="K125" s="20">
        <f t="shared" si="54"/>
        <v>7891.41</v>
      </c>
      <c r="L125" s="46">
        <f t="shared" si="62"/>
        <v>29108.59</v>
      </c>
      <c r="M125" s="88"/>
      <c r="N125" s="88"/>
      <c r="P125" s="90"/>
      <c r="Q125" s="90"/>
      <c r="R125" s="90"/>
      <c r="S125" s="90"/>
      <c r="T125" s="90"/>
      <c r="U125" s="90"/>
      <c r="V125" s="90"/>
      <c r="W125" s="90"/>
      <c r="X125" s="90"/>
      <c r="Y125" s="90"/>
    </row>
    <row r="126" spans="1:25" ht="30" customHeight="1">
      <c r="A126" s="23">
        <v>76</v>
      </c>
      <c r="B126" s="35" t="s">
        <v>251</v>
      </c>
      <c r="C126" s="29" t="s">
        <v>252</v>
      </c>
      <c r="D126" s="23" t="s">
        <v>192</v>
      </c>
      <c r="E126" s="23" t="s">
        <v>14</v>
      </c>
      <c r="F126" s="20">
        <v>24000</v>
      </c>
      <c r="G126" s="20">
        <f t="shared" si="61"/>
        <v>688.8</v>
      </c>
      <c r="H126" s="20">
        <f t="shared" si="55"/>
        <v>729.6</v>
      </c>
      <c r="I126" s="20">
        <v>0</v>
      </c>
      <c r="J126" s="20">
        <v>25</v>
      </c>
      <c r="K126" s="20">
        <f t="shared" si="54"/>
        <v>1443.4</v>
      </c>
      <c r="L126" s="46">
        <f t="shared" si="62"/>
        <v>22556.6</v>
      </c>
      <c r="M126" s="88"/>
      <c r="N126" s="88"/>
      <c r="P126" s="90"/>
      <c r="Q126" s="90"/>
      <c r="R126" s="90"/>
      <c r="S126" s="90"/>
      <c r="T126" s="90"/>
      <c r="U126" s="90"/>
      <c r="V126" s="90"/>
      <c r="W126" s="90"/>
      <c r="X126" s="90"/>
      <c r="Y126" s="90"/>
    </row>
    <row r="127" spans="1:25" ht="30" customHeight="1">
      <c r="A127" s="23">
        <v>77</v>
      </c>
      <c r="B127" s="29" t="s">
        <v>61</v>
      </c>
      <c r="C127" s="29" t="s">
        <v>54</v>
      </c>
      <c r="D127" s="23" t="s">
        <v>192</v>
      </c>
      <c r="E127" s="23" t="s">
        <v>14</v>
      </c>
      <c r="F127" s="20">
        <v>24000</v>
      </c>
      <c r="G127" s="20">
        <f t="shared" si="61"/>
        <v>688.8</v>
      </c>
      <c r="H127" s="20">
        <f t="shared" si="55"/>
        <v>729.6</v>
      </c>
      <c r="I127" s="20">
        <v>0</v>
      </c>
      <c r="J127" s="20">
        <v>1225</v>
      </c>
      <c r="K127" s="20">
        <f t="shared" si="54"/>
        <v>2643.4</v>
      </c>
      <c r="L127" s="46">
        <f t="shared" si="62"/>
        <v>21356.6</v>
      </c>
      <c r="M127" s="88"/>
      <c r="N127" s="88"/>
      <c r="P127" s="90"/>
      <c r="Q127" s="90"/>
      <c r="R127" s="90"/>
      <c r="S127" s="90"/>
      <c r="T127" s="90"/>
      <c r="U127" s="90"/>
      <c r="V127" s="90"/>
      <c r="W127" s="90"/>
      <c r="X127" s="90"/>
      <c r="Y127" s="90"/>
    </row>
    <row r="128" spans="1:25" ht="30" customHeight="1">
      <c r="A128" s="23">
        <v>78</v>
      </c>
      <c r="B128" s="29" t="s">
        <v>62</v>
      </c>
      <c r="C128" s="29" t="s">
        <v>54</v>
      </c>
      <c r="D128" s="23" t="s">
        <v>192</v>
      </c>
      <c r="E128" s="23" t="s">
        <v>14</v>
      </c>
      <c r="F128" s="20">
        <v>22000</v>
      </c>
      <c r="G128" s="20">
        <f t="shared" si="61"/>
        <v>631.4</v>
      </c>
      <c r="H128" s="20">
        <f t="shared" si="55"/>
        <v>668.8</v>
      </c>
      <c r="I128" s="20">
        <v>0</v>
      </c>
      <c r="J128" s="20">
        <v>25</v>
      </c>
      <c r="K128" s="20">
        <f t="shared" si="54"/>
        <v>1325.1999999999998</v>
      </c>
      <c r="L128" s="46">
        <f t="shared" si="62"/>
        <v>20674.8</v>
      </c>
      <c r="M128" s="88"/>
      <c r="N128" s="88"/>
      <c r="P128" s="90"/>
      <c r="Q128" s="90"/>
      <c r="R128" s="90"/>
      <c r="S128" s="90"/>
      <c r="T128" s="90"/>
      <c r="U128" s="90"/>
      <c r="V128" s="90"/>
      <c r="W128" s="90"/>
      <c r="X128" s="90"/>
      <c r="Y128" s="90"/>
    </row>
    <row r="129" spans="1:25" ht="30" customHeight="1">
      <c r="A129" s="23">
        <v>79</v>
      </c>
      <c r="B129" s="29" t="s">
        <v>242</v>
      </c>
      <c r="C129" s="29" t="s">
        <v>35</v>
      </c>
      <c r="D129" s="23"/>
      <c r="E129" s="23" t="s">
        <v>14</v>
      </c>
      <c r="F129" s="20">
        <v>22000</v>
      </c>
      <c r="G129" s="20">
        <f t="shared" si="61"/>
        <v>631.4</v>
      </c>
      <c r="H129" s="20">
        <f t="shared" si="55"/>
        <v>668.8</v>
      </c>
      <c r="I129" s="20">
        <v>0</v>
      </c>
      <c r="J129" s="20">
        <v>25</v>
      </c>
      <c r="K129" s="20">
        <f t="shared" ref="K129" si="63">G129+H129+I129+J129</f>
        <v>1325.1999999999998</v>
      </c>
      <c r="L129" s="46">
        <f t="shared" si="62"/>
        <v>20674.8</v>
      </c>
      <c r="M129" s="88"/>
      <c r="N129" s="88"/>
      <c r="P129" s="90"/>
      <c r="Q129" s="90"/>
      <c r="R129" s="90"/>
      <c r="S129" s="90"/>
      <c r="T129" s="90"/>
      <c r="U129" s="90"/>
      <c r="V129" s="90"/>
      <c r="W129" s="90"/>
      <c r="X129" s="90"/>
      <c r="Y129" s="90"/>
    </row>
    <row r="130" spans="1:25" ht="30" customHeight="1">
      <c r="A130" s="23">
        <v>80</v>
      </c>
      <c r="B130" s="35" t="s">
        <v>85</v>
      </c>
      <c r="C130" s="29" t="s">
        <v>51</v>
      </c>
      <c r="D130" s="23" t="s">
        <v>192</v>
      </c>
      <c r="E130" s="23" t="s">
        <v>14</v>
      </c>
      <c r="F130" s="20">
        <v>24000</v>
      </c>
      <c r="G130" s="20">
        <f t="shared" si="59"/>
        <v>688.8</v>
      </c>
      <c r="H130" s="20">
        <f t="shared" si="55"/>
        <v>729.6</v>
      </c>
      <c r="I130" s="20">
        <v>0</v>
      </c>
      <c r="J130" s="20">
        <v>505</v>
      </c>
      <c r="K130" s="20">
        <f t="shared" si="54"/>
        <v>1923.4</v>
      </c>
      <c r="L130" s="46">
        <f t="shared" si="60"/>
        <v>22076.6</v>
      </c>
      <c r="M130" s="88"/>
      <c r="N130" s="88"/>
      <c r="P130" s="90"/>
      <c r="Q130" s="90"/>
      <c r="R130" s="90"/>
      <c r="S130" s="90"/>
      <c r="T130" s="90"/>
      <c r="U130" s="90"/>
      <c r="V130" s="90"/>
      <c r="W130" s="90"/>
      <c r="X130" s="90"/>
      <c r="Y130" s="90"/>
    </row>
    <row r="131" spans="1:25" ht="30" customHeight="1">
      <c r="A131" s="23">
        <v>81</v>
      </c>
      <c r="B131" s="29" t="s">
        <v>87</v>
      </c>
      <c r="C131" s="29" t="s">
        <v>86</v>
      </c>
      <c r="D131" s="23" t="s">
        <v>192</v>
      </c>
      <c r="E131" s="23" t="s">
        <v>14</v>
      </c>
      <c r="F131" s="20">
        <v>40000</v>
      </c>
      <c r="G131" s="20">
        <f>F131*0.0287</f>
        <v>1148</v>
      </c>
      <c r="H131" s="20">
        <f t="shared" si="55"/>
        <v>1216</v>
      </c>
      <c r="I131" s="20">
        <v>0</v>
      </c>
      <c r="J131" s="20">
        <v>739.5</v>
      </c>
      <c r="K131" s="20">
        <f t="shared" si="54"/>
        <v>3103.5</v>
      </c>
      <c r="L131" s="46">
        <f>+F131-K131</f>
        <v>36896.5</v>
      </c>
      <c r="M131" s="88"/>
      <c r="N131" s="88"/>
      <c r="P131" s="90"/>
      <c r="Q131" s="90"/>
      <c r="R131" s="90"/>
      <c r="S131" s="90"/>
      <c r="T131" s="90"/>
      <c r="U131" s="90"/>
      <c r="V131" s="90"/>
      <c r="W131" s="90"/>
      <c r="X131" s="90"/>
      <c r="Y131" s="90"/>
    </row>
    <row r="132" spans="1:25" ht="30" customHeight="1">
      <c r="A132" s="23">
        <v>82</v>
      </c>
      <c r="B132" s="35" t="s">
        <v>133</v>
      </c>
      <c r="C132" s="29" t="s">
        <v>54</v>
      </c>
      <c r="D132" s="23" t="s">
        <v>193</v>
      </c>
      <c r="E132" s="23" t="s">
        <v>14</v>
      </c>
      <c r="F132" s="20">
        <v>18000</v>
      </c>
      <c r="G132" s="20">
        <f t="shared" si="59"/>
        <v>516.6</v>
      </c>
      <c r="H132" s="20">
        <f t="shared" si="55"/>
        <v>547.20000000000005</v>
      </c>
      <c r="I132" s="20">
        <v>0</v>
      </c>
      <c r="J132" s="20">
        <v>4160.1000000000004</v>
      </c>
      <c r="K132" s="20">
        <f t="shared" si="54"/>
        <v>5223.9000000000005</v>
      </c>
      <c r="L132" s="46">
        <f t="shared" si="60"/>
        <v>12776.099999999999</v>
      </c>
      <c r="M132" s="88"/>
      <c r="N132" s="88"/>
      <c r="P132" s="90"/>
      <c r="Q132" s="90"/>
      <c r="R132" s="90"/>
      <c r="S132" s="90"/>
      <c r="T132" s="90"/>
      <c r="U132" s="90"/>
      <c r="V132" s="90"/>
      <c r="W132" s="90"/>
      <c r="X132" s="90"/>
      <c r="Y132" s="90"/>
    </row>
    <row r="133" spans="1:25" ht="30" customHeight="1">
      <c r="A133" s="23">
        <v>83</v>
      </c>
      <c r="B133" s="29" t="s">
        <v>257</v>
      </c>
      <c r="C133" s="29" t="s">
        <v>258</v>
      </c>
      <c r="D133" s="23" t="s">
        <v>192</v>
      </c>
      <c r="E133" s="23" t="s">
        <v>14</v>
      </c>
      <c r="F133" s="20">
        <v>24000</v>
      </c>
      <c r="G133" s="20">
        <f t="shared" si="59"/>
        <v>688.8</v>
      </c>
      <c r="H133" s="20">
        <f t="shared" si="55"/>
        <v>729.6</v>
      </c>
      <c r="I133" s="20">
        <v>0</v>
      </c>
      <c r="J133" s="20">
        <v>25</v>
      </c>
      <c r="K133" s="20">
        <f t="shared" si="54"/>
        <v>1443.4</v>
      </c>
      <c r="L133" s="46">
        <f t="shared" ref="L133" si="64">+F133-K133</f>
        <v>22556.6</v>
      </c>
      <c r="M133" s="88"/>
      <c r="N133" s="88"/>
      <c r="P133" s="90"/>
      <c r="Q133" s="90"/>
      <c r="R133" s="90"/>
      <c r="S133" s="90"/>
      <c r="T133" s="90"/>
      <c r="U133" s="90"/>
      <c r="V133" s="90"/>
      <c r="W133" s="90"/>
      <c r="X133" s="90"/>
      <c r="Y133" s="90"/>
    </row>
    <row r="134" spans="1:25" ht="30" customHeight="1">
      <c r="A134" s="37" t="s">
        <v>212</v>
      </c>
      <c r="B134" s="72"/>
      <c r="C134" s="72"/>
      <c r="D134" s="43"/>
      <c r="E134" s="38"/>
      <c r="F134" s="24">
        <f>SUM(F116:F133)</f>
        <v>452700</v>
      </c>
      <c r="G134" s="24">
        <f t="shared" ref="G134:L134" si="65">SUM(G116:G133)</f>
        <v>12992.489999999998</v>
      </c>
      <c r="H134" s="24">
        <f>+SUM(H116:H133)</f>
        <v>13762.08</v>
      </c>
      <c r="I134" s="24">
        <f>SUM(I116:I133)</f>
        <v>0</v>
      </c>
      <c r="J134" s="24">
        <f t="shared" si="65"/>
        <v>61268.25</v>
      </c>
      <c r="K134" s="24">
        <f t="shared" si="65"/>
        <v>88022.819999999963</v>
      </c>
      <c r="L134" s="31">
        <f t="shared" si="65"/>
        <v>364677.17999999993</v>
      </c>
      <c r="M134" s="88"/>
      <c r="N134" s="88"/>
      <c r="P134" s="90"/>
      <c r="Q134" s="90"/>
      <c r="R134" s="90"/>
      <c r="S134" s="90"/>
      <c r="T134" s="90"/>
      <c r="U134" s="90"/>
      <c r="V134" s="90"/>
      <c r="W134" s="90"/>
      <c r="X134" s="90"/>
      <c r="Y134" s="90"/>
    </row>
    <row r="135" spans="1:25" ht="30" customHeight="1">
      <c r="A135" s="125" t="s">
        <v>129</v>
      </c>
      <c r="B135" s="125" t="s">
        <v>64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88"/>
      <c r="N135" s="88"/>
      <c r="P135" s="90"/>
      <c r="Q135" s="90"/>
      <c r="R135" s="90"/>
      <c r="S135" s="90"/>
      <c r="T135" s="90"/>
      <c r="U135" s="90"/>
      <c r="V135" s="90"/>
      <c r="W135" s="90"/>
      <c r="X135" s="90"/>
      <c r="Y135" s="90"/>
    </row>
    <row r="136" spans="1:25" ht="30" customHeight="1">
      <c r="A136" s="39" t="s">
        <v>4</v>
      </c>
      <c r="B136" s="40" t="s">
        <v>5</v>
      </c>
      <c r="C136" s="40" t="s">
        <v>6</v>
      </c>
      <c r="D136" s="39" t="s">
        <v>189</v>
      </c>
      <c r="E136" s="40" t="s">
        <v>7</v>
      </c>
      <c r="F136" s="39" t="s">
        <v>207</v>
      </c>
      <c r="G136" s="39" t="s">
        <v>8</v>
      </c>
      <c r="H136" s="39" t="s">
        <v>9</v>
      </c>
      <c r="I136" s="39" t="s">
        <v>10</v>
      </c>
      <c r="J136" s="39" t="s">
        <v>208</v>
      </c>
      <c r="K136" s="39" t="s">
        <v>209</v>
      </c>
      <c r="L136" s="39" t="s">
        <v>210</v>
      </c>
      <c r="M136" s="88"/>
      <c r="N136" s="88"/>
      <c r="P136" s="90"/>
      <c r="Q136" s="90"/>
      <c r="R136" s="90"/>
      <c r="S136" s="90"/>
      <c r="T136" s="90"/>
      <c r="U136" s="90"/>
      <c r="V136" s="90"/>
      <c r="W136" s="90"/>
      <c r="X136" s="90"/>
      <c r="Y136" s="90"/>
    </row>
    <row r="137" spans="1:25" ht="30" customHeight="1">
      <c r="A137" s="23">
        <v>84</v>
      </c>
      <c r="B137" s="29" t="s">
        <v>114</v>
      </c>
      <c r="C137" s="29" t="s">
        <v>115</v>
      </c>
      <c r="D137" s="23" t="s">
        <v>192</v>
      </c>
      <c r="E137" s="23" t="s">
        <v>14</v>
      </c>
      <c r="F137" s="33">
        <v>30000</v>
      </c>
      <c r="G137" s="33">
        <f t="shared" ref="G137" si="66">F137*0.0287</f>
        <v>861</v>
      </c>
      <c r="H137" s="20">
        <f t="shared" ref="H137" si="67">IF(F137&lt;75829.93,F137*0.0304,2305.23)</f>
        <v>912</v>
      </c>
      <c r="I137" s="26">
        <v>0</v>
      </c>
      <c r="J137" s="33">
        <v>19466.509999999998</v>
      </c>
      <c r="K137" s="33">
        <f>+G137+H137+I137+J137</f>
        <v>21239.51</v>
      </c>
      <c r="L137" s="27">
        <f t="shared" ref="L137" si="68">+F137-K137</f>
        <v>8760.4900000000016</v>
      </c>
      <c r="M137" s="88"/>
      <c r="N137" s="88"/>
      <c r="P137" s="104"/>
      <c r="Q137" s="104"/>
      <c r="R137" s="90"/>
      <c r="S137" s="90"/>
      <c r="T137" s="90"/>
      <c r="U137" s="90"/>
      <c r="V137" s="90"/>
      <c r="W137" s="90"/>
      <c r="X137" s="90"/>
      <c r="Y137" s="90"/>
    </row>
    <row r="138" spans="1:25" ht="30" customHeight="1">
      <c r="A138" s="37" t="s">
        <v>212</v>
      </c>
      <c r="B138" s="77"/>
      <c r="C138" s="77"/>
      <c r="D138" s="47"/>
      <c r="E138" s="37"/>
      <c r="F138" s="31">
        <f>+SUM(F137)</f>
        <v>30000</v>
      </c>
      <c r="G138" s="31">
        <f t="shared" ref="G138:L138" si="69">+SUM(G137)</f>
        <v>861</v>
      </c>
      <c r="H138" s="31">
        <f>+SUM(H137)</f>
        <v>912</v>
      </c>
      <c r="I138" s="31">
        <f t="shared" si="69"/>
        <v>0</v>
      </c>
      <c r="J138" s="31">
        <f t="shared" si="69"/>
        <v>19466.509999999998</v>
      </c>
      <c r="K138" s="31">
        <f t="shared" si="69"/>
        <v>21239.51</v>
      </c>
      <c r="L138" s="31">
        <f t="shared" si="69"/>
        <v>8760.4900000000016</v>
      </c>
      <c r="M138" s="88"/>
      <c r="N138" s="88"/>
      <c r="P138" s="90"/>
      <c r="Q138" s="90"/>
      <c r="R138" s="90"/>
      <c r="S138" s="90"/>
      <c r="T138" s="90"/>
      <c r="U138" s="90"/>
      <c r="V138" s="90"/>
      <c r="W138" s="90"/>
      <c r="X138" s="90"/>
      <c r="Y138" s="90"/>
    </row>
    <row r="139" spans="1:25" ht="30" customHeight="1">
      <c r="A139" s="125" t="s">
        <v>226</v>
      </c>
      <c r="B139" s="125" t="s">
        <v>64</v>
      </c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88"/>
      <c r="N139" s="88"/>
      <c r="P139" s="90"/>
      <c r="Q139" s="90"/>
      <c r="R139" s="90"/>
      <c r="S139" s="90"/>
      <c r="T139" s="90"/>
      <c r="U139" s="90"/>
      <c r="V139" s="90"/>
      <c r="W139" s="90"/>
      <c r="X139" s="90"/>
      <c r="Y139" s="90"/>
    </row>
    <row r="140" spans="1:25" ht="30" customHeight="1">
      <c r="A140" s="39" t="s">
        <v>4</v>
      </c>
      <c r="B140" s="40" t="s">
        <v>5</v>
      </c>
      <c r="C140" s="40" t="s">
        <v>6</v>
      </c>
      <c r="D140" s="39" t="s">
        <v>189</v>
      </c>
      <c r="E140" s="40" t="s">
        <v>7</v>
      </c>
      <c r="F140" s="39" t="s">
        <v>207</v>
      </c>
      <c r="G140" s="39" t="s">
        <v>8</v>
      </c>
      <c r="H140" s="39" t="s">
        <v>9</v>
      </c>
      <c r="I140" s="39" t="s">
        <v>10</v>
      </c>
      <c r="J140" s="39" t="s">
        <v>208</v>
      </c>
      <c r="K140" s="39" t="s">
        <v>209</v>
      </c>
      <c r="L140" s="39" t="s">
        <v>210</v>
      </c>
      <c r="M140" s="88"/>
      <c r="N140" s="88"/>
      <c r="P140" s="90"/>
      <c r="Q140" s="90"/>
      <c r="R140" s="90"/>
      <c r="S140" s="90"/>
      <c r="T140" s="90"/>
      <c r="U140" s="90"/>
      <c r="V140" s="90"/>
      <c r="W140" s="90"/>
      <c r="X140" s="90"/>
      <c r="Y140" s="90"/>
    </row>
    <row r="141" spans="1:25" ht="30" customHeight="1">
      <c r="A141" s="28">
        <v>85</v>
      </c>
      <c r="B141" s="82" t="s">
        <v>106</v>
      </c>
      <c r="C141" s="29" t="s">
        <v>104</v>
      </c>
      <c r="D141" s="22" t="s">
        <v>193</v>
      </c>
      <c r="E141" s="23" t="s">
        <v>14</v>
      </c>
      <c r="F141" s="33">
        <v>26000</v>
      </c>
      <c r="G141" s="30">
        <f>F141*0.0287</f>
        <v>746.2</v>
      </c>
      <c r="H141" s="20">
        <f t="shared" ref="H141:H142" si="70">IF(F141&lt;75829.93,F141*0.0304,2305.23)</f>
        <v>790.4</v>
      </c>
      <c r="I141" s="26">
        <v>0</v>
      </c>
      <c r="J141" s="33">
        <v>2722.72</v>
      </c>
      <c r="K141" s="33">
        <f t="shared" ref="K141:K142" si="71">+G141+H141+I141+J141</f>
        <v>4259.32</v>
      </c>
      <c r="L141" s="31">
        <f>+F141-K141</f>
        <v>21740.68</v>
      </c>
      <c r="M141" s="88"/>
      <c r="N141" s="88"/>
      <c r="P141" s="104"/>
      <c r="Q141" s="104"/>
      <c r="R141" s="90"/>
      <c r="S141" s="90"/>
      <c r="T141" s="90"/>
      <c r="U141" s="90"/>
      <c r="V141" s="90"/>
      <c r="W141" s="90"/>
      <c r="X141" s="90"/>
      <c r="Y141" s="90"/>
    </row>
    <row r="142" spans="1:25" ht="30" customHeight="1">
      <c r="A142" s="28">
        <v>86</v>
      </c>
      <c r="B142" s="70" t="s">
        <v>187</v>
      </c>
      <c r="C142" s="48" t="s">
        <v>21</v>
      </c>
      <c r="D142" s="23" t="s">
        <v>192</v>
      </c>
      <c r="E142" s="23" t="s">
        <v>14</v>
      </c>
      <c r="F142" s="33">
        <v>26000</v>
      </c>
      <c r="G142" s="30">
        <f>F142*0.0287</f>
        <v>746.2</v>
      </c>
      <c r="H142" s="20">
        <f t="shared" si="70"/>
        <v>790.4</v>
      </c>
      <c r="I142" s="26">
        <v>0</v>
      </c>
      <c r="J142" s="33">
        <v>25</v>
      </c>
      <c r="K142" s="33">
        <f t="shared" si="71"/>
        <v>1561.6</v>
      </c>
      <c r="L142" s="31">
        <f>+F142-K142</f>
        <v>24438.400000000001</v>
      </c>
      <c r="M142" s="88"/>
      <c r="N142" s="88"/>
      <c r="P142" s="90"/>
      <c r="Q142" s="90"/>
      <c r="R142" s="90"/>
      <c r="S142" s="90"/>
      <c r="T142" s="90"/>
      <c r="U142" s="90"/>
      <c r="V142" s="90"/>
      <c r="W142" s="90"/>
      <c r="X142" s="90"/>
      <c r="Y142" s="90"/>
    </row>
    <row r="143" spans="1:25" ht="30" customHeight="1">
      <c r="A143" s="37" t="s">
        <v>212</v>
      </c>
      <c r="B143" s="48"/>
      <c r="C143" s="48"/>
      <c r="D143" s="23"/>
      <c r="E143" s="23"/>
      <c r="F143" s="27">
        <f>SUM(F141:F142)</f>
        <v>52000</v>
      </c>
      <c r="G143" s="27">
        <f t="shared" ref="G143:L143" si="72">SUM(G141:G142)</f>
        <v>1492.4</v>
      </c>
      <c r="H143" s="27">
        <f>+SUM(H141:H142)</f>
        <v>1580.8</v>
      </c>
      <c r="I143" s="31">
        <f>SUM(I141:I142)</f>
        <v>0</v>
      </c>
      <c r="J143" s="27">
        <f t="shared" si="72"/>
        <v>2747.72</v>
      </c>
      <c r="K143" s="27">
        <f t="shared" si="72"/>
        <v>5820.92</v>
      </c>
      <c r="L143" s="27">
        <f t="shared" si="72"/>
        <v>46179.08</v>
      </c>
      <c r="M143" s="88"/>
      <c r="N143" s="88"/>
      <c r="P143" s="90"/>
      <c r="Q143" s="90"/>
      <c r="R143" s="90"/>
      <c r="S143" s="90"/>
      <c r="T143" s="90"/>
      <c r="U143" s="90"/>
      <c r="V143" s="90"/>
      <c r="W143" s="90"/>
      <c r="X143" s="90"/>
      <c r="Y143" s="90"/>
    </row>
    <row r="144" spans="1:25" ht="48" customHeight="1">
      <c r="A144" s="40" t="s">
        <v>200</v>
      </c>
      <c r="B144" s="40" t="s">
        <v>213</v>
      </c>
      <c r="C144" s="40" t="s">
        <v>198</v>
      </c>
      <c r="D144" s="40" t="s">
        <v>84</v>
      </c>
      <c r="E144" s="40" t="s">
        <v>202</v>
      </c>
      <c r="F144" s="40" t="s">
        <v>132</v>
      </c>
      <c r="G144" s="40" t="s">
        <v>0</v>
      </c>
      <c r="H144" s="40" t="s">
        <v>144</v>
      </c>
      <c r="I144" s="40" t="s">
        <v>2</v>
      </c>
      <c r="J144" s="40" t="s">
        <v>3</v>
      </c>
      <c r="K144" s="40"/>
      <c r="L144" s="40"/>
      <c r="M144" s="88"/>
      <c r="N144" s="88"/>
      <c r="P144" s="90"/>
      <c r="Q144" s="90"/>
      <c r="R144" s="90"/>
      <c r="S144" s="90"/>
      <c r="T144" s="90"/>
      <c r="U144" s="90"/>
      <c r="V144" s="90"/>
      <c r="W144" s="90"/>
      <c r="X144" s="90"/>
      <c r="Y144" s="90"/>
    </row>
    <row r="145" spans="1:49" ht="30" customHeight="1">
      <c r="A145" s="125" t="s">
        <v>227</v>
      </c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88"/>
      <c r="N145" s="88"/>
      <c r="P145" s="90"/>
      <c r="Q145" s="90"/>
      <c r="R145" s="90"/>
      <c r="S145" s="90"/>
      <c r="T145" s="90"/>
      <c r="U145" s="90"/>
      <c r="V145" s="90"/>
      <c r="W145" s="90"/>
      <c r="X145" s="90"/>
      <c r="Y145" s="90"/>
    </row>
    <row r="146" spans="1:49" ht="30" customHeight="1">
      <c r="A146" s="39" t="s">
        <v>4</v>
      </c>
      <c r="B146" s="40" t="s">
        <v>5</v>
      </c>
      <c r="C146" s="40" t="s">
        <v>6</v>
      </c>
      <c r="D146" s="39" t="s">
        <v>189</v>
      </c>
      <c r="E146" s="40" t="s">
        <v>7</v>
      </c>
      <c r="F146" s="39" t="s">
        <v>207</v>
      </c>
      <c r="G146" s="39" t="s">
        <v>8</v>
      </c>
      <c r="H146" s="39" t="s">
        <v>9</v>
      </c>
      <c r="I146" s="39" t="s">
        <v>10</v>
      </c>
      <c r="J146" s="39" t="s">
        <v>208</v>
      </c>
      <c r="K146" s="39" t="s">
        <v>209</v>
      </c>
      <c r="L146" s="39" t="s">
        <v>210</v>
      </c>
      <c r="M146" s="88"/>
      <c r="N146" s="88"/>
      <c r="P146" s="90"/>
      <c r="Q146" s="90"/>
      <c r="R146" s="90"/>
      <c r="S146" s="90"/>
      <c r="T146" s="90"/>
      <c r="U146" s="90"/>
      <c r="V146" s="90"/>
      <c r="W146" s="90"/>
      <c r="X146" s="90"/>
      <c r="Y146" s="90"/>
    </row>
    <row r="147" spans="1:49" ht="30" customHeight="1">
      <c r="A147" s="28">
        <v>87</v>
      </c>
      <c r="B147" s="29" t="s">
        <v>70</v>
      </c>
      <c r="C147" s="29" t="s">
        <v>256</v>
      </c>
      <c r="D147" s="23" t="s">
        <v>193</v>
      </c>
      <c r="E147" s="23" t="s">
        <v>17</v>
      </c>
      <c r="F147" s="30">
        <v>100000</v>
      </c>
      <c r="G147" s="30">
        <f>F147*0.0287</f>
        <v>2870</v>
      </c>
      <c r="H147" s="30">
        <v>3040</v>
      </c>
      <c r="I147" s="30">
        <v>12105.44</v>
      </c>
      <c r="J147" s="30">
        <v>225</v>
      </c>
      <c r="K147" s="30">
        <f>G147+H147+I147+J147</f>
        <v>18240.440000000002</v>
      </c>
      <c r="L147" s="31">
        <f>+F147-K147</f>
        <v>81759.56</v>
      </c>
      <c r="M147" s="88"/>
      <c r="N147" s="88"/>
      <c r="P147" s="90"/>
      <c r="Q147" s="90"/>
      <c r="R147" s="90"/>
      <c r="S147" s="90"/>
      <c r="T147" s="90"/>
      <c r="U147" s="90"/>
      <c r="V147" s="90"/>
      <c r="W147" s="90"/>
      <c r="X147" s="90"/>
      <c r="Y147" s="90"/>
    </row>
    <row r="148" spans="1:49" ht="30" customHeight="1">
      <c r="A148" s="28">
        <v>88</v>
      </c>
      <c r="B148" s="29" t="s">
        <v>255</v>
      </c>
      <c r="C148" s="29" t="s">
        <v>151</v>
      </c>
      <c r="D148" s="23" t="s">
        <v>192</v>
      </c>
      <c r="E148" s="23" t="s">
        <v>17</v>
      </c>
      <c r="F148" s="30">
        <v>50000</v>
      </c>
      <c r="G148" s="30">
        <f>F148*0.0287</f>
        <v>1435</v>
      </c>
      <c r="H148" s="30">
        <f>IF(F148&lt;75829.93,F148*0.0304,2305.23)</f>
        <v>1520</v>
      </c>
      <c r="I148" s="30">
        <v>0</v>
      </c>
      <c r="J148" s="30">
        <v>2040.46</v>
      </c>
      <c r="K148" s="30">
        <f>G148+H148+I148+J148</f>
        <v>4995.46</v>
      </c>
      <c r="L148" s="31">
        <f>+F148-K148</f>
        <v>45004.54</v>
      </c>
      <c r="M148" s="88"/>
      <c r="N148" s="88"/>
      <c r="P148" s="90"/>
      <c r="Q148" s="90"/>
      <c r="R148" s="90"/>
      <c r="S148" s="90"/>
      <c r="T148" s="90"/>
      <c r="U148" s="90"/>
      <c r="V148" s="90"/>
      <c r="W148" s="90"/>
      <c r="X148" s="90"/>
      <c r="Y148" s="90"/>
    </row>
    <row r="149" spans="1:49" ht="30" customHeight="1">
      <c r="A149" s="28">
        <v>89</v>
      </c>
      <c r="B149" s="29" t="s">
        <v>238</v>
      </c>
      <c r="C149" s="29" t="s">
        <v>239</v>
      </c>
      <c r="D149" s="23" t="s">
        <v>193</v>
      </c>
      <c r="E149" s="23" t="s">
        <v>17</v>
      </c>
      <c r="F149" s="30">
        <v>50000</v>
      </c>
      <c r="G149" s="30">
        <f>F149*0.0287</f>
        <v>1435</v>
      </c>
      <c r="H149" s="30">
        <f>IF(F149&lt;75829.93,F149*0.0304,2305.23)</f>
        <v>1520</v>
      </c>
      <c r="I149" s="30">
        <v>0</v>
      </c>
      <c r="J149" s="30">
        <v>2214.04</v>
      </c>
      <c r="K149" s="30">
        <f>G149+H149+I149+J149</f>
        <v>5169.04</v>
      </c>
      <c r="L149" s="31">
        <f>+F149-K149</f>
        <v>44830.96</v>
      </c>
      <c r="M149" s="88"/>
      <c r="N149" s="88"/>
      <c r="P149" s="90"/>
      <c r="Q149" s="90"/>
      <c r="R149" s="90"/>
      <c r="S149" s="90"/>
      <c r="T149" s="90"/>
      <c r="U149" s="90"/>
      <c r="V149" s="90"/>
      <c r="W149" s="90"/>
      <c r="X149" s="90"/>
      <c r="Y149" s="90"/>
    </row>
    <row r="150" spans="1:49" ht="30" customHeight="1">
      <c r="A150" s="28">
        <v>90</v>
      </c>
      <c r="B150" s="29" t="s">
        <v>240</v>
      </c>
      <c r="C150" s="29" t="s">
        <v>104</v>
      </c>
      <c r="D150" s="23" t="s">
        <v>193</v>
      </c>
      <c r="E150" s="23" t="s">
        <v>14</v>
      </c>
      <c r="F150" s="30">
        <v>35000</v>
      </c>
      <c r="G150" s="30">
        <f>F150*0.0287</f>
        <v>1004.5</v>
      </c>
      <c r="H150" s="30">
        <f>IF(F150&lt;75829.93,F150*0.0304,2305.23)</f>
        <v>1064</v>
      </c>
      <c r="I150" s="30">
        <v>0</v>
      </c>
      <c r="J150" s="30">
        <v>2392.4899999999998</v>
      </c>
      <c r="K150" s="30">
        <f>G150+H150+I150+J150</f>
        <v>4460.99</v>
      </c>
      <c r="L150" s="31">
        <f>+F150-K150</f>
        <v>30539.010000000002</v>
      </c>
      <c r="M150" s="88"/>
      <c r="N150" s="88"/>
      <c r="P150" s="90"/>
      <c r="Q150" s="90"/>
      <c r="R150" s="90"/>
      <c r="S150" s="90"/>
      <c r="T150" s="90"/>
      <c r="U150" s="90"/>
      <c r="V150" s="90"/>
      <c r="W150" s="90"/>
      <c r="X150" s="90"/>
      <c r="Y150" s="90"/>
    </row>
    <row r="151" spans="1:49" ht="30" customHeight="1">
      <c r="A151" s="37" t="s">
        <v>212</v>
      </c>
      <c r="B151" s="77"/>
      <c r="C151" s="77"/>
      <c r="D151" s="47"/>
      <c r="E151" s="37"/>
      <c r="F151" s="31">
        <f>SUM(F147:F150)</f>
        <v>235000</v>
      </c>
      <c r="G151" s="31">
        <f t="shared" ref="G151:L151" si="73">SUM(G147:G150)</f>
        <v>6744.5</v>
      </c>
      <c r="H151" s="31">
        <f>+SUM(H147:H150)</f>
        <v>7144</v>
      </c>
      <c r="I151" s="31">
        <f>SUM(I147:I150)</f>
        <v>12105.44</v>
      </c>
      <c r="J151" s="31">
        <f>SUM(J147:J150)</f>
        <v>6871.99</v>
      </c>
      <c r="K151" s="31">
        <f t="shared" si="73"/>
        <v>32865.93</v>
      </c>
      <c r="L151" s="31">
        <f t="shared" si="73"/>
        <v>202134.07</v>
      </c>
      <c r="M151" s="88"/>
      <c r="N151" s="88"/>
      <c r="P151" s="90"/>
      <c r="Q151" s="90"/>
      <c r="R151" s="90"/>
      <c r="S151" s="90"/>
      <c r="T151" s="90"/>
      <c r="U151" s="90"/>
      <c r="V151" s="90"/>
      <c r="W151" s="90"/>
      <c r="X151" s="90"/>
      <c r="Y151" s="90"/>
    </row>
    <row r="152" spans="1:49" ht="30" customHeight="1">
      <c r="A152" s="125" t="s">
        <v>228</v>
      </c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88"/>
      <c r="N152" s="88"/>
      <c r="P152" s="90"/>
      <c r="Q152" s="90"/>
      <c r="R152" s="90"/>
      <c r="S152" s="90"/>
      <c r="T152" s="90"/>
      <c r="U152" s="90"/>
      <c r="V152" s="90"/>
      <c r="W152" s="90"/>
      <c r="X152" s="90"/>
      <c r="Y152" s="90"/>
    </row>
    <row r="153" spans="1:49" ht="30" customHeight="1">
      <c r="A153" s="39" t="s">
        <v>4</v>
      </c>
      <c r="B153" s="40" t="s">
        <v>5</v>
      </c>
      <c r="C153" s="40" t="s">
        <v>6</v>
      </c>
      <c r="D153" s="39" t="s">
        <v>189</v>
      </c>
      <c r="E153" s="40" t="s">
        <v>7</v>
      </c>
      <c r="F153" s="39" t="s">
        <v>207</v>
      </c>
      <c r="G153" s="39" t="s">
        <v>8</v>
      </c>
      <c r="H153" s="39" t="s">
        <v>9</v>
      </c>
      <c r="I153" s="39" t="s">
        <v>10</v>
      </c>
      <c r="J153" s="39" t="s">
        <v>208</v>
      </c>
      <c r="K153" s="39" t="s">
        <v>209</v>
      </c>
      <c r="L153" s="39" t="s">
        <v>210</v>
      </c>
      <c r="M153" s="88"/>
      <c r="N153" s="88"/>
      <c r="P153" s="90"/>
      <c r="Q153" s="90"/>
      <c r="R153" s="90"/>
      <c r="S153" s="90"/>
      <c r="T153" s="90"/>
      <c r="U153" s="90"/>
      <c r="V153" s="90"/>
      <c r="W153" s="90"/>
      <c r="X153" s="90"/>
      <c r="Y153" s="90"/>
    </row>
    <row r="154" spans="1:49" ht="30" customHeight="1">
      <c r="A154" s="28">
        <v>91</v>
      </c>
      <c r="B154" s="49" t="s">
        <v>142</v>
      </c>
      <c r="C154" s="49" t="s">
        <v>168</v>
      </c>
      <c r="D154" s="50" t="s">
        <v>192</v>
      </c>
      <c r="E154" s="50" t="s">
        <v>14</v>
      </c>
      <c r="F154" s="33">
        <v>30000</v>
      </c>
      <c r="G154" s="30">
        <f>F154*0.0287</f>
        <v>861</v>
      </c>
      <c r="H154" s="30">
        <f>IF(F154&lt;75829.93,F154*0.0304,2305.23)</f>
        <v>912</v>
      </c>
      <c r="I154" s="26">
        <v>0</v>
      </c>
      <c r="J154" s="33">
        <v>3657.22</v>
      </c>
      <c r="K154" s="33">
        <f t="shared" ref="K154:K155" si="74">G154+H154+I154+J154</f>
        <v>5430.2199999999993</v>
      </c>
      <c r="L154" s="51">
        <f t="shared" ref="L154:L163" si="75">+F154-K154</f>
        <v>24569.78</v>
      </c>
      <c r="M154" s="88"/>
      <c r="N154" s="88"/>
      <c r="P154" s="90"/>
      <c r="Q154" s="105"/>
      <c r="R154" s="90"/>
      <c r="S154" s="90"/>
      <c r="T154" s="90"/>
      <c r="U154" s="90"/>
      <c r="V154" s="90"/>
      <c r="W154" s="90"/>
      <c r="X154" s="90"/>
      <c r="Y154" s="90"/>
    </row>
    <row r="155" spans="1:49" ht="30" customHeight="1">
      <c r="A155" s="28">
        <v>92</v>
      </c>
      <c r="B155" s="29" t="s">
        <v>154</v>
      </c>
      <c r="C155" s="29" t="s">
        <v>155</v>
      </c>
      <c r="D155" s="23" t="s">
        <v>193</v>
      </c>
      <c r="E155" s="23" t="s">
        <v>17</v>
      </c>
      <c r="F155" s="30">
        <v>50000</v>
      </c>
      <c r="G155" s="30">
        <f t="shared" ref="G155:G164" si="76">F155*0.0287</f>
        <v>1435</v>
      </c>
      <c r="H155" s="30">
        <f t="shared" ref="H155:H164" si="77">IF(F155&lt;75829.93,F155*0.0304,2305.23)</f>
        <v>1520</v>
      </c>
      <c r="I155" s="30">
        <v>0</v>
      </c>
      <c r="J155" s="30">
        <v>2754</v>
      </c>
      <c r="K155" s="33">
        <f t="shared" si="74"/>
        <v>5709</v>
      </c>
      <c r="L155" s="31">
        <f t="shared" si="75"/>
        <v>44291</v>
      </c>
      <c r="M155" s="88"/>
      <c r="N155" s="88"/>
      <c r="P155" s="90"/>
      <c r="Q155" s="105"/>
      <c r="R155" s="90"/>
      <c r="S155" s="90"/>
      <c r="T155" s="90"/>
      <c r="U155" s="90"/>
      <c r="V155" s="90"/>
      <c r="W155" s="90"/>
      <c r="X155" s="90"/>
      <c r="Y155" s="90"/>
    </row>
    <row r="156" spans="1:49" ht="30" customHeight="1">
      <c r="A156" s="28">
        <v>93</v>
      </c>
      <c r="B156" s="29" t="s">
        <v>170</v>
      </c>
      <c r="C156" s="29" t="s">
        <v>171</v>
      </c>
      <c r="D156" s="23" t="s">
        <v>192</v>
      </c>
      <c r="E156" s="23" t="s">
        <v>14</v>
      </c>
      <c r="F156" s="20">
        <v>45000</v>
      </c>
      <c r="G156" s="30">
        <f t="shared" si="76"/>
        <v>1291.5</v>
      </c>
      <c r="H156" s="30">
        <f t="shared" si="77"/>
        <v>1368</v>
      </c>
      <c r="I156" s="20">
        <v>0</v>
      </c>
      <c r="J156" s="20">
        <v>25</v>
      </c>
      <c r="K156" s="20">
        <f>G156+H156+I156+J156</f>
        <v>2684.5</v>
      </c>
      <c r="L156" s="24">
        <f t="shared" si="75"/>
        <v>42315.5</v>
      </c>
      <c r="M156" s="88"/>
      <c r="N156" s="88"/>
      <c r="P156" s="90"/>
      <c r="Q156" s="106"/>
      <c r="R156" s="90"/>
      <c r="S156" s="90"/>
      <c r="T156" s="90"/>
      <c r="U156" s="90"/>
      <c r="V156" s="90"/>
      <c r="W156" s="90"/>
      <c r="X156" s="90"/>
      <c r="Y156" s="90"/>
    </row>
    <row r="157" spans="1:49" ht="30" customHeight="1">
      <c r="A157" s="28">
        <v>94</v>
      </c>
      <c r="B157" s="29" t="s">
        <v>174</v>
      </c>
      <c r="C157" s="29" t="s">
        <v>175</v>
      </c>
      <c r="D157" s="23" t="s">
        <v>193</v>
      </c>
      <c r="E157" s="23" t="s">
        <v>14</v>
      </c>
      <c r="F157" s="30">
        <v>100000</v>
      </c>
      <c r="G157" s="30">
        <f t="shared" si="76"/>
        <v>2870</v>
      </c>
      <c r="H157" s="30">
        <v>3040</v>
      </c>
      <c r="I157" s="30">
        <v>12105.44</v>
      </c>
      <c r="J157" s="30">
        <v>25</v>
      </c>
      <c r="K157" s="20">
        <f t="shared" ref="K157:K164" si="78">G157+H157+I157+J157</f>
        <v>18040.440000000002</v>
      </c>
      <c r="L157" s="31">
        <f t="shared" si="75"/>
        <v>81959.56</v>
      </c>
      <c r="M157" s="88"/>
      <c r="N157" s="88"/>
      <c r="P157" s="90"/>
      <c r="Q157" s="106"/>
      <c r="R157" s="90"/>
      <c r="S157" s="127" t="s">
        <v>247</v>
      </c>
      <c r="T157" s="127"/>
      <c r="U157" s="127"/>
      <c r="V157" s="127"/>
      <c r="W157" s="127"/>
      <c r="X157" s="127"/>
      <c r="Y157" s="127"/>
    </row>
    <row r="158" spans="1:49" s="59" customFormat="1" ht="30" customHeight="1">
      <c r="A158" s="28">
        <v>95</v>
      </c>
      <c r="B158" s="63" t="s">
        <v>259</v>
      </c>
      <c r="C158" s="63" t="s">
        <v>153</v>
      </c>
      <c r="D158" s="57" t="s">
        <v>192</v>
      </c>
      <c r="E158" s="57" t="s">
        <v>14</v>
      </c>
      <c r="F158" s="60">
        <v>40000</v>
      </c>
      <c r="G158" s="60">
        <v>1148</v>
      </c>
      <c r="H158" s="60">
        <v>1216</v>
      </c>
      <c r="I158" s="60">
        <v>0</v>
      </c>
      <c r="J158" s="60">
        <v>25098.55</v>
      </c>
      <c r="K158" s="60">
        <f t="shared" si="78"/>
        <v>27462.55</v>
      </c>
      <c r="L158" s="66">
        <f t="shared" si="75"/>
        <v>12537.45</v>
      </c>
      <c r="M158" s="88"/>
      <c r="N158" s="88"/>
      <c r="O158"/>
      <c r="P158" s="90"/>
      <c r="Q158" s="106"/>
      <c r="R158" s="90"/>
      <c r="S158" s="92" t="s">
        <v>207</v>
      </c>
      <c r="T158" s="92" t="s">
        <v>8</v>
      </c>
      <c r="U158" s="92" t="s">
        <v>9</v>
      </c>
      <c r="V158" s="92" t="s">
        <v>10</v>
      </c>
      <c r="W158" s="92" t="s">
        <v>208</v>
      </c>
      <c r="X158" s="92" t="s">
        <v>209</v>
      </c>
      <c r="Y158" s="92" t="s">
        <v>210</v>
      </c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</row>
    <row r="159" spans="1:49" ht="30" customHeight="1">
      <c r="A159" s="28">
        <v>96</v>
      </c>
      <c r="B159" s="29" t="s">
        <v>152</v>
      </c>
      <c r="C159" s="29" t="s">
        <v>153</v>
      </c>
      <c r="D159" s="23" t="s">
        <v>193</v>
      </c>
      <c r="E159" s="23" t="s">
        <v>14</v>
      </c>
      <c r="F159" s="33">
        <v>45000</v>
      </c>
      <c r="G159" s="30">
        <f t="shared" si="76"/>
        <v>1291.5</v>
      </c>
      <c r="H159" s="30">
        <f t="shared" si="77"/>
        <v>1368</v>
      </c>
      <c r="I159" s="26">
        <v>0</v>
      </c>
      <c r="J159" s="33">
        <v>15027.73</v>
      </c>
      <c r="K159" s="33">
        <f t="shared" si="78"/>
        <v>17687.23</v>
      </c>
      <c r="L159" s="27">
        <f t="shared" si="75"/>
        <v>27312.77</v>
      </c>
      <c r="M159" s="88"/>
      <c r="N159" s="88"/>
      <c r="P159" s="90"/>
      <c r="Q159" s="106"/>
      <c r="R159" s="107" t="s">
        <v>248</v>
      </c>
      <c r="S159" s="93">
        <v>35000</v>
      </c>
      <c r="T159" s="100">
        <v>1004.5</v>
      </c>
      <c r="U159" s="100">
        <v>1064</v>
      </c>
      <c r="V159" s="100">
        <v>0</v>
      </c>
      <c r="W159" s="100">
        <v>25098.55</v>
      </c>
      <c r="X159" s="100">
        <v>27167.05</v>
      </c>
      <c r="Y159" s="100">
        <v>7832.95</v>
      </c>
    </row>
    <row r="160" spans="1:49" ht="30" customHeight="1">
      <c r="A160" s="28">
        <v>97</v>
      </c>
      <c r="B160" s="29" t="s">
        <v>161</v>
      </c>
      <c r="C160" s="29" t="s">
        <v>153</v>
      </c>
      <c r="D160" s="23" t="s">
        <v>193</v>
      </c>
      <c r="E160" s="23" t="s">
        <v>14</v>
      </c>
      <c r="F160" s="30">
        <v>30000</v>
      </c>
      <c r="G160" s="30">
        <f t="shared" si="76"/>
        <v>861</v>
      </c>
      <c r="H160" s="30">
        <f t="shared" si="77"/>
        <v>912</v>
      </c>
      <c r="I160" s="30">
        <v>0</v>
      </c>
      <c r="J160" s="30">
        <v>25</v>
      </c>
      <c r="K160" s="30">
        <f t="shared" si="78"/>
        <v>1798</v>
      </c>
      <c r="L160" s="27">
        <f t="shared" si="75"/>
        <v>28202</v>
      </c>
      <c r="M160" s="88"/>
      <c r="N160" s="88"/>
      <c r="P160" s="90"/>
      <c r="Q160" s="105"/>
      <c r="R160" s="107" t="s">
        <v>249</v>
      </c>
      <c r="S160" s="93">
        <v>5000</v>
      </c>
      <c r="T160" s="100">
        <v>143.5</v>
      </c>
      <c r="U160" s="100">
        <v>152</v>
      </c>
      <c r="V160" s="100">
        <v>0</v>
      </c>
      <c r="W160" s="100">
        <v>0</v>
      </c>
      <c r="X160" s="100">
        <v>295.5</v>
      </c>
      <c r="Y160" s="100">
        <v>4704.5</v>
      </c>
    </row>
    <row r="161" spans="1:25" ht="30" customHeight="1">
      <c r="A161" s="28">
        <v>98</v>
      </c>
      <c r="B161" s="29" t="s">
        <v>157</v>
      </c>
      <c r="C161" s="29" t="s">
        <v>138</v>
      </c>
      <c r="D161" s="23" t="s">
        <v>192</v>
      </c>
      <c r="E161" s="23" t="s">
        <v>14</v>
      </c>
      <c r="F161" s="30">
        <v>26000</v>
      </c>
      <c r="G161" s="30">
        <f t="shared" si="76"/>
        <v>746.2</v>
      </c>
      <c r="H161" s="30">
        <f t="shared" si="77"/>
        <v>790.4</v>
      </c>
      <c r="I161" s="30">
        <v>0</v>
      </c>
      <c r="J161" s="30">
        <v>25</v>
      </c>
      <c r="K161" s="33">
        <f t="shared" si="78"/>
        <v>1561.6</v>
      </c>
      <c r="L161" s="31">
        <f t="shared" si="75"/>
        <v>24438.400000000001</v>
      </c>
      <c r="M161" s="88"/>
      <c r="N161" s="88"/>
      <c r="P161" s="90"/>
      <c r="Q161" s="105"/>
      <c r="R161" s="107" t="s">
        <v>250</v>
      </c>
      <c r="S161" s="108">
        <f>+S159+S160</f>
        <v>40000</v>
      </c>
      <c r="T161" s="109">
        <f>T159+T160</f>
        <v>1148</v>
      </c>
      <c r="U161" s="109">
        <f>U159+U160</f>
        <v>1216</v>
      </c>
      <c r="V161" s="109">
        <f>+V159+V160</f>
        <v>0</v>
      </c>
      <c r="W161" s="109">
        <f>W159+W160</f>
        <v>25098.55</v>
      </c>
      <c r="X161" s="109">
        <f>+X159+X160</f>
        <v>27462.55</v>
      </c>
      <c r="Y161" s="109">
        <f>+Y159+Y160</f>
        <v>12537.45</v>
      </c>
    </row>
    <row r="162" spans="1:25" ht="30" customHeight="1">
      <c r="A162" s="28">
        <v>99</v>
      </c>
      <c r="B162" s="29" t="s">
        <v>163</v>
      </c>
      <c r="C162" s="29" t="s">
        <v>100</v>
      </c>
      <c r="D162" s="23" t="s">
        <v>193</v>
      </c>
      <c r="E162" s="23" t="s">
        <v>14</v>
      </c>
      <c r="F162" s="30">
        <v>28000</v>
      </c>
      <c r="G162" s="30">
        <f t="shared" si="76"/>
        <v>803.6</v>
      </c>
      <c r="H162" s="30">
        <f t="shared" si="77"/>
        <v>851.2</v>
      </c>
      <c r="I162" s="30">
        <v>0</v>
      </c>
      <c r="J162" s="30">
        <v>10249.549999999999</v>
      </c>
      <c r="K162" s="30">
        <f t="shared" si="78"/>
        <v>11904.349999999999</v>
      </c>
      <c r="L162" s="31">
        <f t="shared" si="75"/>
        <v>16095.650000000001</v>
      </c>
      <c r="M162" s="88"/>
      <c r="N162" s="88"/>
      <c r="P162" s="90"/>
      <c r="Q162" s="105"/>
      <c r="R162" s="90"/>
      <c r="S162" s="90"/>
      <c r="T162" s="90"/>
      <c r="U162" s="90"/>
      <c r="V162" s="90"/>
      <c r="W162" s="90"/>
      <c r="X162" s="90"/>
      <c r="Y162" s="90"/>
    </row>
    <row r="163" spans="1:25" ht="30" customHeight="1">
      <c r="A163" s="28">
        <v>100</v>
      </c>
      <c r="B163" s="29" t="s">
        <v>150</v>
      </c>
      <c r="C163" s="29" t="s">
        <v>151</v>
      </c>
      <c r="D163" s="23" t="s">
        <v>193</v>
      </c>
      <c r="E163" s="23" t="s">
        <v>17</v>
      </c>
      <c r="F163" s="33">
        <v>50000</v>
      </c>
      <c r="G163" s="30">
        <f t="shared" si="76"/>
        <v>1435</v>
      </c>
      <c r="H163" s="30">
        <f t="shared" si="77"/>
        <v>1520</v>
      </c>
      <c r="I163" s="30">
        <v>0</v>
      </c>
      <c r="J163" s="33">
        <v>9878.0400000000009</v>
      </c>
      <c r="K163" s="33">
        <f t="shared" si="78"/>
        <v>12833.04</v>
      </c>
      <c r="L163" s="31">
        <f t="shared" si="75"/>
        <v>37166.959999999999</v>
      </c>
      <c r="M163" s="88"/>
      <c r="N163" s="88"/>
      <c r="P163" s="90"/>
      <c r="Q163" s="104"/>
      <c r="R163" s="90"/>
      <c r="S163" s="90"/>
      <c r="T163" s="90"/>
      <c r="U163" s="90"/>
      <c r="V163" s="90"/>
      <c r="W163" s="90"/>
      <c r="X163" s="90"/>
      <c r="Y163" s="90"/>
    </row>
    <row r="164" spans="1:25" ht="30" customHeight="1">
      <c r="A164" s="28">
        <v>101</v>
      </c>
      <c r="B164" s="29" t="s">
        <v>220</v>
      </c>
      <c r="C164" s="29" t="s">
        <v>221</v>
      </c>
      <c r="D164" s="23" t="s">
        <v>193</v>
      </c>
      <c r="E164" s="23" t="s">
        <v>17</v>
      </c>
      <c r="F164" s="30">
        <v>60000</v>
      </c>
      <c r="G164" s="30">
        <f t="shared" si="76"/>
        <v>1722</v>
      </c>
      <c r="H164" s="30">
        <f t="shared" si="77"/>
        <v>1824</v>
      </c>
      <c r="I164" s="30">
        <v>0</v>
      </c>
      <c r="J164" s="30">
        <v>225</v>
      </c>
      <c r="K164" s="33">
        <f t="shared" si="78"/>
        <v>3771</v>
      </c>
      <c r="L164" s="31">
        <f>+F164-K164</f>
        <v>56229</v>
      </c>
      <c r="M164" s="88"/>
      <c r="N164" s="88"/>
      <c r="P164" s="90"/>
      <c r="Q164" s="105"/>
      <c r="R164" s="90"/>
      <c r="S164" s="90"/>
      <c r="T164" s="90"/>
      <c r="U164" s="90"/>
      <c r="V164" s="90"/>
      <c r="W164" s="90"/>
      <c r="X164" s="90"/>
      <c r="Y164" s="90"/>
    </row>
    <row r="165" spans="1:25" ht="30" customHeight="1">
      <c r="A165" s="37" t="s">
        <v>212</v>
      </c>
      <c r="B165" s="73"/>
      <c r="C165" s="73"/>
      <c r="D165" s="41"/>
      <c r="E165" s="42"/>
      <c r="F165" s="31">
        <f>SUM(F154:F164)</f>
        <v>504000</v>
      </c>
      <c r="G165" s="31">
        <f t="shared" ref="G165:L165" si="79">SUM(G154:G164)</f>
        <v>14464.800000000001</v>
      </c>
      <c r="H165" s="31">
        <f>+SUM(H154:H164)</f>
        <v>15321.6</v>
      </c>
      <c r="I165" s="31">
        <f>SUM(I154:I164)</f>
        <v>12105.44</v>
      </c>
      <c r="J165" s="31">
        <f>SUM(J154:J164)</f>
        <v>66990.09</v>
      </c>
      <c r="K165" s="31">
        <f t="shared" si="79"/>
        <v>108881.93000000002</v>
      </c>
      <c r="L165" s="31">
        <f t="shared" si="79"/>
        <v>395118.07000000007</v>
      </c>
      <c r="M165" s="88"/>
      <c r="N165" s="88"/>
      <c r="P165" s="90"/>
      <c r="Q165" s="90"/>
      <c r="R165" s="90"/>
      <c r="S165" s="90"/>
      <c r="T165" s="90"/>
      <c r="U165" s="90"/>
      <c r="V165" s="90"/>
      <c r="W165" s="90"/>
      <c r="X165" s="90"/>
      <c r="Y165" s="90"/>
    </row>
    <row r="166" spans="1:25" ht="30" customHeight="1">
      <c r="A166" s="125" t="s">
        <v>169</v>
      </c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88"/>
      <c r="N166" s="88"/>
      <c r="O166" s="17"/>
      <c r="P166" s="100"/>
      <c r="Q166" s="100"/>
      <c r="R166" s="90"/>
      <c r="S166" s="90"/>
      <c r="T166" s="90"/>
      <c r="U166" s="90"/>
      <c r="V166" s="90"/>
      <c r="W166" s="90"/>
      <c r="X166" s="90"/>
      <c r="Y166" s="90"/>
    </row>
    <row r="167" spans="1:25" ht="30" customHeight="1">
      <c r="A167" s="39" t="s">
        <v>4</v>
      </c>
      <c r="B167" s="40" t="s">
        <v>5</v>
      </c>
      <c r="C167" s="40" t="s">
        <v>6</v>
      </c>
      <c r="D167" s="39" t="s">
        <v>189</v>
      </c>
      <c r="E167" s="40" t="s">
        <v>7</v>
      </c>
      <c r="F167" s="39" t="s">
        <v>207</v>
      </c>
      <c r="G167" s="39" t="s">
        <v>8</v>
      </c>
      <c r="H167" s="39" t="s">
        <v>9</v>
      </c>
      <c r="I167" s="39" t="s">
        <v>10</v>
      </c>
      <c r="J167" s="39" t="s">
        <v>208</v>
      </c>
      <c r="K167" s="39" t="s">
        <v>209</v>
      </c>
      <c r="L167" s="39" t="s">
        <v>210</v>
      </c>
      <c r="M167" s="88"/>
      <c r="N167" s="88"/>
      <c r="O167" s="19"/>
      <c r="P167" s="93"/>
      <c r="Q167" s="93"/>
      <c r="R167" s="90"/>
      <c r="S167" s="90"/>
      <c r="T167" s="90"/>
      <c r="U167" s="90"/>
      <c r="V167" s="90"/>
      <c r="W167" s="90"/>
      <c r="X167" s="90"/>
      <c r="Y167" s="90"/>
    </row>
    <row r="168" spans="1:25" ht="30" customHeight="1">
      <c r="A168" s="23">
        <v>102</v>
      </c>
      <c r="B168" s="36" t="s">
        <v>19</v>
      </c>
      <c r="C168" s="36" t="s">
        <v>20</v>
      </c>
      <c r="D168" s="23" t="s">
        <v>193</v>
      </c>
      <c r="E168" s="32" t="s">
        <v>17</v>
      </c>
      <c r="F168" s="30">
        <v>60000</v>
      </c>
      <c r="G168" s="30">
        <f t="shared" ref="G168:G171" si="80">F168*0.0287</f>
        <v>1722</v>
      </c>
      <c r="H168" s="30">
        <f>IF(F168&lt;75829.93,F168*0.0304,2305.23)</f>
        <v>1824</v>
      </c>
      <c r="I168" s="30">
        <v>0</v>
      </c>
      <c r="J168" s="30">
        <v>3300.46</v>
      </c>
      <c r="K168" s="30">
        <f>+G168+H168+I168+J168</f>
        <v>6846.46</v>
      </c>
      <c r="L168" s="31">
        <f>+F168-K168</f>
        <v>53153.54</v>
      </c>
      <c r="M168" s="88"/>
      <c r="N168" s="88"/>
      <c r="P168" s="93"/>
      <c r="Q168" s="90"/>
      <c r="R168" s="90"/>
      <c r="S168" s="90"/>
      <c r="T168" s="90"/>
      <c r="U168" s="90"/>
      <c r="V168" s="90"/>
      <c r="W168" s="90"/>
      <c r="X168" s="90"/>
      <c r="Y168" s="90"/>
    </row>
    <row r="169" spans="1:25" ht="30" customHeight="1">
      <c r="A169" s="23">
        <v>103</v>
      </c>
      <c r="B169" s="48" t="s">
        <v>141</v>
      </c>
      <c r="C169" s="48" t="s">
        <v>138</v>
      </c>
      <c r="D169" s="23" t="s">
        <v>192</v>
      </c>
      <c r="E169" s="23" t="s">
        <v>14</v>
      </c>
      <c r="F169" s="33">
        <v>30000</v>
      </c>
      <c r="G169" s="30">
        <f t="shared" si="80"/>
        <v>861</v>
      </c>
      <c r="H169" s="33">
        <f t="shared" ref="H169" si="81">IF(F169&lt;75829.93,F169*0.0304,2305.23)</f>
        <v>912</v>
      </c>
      <c r="I169" s="30">
        <v>0</v>
      </c>
      <c r="J169" s="33">
        <v>2040.46</v>
      </c>
      <c r="K169" s="33">
        <f t="shared" ref="K169:K171" si="82">+G169+H169+I169+J169</f>
        <v>3813.46</v>
      </c>
      <c r="L169" s="24">
        <f t="shared" ref="L169" si="83">+F169-K169</f>
        <v>26186.54</v>
      </c>
      <c r="M169" s="88"/>
      <c r="N169" s="88"/>
      <c r="P169" s="93"/>
      <c r="Q169" s="90"/>
      <c r="R169" s="90"/>
      <c r="S169" s="90"/>
      <c r="T169" s="90"/>
      <c r="U169" s="90"/>
      <c r="V169" s="90"/>
      <c r="W169" s="90"/>
      <c r="X169" s="90"/>
      <c r="Y169" s="90"/>
    </row>
    <row r="170" spans="1:25" ht="30" customHeight="1">
      <c r="A170" s="23">
        <v>104</v>
      </c>
      <c r="B170" s="29" t="s">
        <v>148</v>
      </c>
      <c r="C170" s="29" t="s">
        <v>149</v>
      </c>
      <c r="D170" s="23" t="s">
        <v>193</v>
      </c>
      <c r="E170" s="23" t="s">
        <v>17</v>
      </c>
      <c r="F170" s="33">
        <v>60000</v>
      </c>
      <c r="G170" s="33">
        <f t="shared" si="80"/>
        <v>1722</v>
      </c>
      <c r="H170" s="33">
        <f>IF(F170&lt;75829.93,F170*0.0304,2305.23)</f>
        <v>1824</v>
      </c>
      <c r="I170" s="30">
        <v>0</v>
      </c>
      <c r="J170" s="33">
        <v>225</v>
      </c>
      <c r="K170" s="33">
        <f t="shared" si="82"/>
        <v>3771</v>
      </c>
      <c r="L170" s="27">
        <f>+F170-K170</f>
        <v>56229</v>
      </c>
      <c r="M170" s="88"/>
      <c r="N170" s="88"/>
      <c r="P170" s="90"/>
      <c r="Q170" s="90"/>
      <c r="R170" s="90"/>
      <c r="S170" s="90"/>
      <c r="T170" s="90"/>
      <c r="U170" s="90"/>
      <c r="V170" s="90"/>
      <c r="W170" s="90"/>
      <c r="X170" s="90"/>
      <c r="Y170" s="90"/>
    </row>
    <row r="171" spans="1:25" ht="30" customHeight="1">
      <c r="A171" s="23">
        <v>105</v>
      </c>
      <c r="B171" s="29" t="s">
        <v>156</v>
      </c>
      <c r="C171" s="29" t="s">
        <v>138</v>
      </c>
      <c r="D171" s="23" t="s">
        <v>193</v>
      </c>
      <c r="E171" s="23" t="s">
        <v>14</v>
      </c>
      <c r="F171" s="30">
        <v>30000</v>
      </c>
      <c r="G171" s="30">
        <f t="shared" si="80"/>
        <v>861</v>
      </c>
      <c r="H171" s="30">
        <f>IF(F171&lt;75829.93,F171*0.0304,2305.23)</f>
        <v>912</v>
      </c>
      <c r="I171" s="30">
        <v>0</v>
      </c>
      <c r="J171" s="30">
        <v>825</v>
      </c>
      <c r="K171" s="33">
        <f t="shared" si="82"/>
        <v>2598</v>
      </c>
      <c r="L171" s="31">
        <f>+F171-K171</f>
        <v>27402</v>
      </c>
      <c r="M171" s="88"/>
      <c r="N171" s="88"/>
      <c r="P171" s="90"/>
      <c r="Q171" s="90"/>
      <c r="R171" s="90"/>
      <c r="S171" s="90"/>
      <c r="T171" s="90"/>
      <c r="U171" s="90"/>
      <c r="V171" s="90"/>
      <c r="W171" s="90"/>
      <c r="X171" s="90"/>
      <c r="Y171" s="90"/>
    </row>
    <row r="172" spans="1:25" ht="30" customHeight="1">
      <c r="A172" s="37" t="s">
        <v>212</v>
      </c>
      <c r="B172" s="73"/>
      <c r="C172" s="73"/>
      <c r="D172" s="41"/>
      <c r="E172" s="42"/>
      <c r="F172" s="31">
        <f>SUM(F168:F171)</f>
        <v>180000</v>
      </c>
      <c r="G172" s="31">
        <f>SUM(G168:G171)</f>
        <v>5166</v>
      </c>
      <c r="H172" s="31">
        <f>+SUM(H168:H171)</f>
        <v>5472</v>
      </c>
      <c r="I172" s="31">
        <f>SUM(I168:I171)</f>
        <v>0</v>
      </c>
      <c r="J172" s="31">
        <f>SUM(J168:J171)</f>
        <v>6390.92</v>
      </c>
      <c r="K172" s="31">
        <f>SUM(K168:K171)</f>
        <v>17028.919999999998</v>
      </c>
      <c r="L172" s="31">
        <f>SUM(L168:L171)</f>
        <v>162971.08000000002</v>
      </c>
      <c r="M172" s="88"/>
      <c r="N172" s="88"/>
      <c r="P172" s="90"/>
      <c r="Q172" s="90"/>
      <c r="R172" s="90"/>
      <c r="S172" s="90"/>
      <c r="T172" s="90"/>
      <c r="U172" s="90"/>
      <c r="V172" s="90"/>
      <c r="W172" s="90"/>
      <c r="X172" s="90"/>
      <c r="Y172" s="90"/>
    </row>
    <row r="173" spans="1:25" ht="30" customHeight="1">
      <c r="A173" s="125" t="s">
        <v>118</v>
      </c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88"/>
      <c r="N173" s="88"/>
      <c r="P173" s="90"/>
      <c r="Q173" s="90"/>
      <c r="R173" s="90"/>
      <c r="S173" s="90"/>
      <c r="T173" s="90"/>
      <c r="U173" s="90"/>
      <c r="V173" s="90"/>
      <c r="W173" s="90"/>
      <c r="X173" s="90"/>
      <c r="Y173" s="90"/>
    </row>
    <row r="174" spans="1:25" ht="30" customHeight="1">
      <c r="A174" s="39" t="s">
        <v>4</v>
      </c>
      <c r="B174" s="40" t="s">
        <v>5</v>
      </c>
      <c r="C174" s="40" t="s">
        <v>6</v>
      </c>
      <c r="D174" s="39" t="s">
        <v>189</v>
      </c>
      <c r="E174" s="40" t="s">
        <v>7</v>
      </c>
      <c r="F174" s="39" t="s">
        <v>207</v>
      </c>
      <c r="G174" s="39" t="s">
        <v>8</v>
      </c>
      <c r="H174" s="39" t="s">
        <v>9</v>
      </c>
      <c r="I174" s="39" t="s">
        <v>10</v>
      </c>
      <c r="J174" s="39" t="s">
        <v>208</v>
      </c>
      <c r="K174" s="39" t="s">
        <v>209</v>
      </c>
      <c r="L174" s="39" t="s">
        <v>210</v>
      </c>
      <c r="M174" s="88"/>
      <c r="N174" s="88"/>
      <c r="P174" s="90"/>
      <c r="Q174" s="90"/>
      <c r="R174" s="90"/>
      <c r="S174" s="90"/>
      <c r="T174" s="90"/>
      <c r="U174" s="90"/>
      <c r="V174" s="90"/>
      <c r="W174" s="90"/>
      <c r="X174" s="90"/>
      <c r="Y174" s="90"/>
    </row>
    <row r="175" spans="1:25" ht="30" customHeight="1">
      <c r="A175" s="23">
        <v>106</v>
      </c>
      <c r="B175" s="29" t="s">
        <v>230</v>
      </c>
      <c r="C175" s="29" t="s">
        <v>151</v>
      </c>
      <c r="D175" s="23" t="s">
        <v>193</v>
      </c>
      <c r="E175" s="23" t="s">
        <v>17</v>
      </c>
      <c r="F175" s="30">
        <v>50000</v>
      </c>
      <c r="G175" s="30">
        <f t="shared" ref="G175:G183" si="84">F175*0.0287</f>
        <v>1435</v>
      </c>
      <c r="H175" s="30">
        <f>IF(F175&lt;75829.93,F175*0.0304,2305.23)</f>
        <v>1520</v>
      </c>
      <c r="I175" s="30">
        <v>0</v>
      </c>
      <c r="J175" s="30">
        <v>325</v>
      </c>
      <c r="K175" s="30">
        <f>G175+H175+I175+J175</f>
        <v>3280</v>
      </c>
      <c r="L175" s="31">
        <f>+F175-K175</f>
        <v>46720</v>
      </c>
      <c r="M175" s="88"/>
      <c r="N175" s="88"/>
      <c r="P175" s="90"/>
      <c r="Q175" s="90"/>
      <c r="R175" s="90"/>
      <c r="S175" s="90"/>
      <c r="T175" s="90"/>
      <c r="U175" s="90"/>
      <c r="V175" s="90"/>
      <c r="W175" s="90"/>
      <c r="X175" s="90"/>
      <c r="Y175" s="90"/>
    </row>
    <row r="176" spans="1:25" ht="30" customHeight="1">
      <c r="A176" s="23">
        <v>107</v>
      </c>
      <c r="B176" s="29" t="s">
        <v>229</v>
      </c>
      <c r="C176" s="29" t="s">
        <v>151</v>
      </c>
      <c r="D176" s="23" t="s">
        <v>192</v>
      </c>
      <c r="E176" s="23" t="s">
        <v>17</v>
      </c>
      <c r="F176" s="30">
        <v>60000</v>
      </c>
      <c r="G176" s="30">
        <f t="shared" si="84"/>
        <v>1722</v>
      </c>
      <c r="H176" s="30">
        <f t="shared" ref="H176:H184" si="85">IF(F176&lt;75829.93,F176*0.0304,2305.23)</f>
        <v>1824</v>
      </c>
      <c r="I176" s="30">
        <v>0</v>
      </c>
      <c r="J176" s="30">
        <v>4963</v>
      </c>
      <c r="K176" s="30">
        <f t="shared" ref="K176:K183" si="86">G176+H176+I176+J176</f>
        <v>8509</v>
      </c>
      <c r="L176" s="31">
        <f>+F176-K176</f>
        <v>51491</v>
      </c>
      <c r="M176" s="88"/>
      <c r="N176" s="88"/>
      <c r="P176" s="90"/>
      <c r="Q176" s="90"/>
      <c r="R176" s="90"/>
      <c r="S176" s="90"/>
      <c r="T176" s="90"/>
      <c r="U176" s="90"/>
      <c r="V176" s="90"/>
      <c r="W176" s="90"/>
      <c r="X176" s="90"/>
      <c r="Y176" s="90"/>
    </row>
    <row r="177" spans="1:29" ht="30" customHeight="1">
      <c r="A177" s="23">
        <v>108</v>
      </c>
      <c r="B177" s="29" t="s">
        <v>231</v>
      </c>
      <c r="C177" s="29" t="s">
        <v>151</v>
      </c>
      <c r="D177" s="23" t="s">
        <v>192</v>
      </c>
      <c r="E177" s="23" t="s">
        <v>17</v>
      </c>
      <c r="F177" s="30">
        <v>50000</v>
      </c>
      <c r="G177" s="30">
        <f>F177*0.0287</f>
        <v>1435</v>
      </c>
      <c r="H177" s="30">
        <f t="shared" si="85"/>
        <v>1520</v>
      </c>
      <c r="I177" s="30">
        <v>0</v>
      </c>
      <c r="J177" s="30">
        <v>5139.3500000000004</v>
      </c>
      <c r="K177" s="30">
        <f>G177+H177+I177+J177</f>
        <v>8094.35</v>
      </c>
      <c r="L177" s="31">
        <f>+F177-K177</f>
        <v>41905.65</v>
      </c>
      <c r="M177" s="88"/>
      <c r="N177" s="88"/>
      <c r="P177" s="90"/>
      <c r="Q177" s="90"/>
      <c r="R177" s="90"/>
      <c r="S177" s="90"/>
      <c r="T177" s="90"/>
      <c r="U177" s="90"/>
      <c r="V177" s="90"/>
      <c r="W177" s="90"/>
      <c r="X177" s="90"/>
      <c r="Y177" s="90"/>
    </row>
    <row r="178" spans="1:29" ht="30" customHeight="1">
      <c r="A178" s="23">
        <v>109</v>
      </c>
      <c r="B178" s="29" t="s">
        <v>167</v>
      </c>
      <c r="C178" s="29" t="s">
        <v>102</v>
      </c>
      <c r="D178" s="23" t="s">
        <v>193</v>
      </c>
      <c r="E178" s="23" t="s">
        <v>17</v>
      </c>
      <c r="F178" s="30">
        <v>30000</v>
      </c>
      <c r="G178" s="30">
        <f>F178*0.0287</f>
        <v>861</v>
      </c>
      <c r="H178" s="30">
        <f t="shared" si="85"/>
        <v>912</v>
      </c>
      <c r="I178" s="30">
        <f>(F178-G178-H178-33326.92)*IF(F178&gt;33326.92,15%)</f>
        <v>0</v>
      </c>
      <c r="J178" s="30">
        <v>3555.92</v>
      </c>
      <c r="K178" s="30">
        <f>G178+H178+I178+J178</f>
        <v>5328.92</v>
      </c>
      <c r="L178" s="31">
        <f>+F178-K178</f>
        <v>24671.08</v>
      </c>
      <c r="M178" s="88"/>
      <c r="N178" s="88"/>
      <c r="O178" s="18"/>
      <c r="P178" s="102"/>
      <c r="Q178" s="102"/>
      <c r="R178" s="90"/>
      <c r="S178" s="90"/>
      <c r="T178" s="90"/>
      <c r="U178" s="90"/>
      <c r="V178" s="90"/>
      <c r="W178" s="90"/>
      <c r="X178" s="90"/>
      <c r="Y178" s="90"/>
    </row>
    <row r="179" spans="1:29" ht="30" customHeight="1">
      <c r="A179" s="23">
        <v>110</v>
      </c>
      <c r="B179" s="29" t="s">
        <v>232</v>
      </c>
      <c r="C179" s="29" t="s">
        <v>151</v>
      </c>
      <c r="D179" s="23" t="s">
        <v>193</v>
      </c>
      <c r="E179" s="23" t="s">
        <v>14</v>
      </c>
      <c r="F179" s="30">
        <v>50000</v>
      </c>
      <c r="G179" s="30">
        <f t="shared" si="84"/>
        <v>1435</v>
      </c>
      <c r="H179" s="30">
        <f t="shared" si="85"/>
        <v>1520</v>
      </c>
      <c r="I179" s="30">
        <v>0</v>
      </c>
      <c r="J179" s="30">
        <v>12090.32</v>
      </c>
      <c r="K179" s="30">
        <f>G179+H179+I179+J179</f>
        <v>15045.32</v>
      </c>
      <c r="L179" s="31">
        <f t="shared" ref="L179:L184" si="87">+F179-K179</f>
        <v>34954.68</v>
      </c>
      <c r="M179" s="88"/>
      <c r="N179" s="88"/>
      <c r="O179" s="18"/>
      <c r="P179" s="102"/>
      <c r="Q179" s="102"/>
      <c r="R179" s="90"/>
      <c r="S179" s="90"/>
      <c r="T179" s="90"/>
      <c r="U179" s="90"/>
      <c r="V179" s="90"/>
      <c r="W179" s="90"/>
      <c r="X179" s="90"/>
      <c r="Y179" s="90"/>
    </row>
    <row r="180" spans="1:29" ht="30" customHeight="1">
      <c r="A180" s="23">
        <v>111</v>
      </c>
      <c r="B180" s="29" t="s">
        <v>194</v>
      </c>
      <c r="C180" s="36" t="s">
        <v>100</v>
      </c>
      <c r="D180" s="22" t="s">
        <v>192</v>
      </c>
      <c r="E180" s="23" t="s">
        <v>14</v>
      </c>
      <c r="F180" s="20">
        <v>35000</v>
      </c>
      <c r="G180" s="20">
        <f t="shared" ref="G180" si="88">F180*0.0287</f>
        <v>1004.5</v>
      </c>
      <c r="H180" s="20">
        <f>IF(F180&lt;75829.93,F180*0.0304,2305.23)</f>
        <v>1064</v>
      </c>
      <c r="I180" s="20">
        <v>0</v>
      </c>
      <c r="J180" s="20">
        <v>725</v>
      </c>
      <c r="K180" s="20">
        <f>G180+H180+I180+J180</f>
        <v>2793.5</v>
      </c>
      <c r="L180" s="24">
        <f>+F180-K180</f>
        <v>32206.5</v>
      </c>
      <c r="M180" s="88"/>
      <c r="N180" s="88"/>
      <c r="O180" s="18"/>
      <c r="P180" s="102"/>
      <c r="Q180" s="102"/>
      <c r="R180" s="90"/>
      <c r="S180" s="90"/>
      <c r="T180" s="90"/>
      <c r="U180" s="90"/>
      <c r="V180" s="90"/>
      <c r="W180" s="90"/>
      <c r="X180" s="106"/>
      <c r="Y180" s="106"/>
      <c r="Z180" s="7"/>
      <c r="AA180" s="7"/>
      <c r="AB180" s="7"/>
      <c r="AC180" s="8"/>
    </row>
    <row r="181" spans="1:29" ht="30" customHeight="1">
      <c r="A181" s="23">
        <v>112</v>
      </c>
      <c r="B181" s="29" t="s">
        <v>233</v>
      </c>
      <c r="C181" s="29" t="s">
        <v>151</v>
      </c>
      <c r="D181" s="23" t="s">
        <v>192</v>
      </c>
      <c r="E181" s="23" t="s">
        <v>14</v>
      </c>
      <c r="F181" s="30">
        <v>50000</v>
      </c>
      <c r="G181" s="30">
        <f>F181*0.0287</f>
        <v>1435</v>
      </c>
      <c r="H181" s="30">
        <f t="shared" si="85"/>
        <v>1520</v>
      </c>
      <c r="I181" s="30">
        <v>0</v>
      </c>
      <c r="J181" s="30">
        <v>3021.08</v>
      </c>
      <c r="K181" s="30">
        <f t="shared" si="86"/>
        <v>5976.08</v>
      </c>
      <c r="L181" s="31">
        <f t="shared" si="87"/>
        <v>44023.92</v>
      </c>
      <c r="M181" s="88"/>
      <c r="N181" s="88"/>
      <c r="O181" s="18"/>
      <c r="P181" s="102"/>
      <c r="Q181" s="102"/>
      <c r="R181" s="90"/>
      <c r="S181" s="90"/>
      <c r="T181" s="90"/>
      <c r="U181" s="90"/>
      <c r="V181" s="90"/>
      <c r="W181" s="90"/>
      <c r="X181" s="90"/>
      <c r="Y181" s="90"/>
    </row>
    <row r="182" spans="1:29" s="59" customFormat="1" ht="30" customHeight="1">
      <c r="A182" s="23">
        <v>113</v>
      </c>
      <c r="B182" s="71" t="s">
        <v>164</v>
      </c>
      <c r="C182" s="63" t="s">
        <v>165</v>
      </c>
      <c r="D182" s="57" t="s">
        <v>192</v>
      </c>
      <c r="E182" s="57" t="s">
        <v>14</v>
      </c>
      <c r="F182" s="60">
        <v>100000</v>
      </c>
      <c r="G182" s="60">
        <v>2870</v>
      </c>
      <c r="H182" s="60">
        <v>3040</v>
      </c>
      <c r="I182" s="60">
        <v>12105.44</v>
      </c>
      <c r="J182" s="60">
        <v>15516.2</v>
      </c>
      <c r="K182" s="60">
        <f t="shared" si="86"/>
        <v>33531.64</v>
      </c>
      <c r="L182" s="61">
        <f>+F182-K182</f>
        <v>66468.36</v>
      </c>
      <c r="M182" s="88"/>
      <c r="N182" s="88"/>
      <c r="O182" s="18"/>
      <c r="P182" s="114"/>
      <c r="Q182" s="126" t="s">
        <v>164</v>
      </c>
      <c r="R182" s="126"/>
      <c r="S182" s="126"/>
      <c r="T182" s="126"/>
      <c r="U182" s="126"/>
      <c r="V182" s="126"/>
      <c r="W182" s="126"/>
      <c r="X182" s="90"/>
      <c r="Y182" s="90"/>
    </row>
    <row r="183" spans="1:29" ht="30" customHeight="1">
      <c r="A183" s="23">
        <v>114</v>
      </c>
      <c r="B183" s="29" t="s">
        <v>234</v>
      </c>
      <c r="C183" s="29" t="s">
        <v>168</v>
      </c>
      <c r="D183" s="23" t="s">
        <v>192</v>
      </c>
      <c r="E183" s="57" t="s">
        <v>14</v>
      </c>
      <c r="F183" s="30">
        <v>35000</v>
      </c>
      <c r="G183" s="30">
        <f t="shared" si="84"/>
        <v>1004.5</v>
      </c>
      <c r="H183" s="30">
        <f>IF(F183&lt;75829.93,F183*0.0304,2305.23)</f>
        <v>1064</v>
      </c>
      <c r="I183" s="30">
        <v>0</v>
      </c>
      <c r="J183" s="30">
        <v>25</v>
      </c>
      <c r="K183" s="30">
        <f t="shared" si="86"/>
        <v>2093.5</v>
      </c>
      <c r="L183" s="31">
        <f t="shared" si="87"/>
        <v>32906.5</v>
      </c>
      <c r="M183" s="88"/>
      <c r="N183" s="88"/>
      <c r="O183" s="18"/>
      <c r="P183" s="114"/>
      <c r="Q183" s="92" t="s">
        <v>207</v>
      </c>
      <c r="R183" s="92" t="s">
        <v>8</v>
      </c>
      <c r="S183" s="92" t="s">
        <v>9</v>
      </c>
      <c r="T183" s="92" t="s">
        <v>10</v>
      </c>
      <c r="U183" s="92" t="s">
        <v>208</v>
      </c>
      <c r="V183" s="92" t="s">
        <v>209</v>
      </c>
      <c r="W183" s="92" t="s">
        <v>210</v>
      </c>
      <c r="X183" s="90"/>
      <c r="Y183" s="90"/>
    </row>
    <row r="184" spans="1:29" ht="30" customHeight="1">
      <c r="A184" s="23">
        <v>115</v>
      </c>
      <c r="B184" s="29" t="s">
        <v>184</v>
      </c>
      <c r="C184" s="29" t="s">
        <v>138</v>
      </c>
      <c r="D184" s="23" t="s">
        <v>193</v>
      </c>
      <c r="E184" s="23" t="s">
        <v>14</v>
      </c>
      <c r="F184" s="20">
        <v>30000</v>
      </c>
      <c r="G184" s="30">
        <f t="shared" ref="G184" si="89">F184*0.0287</f>
        <v>861</v>
      </c>
      <c r="H184" s="30">
        <f t="shared" si="85"/>
        <v>912</v>
      </c>
      <c r="I184" s="30">
        <v>0</v>
      </c>
      <c r="J184" s="30">
        <v>625</v>
      </c>
      <c r="K184" s="30">
        <f t="shared" ref="K184" si="90">G184+H184+I184+J184</f>
        <v>2398</v>
      </c>
      <c r="L184" s="31">
        <f t="shared" si="87"/>
        <v>27602</v>
      </c>
      <c r="M184" s="88"/>
      <c r="N184" s="88"/>
      <c r="O184" s="18"/>
      <c r="P184" s="94" t="s">
        <v>248</v>
      </c>
      <c r="Q184" s="96">
        <v>55000</v>
      </c>
      <c r="R184" s="96">
        <v>1578.5</v>
      </c>
      <c r="S184" s="96">
        <v>1672</v>
      </c>
      <c r="T184" s="96">
        <v>2559.67</v>
      </c>
      <c r="U184" s="96">
        <v>15516.2</v>
      </c>
      <c r="V184" s="96">
        <v>21326.37</v>
      </c>
      <c r="W184" s="96">
        <v>33673.629999999997</v>
      </c>
      <c r="X184" s="90"/>
      <c r="Y184" s="90"/>
    </row>
    <row r="185" spans="1:29" ht="30" customHeight="1">
      <c r="A185" s="52" t="s">
        <v>212</v>
      </c>
      <c r="B185" s="78"/>
      <c r="C185" s="78"/>
      <c r="D185" s="53"/>
      <c r="E185" s="52"/>
      <c r="F185" s="31">
        <f>SUM(F175:F184)</f>
        <v>490000</v>
      </c>
      <c r="G185" s="31">
        <f t="shared" ref="G185:J185" si="91">SUM(G175:G184)</f>
        <v>14063</v>
      </c>
      <c r="H185" s="31">
        <f>+SUM(H175:H184)</f>
        <v>14896</v>
      </c>
      <c r="I185" s="31">
        <f t="shared" si="91"/>
        <v>12105.44</v>
      </c>
      <c r="J185" s="31">
        <f t="shared" si="91"/>
        <v>45985.869999999995</v>
      </c>
      <c r="K185" s="31">
        <f>SUM(K175:K184)</f>
        <v>87050.31</v>
      </c>
      <c r="L185" s="31">
        <f>SUM(L175:L184)</f>
        <v>402949.68999999994</v>
      </c>
      <c r="M185" s="88"/>
      <c r="N185" s="88"/>
      <c r="O185" s="18"/>
      <c r="P185" s="94" t="s">
        <v>249</v>
      </c>
      <c r="Q185" s="96">
        <v>45000</v>
      </c>
      <c r="R185" s="96">
        <v>1291.5</v>
      </c>
      <c r="S185" s="96">
        <v>1368</v>
      </c>
      <c r="T185" s="96">
        <v>9545.77</v>
      </c>
      <c r="U185" s="96">
        <v>0</v>
      </c>
      <c r="V185" s="96">
        <v>12205.27</v>
      </c>
      <c r="W185" s="96">
        <v>32794.730000000003</v>
      </c>
      <c r="X185" s="90"/>
      <c r="Y185" s="90"/>
    </row>
    <row r="186" spans="1:29" ht="30" customHeight="1">
      <c r="A186" s="125" t="s">
        <v>235</v>
      </c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88"/>
      <c r="N186" s="88"/>
      <c r="O186" s="18"/>
      <c r="P186" s="94" t="s">
        <v>250</v>
      </c>
      <c r="Q186" s="98">
        <f>+Q184+Q185</f>
        <v>100000</v>
      </c>
      <c r="R186" s="99">
        <f>R184+R185</f>
        <v>2870</v>
      </c>
      <c r="S186" s="99">
        <f>S184+S185</f>
        <v>3040</v>
      </c>
      <c r="T186" s="99">
        <f>+T184+T185</f>
        <v>12105.44</v>
      </c>
      <c r="U186" s="99">
        <f>U184+U185</f>
        <v>15516.2</v>
      </c>
      <c r="V186" s="99">
        <f>+V184+V185</f>
        <v>33531.64</v>
      </c>
      <c r="W186" s="99">
        <f>+W184+W185</f>
        <v>66468.36</v>
      </c>
      <c r="X186" s="90"/>
      <c r="Y186" s="90"/>
    </row>
    <row r="187" spans="1:29" ht="30" customHeight="1">
      <c r="A187" s="39" t="s">
        <v>4</v>
      </c>
      <c r="B187" s="40" t="s">
        <v>5</v>
      </c>
      <c r="C187" s="40" t="s">
        <v>6</v>
      </c>
      <c r="D187" s="39" t="s">
        <v>189</v>
      </c>
      <c r="E187" s="40" t="s">
        <v>7</v>
      </c>
      <c r="F187" s="39" t="s">
        <v>207</v>
      </c>
      <c r="G187" s="39" t="s">
        <v>8</v>
      </c>
      <c r="H187" s="39" t="s">
        <v>9</v>
      </c>
      <c r="I187" s="39" t="s">
        <v>10</v>
      </c>
      <c r="J187" s="39" t="s">
        <v>208</v>
      </c>
      <c r="K187" s="39" t="s">
        <v>209</v>
      </c>
      <c r="L187" s="39" t="s">
        <v>210</v>
      </c>
      <c r="M187" s="88"/>
      <c r="N187" s="88"/>
      <c r="O187" s="18"/>
      <c r="P187" s="102"/>
      <c r="Q187" s="102"/>
      <c r="R187" s="90"/>
      <c r="S187" s="90"/>
      <c r="T187" s="90"/>
      <c r="U187" s="90"/>
      <c r="V187" s="90"/>
      <c r="W187" s="90"/>
      <c r="X187" s="90"/>
      <c r="Y187" s="90"/>
    </row>
    <row r="188" spans="1:29" ht="30" customHeight="1">
      <c r="A188" s="23">
        <v>116</v>
      </c>
      <c r="B188" s="29" t="s">
        <v>172</v>
      </c>
      <c r="C188" s="29" t="s">
        <v>173</v>
      </c>
      <c r="D188" s="23" t="s">
        <v>192</v>
      </c>
      <c r="E188" s="23" t="s">
        <v>14</v>
      </c>
      <c r="F188" s="20">
        <v>37000</v>
      </c>
      <c r="G188" s="20">
        <f>F188*0.0287</f>
        <v>1061.9000000000001</v>
      </c>
      <c r="H188" s="20">
        <f>IF(F188&lt;75829.93,F188*0.0304,2305.23)</f>
        <v>1124.8</v>
      </c>
      <c r="I188" s="20">
        <v>0</v>
      </c>
      <c r="J188" s="20">
        <v>225</v>
      </c>
      <c r="K188" s="20">
        <f>G188+H188+I188+J188</f>
        <v>2411.6999999999998</v>
      </c>
      <c r="L188" s="24">
        <f>+F188-K188</f>
        <v>34588.300000000003</v>
      </c>
      <c r="M188" s="88"/>
      <c r="N188" s="88"/>
      <c r="O188" s="18"/>
      <c r="P188" s="102"/>
      <c r="Q188" s="102"/>
      <c r="R188" s="90"/>
      <c r="S188" s="90"/>
      <c r="T188" s="90"/>
      <c r="U188" s="90"/>
      <c r="V188" s="90"/>
      <c r="W188" s="90"/>
      <c r="X188" s="90"/>
      <c r="Y188" s="90"/>
    </row>
    <row r="189" spans="1:29" ht="30" customHeight="1">
      <c r="A189" s="52" t="s">
        <v>212</v>
      </c>
      <c r="B189" s="79"/>
      <c r="C189" s="79"/>
      <c r="D189" s="53"/>
      <c r="E189" s="52"/>
      <c r="F189" s="24">
        <f>+F188</f>
        <v>37000</v>
      </c>
      <c r="G189" s="24">
        <f t="shared" ref="G189:K189" si="92">+G188</f>
        <v>1061.9000000000001</v>
      </c>
      <c r="H189" s="24">
        <f>+SUM(H188)</f>
        <v>1124.8</v>
      </c>
      <c r="I189" s="24">
        <f>SUM(I188)</f>
        <v>0</v>
      </c>
      <c r="J189" s="24">
        <f t="shared" si="92"/>
        <v>225</v>
      </c>
      <c r="K189" s="24">
        <f t="shared" si="92"/>
        <v>2411.6999999999998</v>
      </c>
      <c r="L189" s="24">
        <f>SUM(L188)</f>
        <v>34588.300000000003</v>
      </c>
      <c r="M189" s="88"/>
      <c r="N189" s="88"/>
      <c r="O189" s="18"/>
      <c r="P189" s="102"/>
      <c r="Q189" s="102"/>
      <c r="R189" s="90"/>
      <c r="S189" s="90"/>
      <c r="T189" s="90"/>
      <c r="U189" s="90"/>
      <c r="V189" s="90"/>
      <c r="W189" s="90"/>
      <c r="X189" s="90"/>
      <c r="Y189" s="90"/>
    </row>
    <row r="190" spans="1:29" ht="30" customHeight="1">
      <c r="A190" s="125" t="s">
        <v>236</v>
      </c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88"/>
      <c r="N190" s="88"/>
      <c r="P190" s="90"/>
      <c r="Q190" s="90"/>
      <c r="R190" s="102"/>
      <c r="S190" s="102"/>
      <c r="T190" s="102"/>
      <c r="U190" s="90"/>
      <c r="V190" s="90"/>
      <c r="W190" s="90"/>
      <c r="X190" s="90"/>
      <c r="Y190" s="90"/>
    </row>
    <row r="191" spans="1:29" ht="30" customHeight="1">
      <c r="A191" s="39" t="s">
        <v>4</v>
      </c>
      <c r="B191" s="40" t="s">
        <v>5</v>
      </c>
      <c r="C191" s="40" t="s">
        <v>6</v>
      </c>
      <c r="D191" s="39" t="s">
        <v>189</v>
      </c>
      <c r="E191" s="40" t="s">
        <v>7</v>
      </c>
      <c r="F191" s="39" t="s">
        <v>207</v>
      </c>
      <c r="G191" s="39" t="s">
        <v>8</v>
      </c>
      <c r="H191" s="39" t="s">
        <v>9</v>
      </c>
      <c r="I191" s="39" t="s">
        <v>10</v>
      </c>
      <c r="J191" s="39" t="s">
        <v>208</v>
      </c>
      <c r="K191" s="39" t="s">
        <v>209</v>
      </c>
      <c r="L191" s="39" t="s">
        <v>210</v>
      </c>
      <c r="M191" s="88"/>
      <c r="N191" s="88"/>
      <c r="O191" s="54"/>
      <c r="P191" s="110"/>
      <c r="Q191" s="110"/>
      <c r="R191" s="102"/>
      <c r="S191" s="102"/>
      <c r="T191" s="102"/>
      <c r="U191" s="90"/>
      <c r="V191" s="90"/>
      <c r="W191" s="90"/>
      <c r="X191" s="90"/>
      <c r="Y191" s="90"/>
    </row>
    <row r="192" spans="1:29" ht="30" customHeight="1">
      <c r="A192" s="23">
        <v>117</v>
      </c>
      <c r="B192" s="36" t="s">
        <v>160</v>
      </c>
      <c r="C192" s="29" t="s">
        <v>153</v>
      </c>
      <c r="D192" s="23" t="s">
        <v>192</v>
      </c>
      <c r="E192" s="23" t="s">
        <v>17</v>
      </c>
      <c r="F192" s="30">
        <v>36950</v>
      </c>
      <c r="G192" s="30">
        <v>1060.47</v>
      </c>
      <c r="H192" s="33">
        <v>1123.28</v>
      </c>
      <c r="I192" s="30">
        <v>0</v>
      </c>
      <c r="J192" s="30">
        <v>4263.96</v>
      </c>
      <c r="K192" s="30">
        <f>G192+H192+I192+J192</f>
        <v>6447.71</v>
      </c>
      <c r="L192" s="27">
        <f>+F192-K192</f>
        <v>30502.29</v>
      </c>
      <c r="M192" s="88"/>
      <c r="N192" s="88"/>
      <c r="P192" s="114"/>
      <c r="Q192" s="126" t="s">
        <v>147</v>
      </c>
      <c r="R192" s="126"/>
      <c r="S192" s="126"/>
      <c r="T192" s="126"/>
      <c r="U192" s="126"/>
      <c r="V192" s="126"/>
      <c r="W192" s="126"/>
      <c r="X192" s="90"/>
      <c r="Y192" s="90"/>
    </row>
    <row r="193" spans="1:25" ht="30" customHeight="1">
      <c r="A193" s="23">
        <v>118</v>
      </c>
      <c r="B193" s="36" t="s">
        <v>162</v>
      </c>
      <c r="C193" s="36" t="s">
        <v>104</v>
      </c>
      <c r="D193" s="28" t="s">
        <v>193</v>
      </c>
      <c r="E193" s="23" t="s">
        <v>14</v>
      </c>
      <c r="F193" s="30">
        <v>35000</v>
      </c>
      <c r="G193" s="30">
        <f t="shared" ref="G193:G194" si="93">F193*0.0287</f>
        <v>1004.5</v>
      </c>
      <c r="H193" s="33">
        <f t="shared" ref="H193:H194" si="94">IF(F193&lt;75829.93,F193*0.0304,2305.23)</f>
        <v>1064</v>
      </c>
      <c r="I193" s="30">
        <v>0</v>
      </c>
      <c r="J193" s="30">
        <v>14025.3</v>
      </c>
      <c r="K193" s="30">
        <f>G193+H193+I193+J193</f>
        <v>16093.8</v>
      </c>
      <c r="L193" s="27">
        <f>+F193-K193</f>
        <v>18906.2</v>
      </c>
      <c r="M193" s="88"/>
      <c r="N193" s="88"/>
      <c r="P193" s="114"/>
      <c r="Q193" s="92" t="s">
        <v>207</v>
      </c>
      <c r="R193" s="92" t="s">
        <v>8</v>
      </c>
      <c r="S193" s="92" t="s">
        <v>9</v>
      </c>
      <c r="T193" s="92" t="s">
        <v>10</v>
      </c>
      <c r="U193" s="92" t="s">
        <v>208</v>
      </c>
      <c r="V193" s="92" t="s">
        <v>209</v>
      </c>
      <c r="W193" s="92" t="s">
        <v>210</v>
      </c>
      <c r="X193" s="90"/>
      <c r="Y193" s="90"/>
    </row>
    <row r="194" spans="1:25" ht="30" customHeight="1">
      <c r="A194" s="23">
        <v>119</v>
      </c>
      <c r="B194" s="49" t="s">
        <v>147</v>
      </c>
      <c r="C194" s="49" t="s">
        <v>138</v>
      </c>
      <c r="D194" s="50" t="s">
        <v>192</v>
      </c>
      <c r="E194" s="50" t="s">
        <v>14</v>
      </c>
      <c r="F194" s="33">
        <v>60000</v>
      </c>
      <c r="G194" s="33">
        <f t="shared" si="93"/>
        <v>1722</v>
      </c>
      <c r="H194" s="33">
        <f t="shared" si="94"/>
        <v>1824</v>
      </c>
      <c r="I194" s="30">
        <v>0</v>
      </c>
      <c r="J194" s="30">
        <v>225</v>
      </c>
      <c r="K194" s="33">
        <f t="shared" ref="K194" si="95">G194+H194+I194+J194</f>
        <v>3771</v>
      </c>
      <c r="L194" s="27">
        <f>+F194-K194</f>
        <v>56229</v>
      </c>
      <c r="M194" s="88"/>
      <c r="N194" s="88"/>
      <c r="P194" s="94" t="s">
        <v>248</v>
      </c>
      <c r="Q194" s="96">
        <v>30000</v>
      </c>
      <c r="R194" s="96">
        <v>861</v>
      </c>
      <c r="S194" s="96">
        <v>912</v>
      </c>
      <c r="T194" s="96">
        <v>0</v>
      </c>
      <c r="U194" s="96">
        <v>225</v>
      </c>
      <c r="V194" s="96">
        <v>1998</v>
      </c>
      <c r="W194" s="96">
        <v>28002</v>
      </c>
      <c r="X194" s="90"/>
      <c r="Y194" s="90"/>
    </row>
    <row r="195" spans="1:25" ht="30" customHeight="1">
      <c r="A195" s="52" t="s">
        <v>212</v>
      </c>
      <c r="B195" s="49"/>
      <c r="C195" s="49"/>
      <c r="D195" s="50"/>
      <c r="E195" s="50"/>
      <c r="F195" s="27">
        <f>SUM(F192:F194)</f>
        <v>131950</v>
      </c>
      <c r="G195" s="27">
        <f t="shared" ref="G195:K195" si="96">SUM(G192:G194)</f>
        <v>3786.9700000000003</v>
      </c>
      <c r="H195" s="27">
        <f>+SUM(H192:H194)</f>
        <v>4011.2799999999997</v>
      </c>
      <c r="I195" s="31">
        <f t="shared" si="96"/>
        <v>0</v>
      </c>
      <c r="J195" s="27">
        <f t="shared" si="96"/>
        <v>18514.259999999998</v>
      </c>
      <c r="K195" s="27">
        <f t="shared" si="96"/>
        <v>26312.51</v>
      </c>
      <c r="L195" s="27">
        <f>SUM(L192:L194)</f>
        <v>105637.49</v>
      </c>
      <c r="M195" s="88"/>
      <c r="N195" s="88"/>
      <c r="P195" s="94" t="s">
        <v>249</v>
      </c>
      <c r="Q195" s="96">
        <v>30000</v>
      </c>
      <c r="R195" s="96">
        <v>861</v>
      </c>
      <c r="S195" s="96">
        <v>912</v>
      </c>
      <c r="T195" s="96">
        <v>0</v>
      </c>
      <c r="U195" s="96">
        <v>0</v>
      </c>
      <c r="V195" s="96">
        <v>1773</v>
      </c>
      <c r="W195" s="96">
        <v>28227</v>
      </c>
      <c r="X195" s="90"/>
      <c r="Y195" s="90"/>
    </row>
    <row r="196" spans="1:25" ht="30" customHeight="1">
      <c r="A196" s="125" t="s">
        <v>253</v>
      </c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88"/>
      <c r="N196" s="88"/>
      <c r="P196" s="94" t="s">
        <v>250</v>
      </c>
      <c r="Q196" s="99">
        <f>+Q194+Q195</f>
        <v>60000</v>
      </c>
      <c r="R196" s="99">
        <f>R194+R195</f>
        <v>1722</v>
      </c>
      <c r="S196" s="99">
        <f>S194+S195</f>
        <v>1824</v>
      </c>
      <c r="T196" s="99">
        <f>+T194+T195</f>
        <v>0</v>
      </c>
      <c r="U196" s="99">
        <f>U194+U195</f>
        <v>225</v>
      </c>
      <c r="V196" s="99">
        <f>+V194+V195</f>
        <v>3771</v>
      </c>
      <c r="W196" s="99">
        <f>+W194+W195</f>
        <v>56229</v>
      </c>
      <c r="X196" s="90"/>
      <c r="Y196" s="90"/>
    </row>
    <row r="197" spans="1:25" ht="30" customHeight="1">
      <c r="A197" s="39" t="s">
        <v>4</v>
      </c>
      <c r="B197" s="40" t="s">
        <v>5</v>
      </c>
      <c r="C197" s="40" t="s">
        <v>6</v>
      </c>
      <c r="D197" s="39" t="s">
        <v>189</v>
      </c>
      <c r="E197" s="40" t="s">
        <v>7</v>
      </c>
      <c r="F197" s="39" t="s">
        <v>207</v>
      </c>
      <c r="G197" s="39" t="s">
        <v>8</v>
      </c>
      <c r="H197" s="39" t="s">
        <v>9</v>
      </c>
      <c r="I197" s="39" t="s">
        <v>10</v>
      </c>
      <c r="J197" s="39" t="s">
        <v>208</v>
      </c>
      <c r="K197" s="39" t="s">
        <v>209</v>
      </c>
      <c r="L197" s="39" t="s">
        <v>210</v>
      </c>
      <c r="M197" s="88"/>
      <c r="N197" s="88"/>
      <c r="P197" s="90"/>
      <c r="Q197" s="90"/>
      <c r="R197" s="102"/>
      <c r="S197" s="102"/>
      <c r="T197" s="102"/>
      <c r="U197" s="90"/>
      <c r="V197" s="90"/>
      <c r="W197" s="90"/>
      <c r="X197" s="90"/>
      <c r="Y197" s="90"/>
    </row>
    <row r="198" spans="1:25" ht="30" customHeight="1">
      <c r="A198" s="23">
        <v>120</v>
      </c>
      <c r="B198" s="29" t="s">
        <v>40</v>
      </c>
      <c r="C198" s="29" t="s">
        <v>41</v>
      </c>
      <c r="D198" s="22" t="s">
        <v>193</v>
      </c>
      <c r="E198" s="23" t="s">
        <v>14</v>
      </c>
      <c r="F198" s="20">
        <v>90000</v>
      </c>
      <c r="G198" s="20">
        <f>F198*0.0287</f>
        <v>2583</v>
      </c>
      <c r="H198" s="20">
        <v>2736</v>
      </c>
      <c r="I198" s="20">
        <v>5333.61</v>
      </c>
      <c r="J198" s="20">
        <v>325</v>
      </c>
      <c r="K198" s="20">
        <f>G198+H198+I198+J198</f>
        <v>10977.61</v>
      </c>
      <c r="L198" s="24">
        <f>+F198-K198</f>
        <v>79022.39</v>
      </c>
      <c r="M198" s="88"/>
      <c r="N198" s="88"/>
      <c r="O198" s="17"/>
      <c r="P198" s="114"/>
      <c r="Q198" s="126" t="s">
        <v>40</v>
      </c>
      <c r="R198" s="126"/>
      <c r="S198" s="126"/>
      <c r="T198" s="126"/>
      <c r="U198" s="126"/>
      <c r="V198" s="126"/>
      <c r="W198" s="126"/>
      <c r="X198" s="90"/>
      <c r="Y198" s="90"/>
    </row>
    <row r="199" spans="1:25" ht="30" customHeight="1">
      <c r="A199" s="23">
        <v>121</v>
      </c>
      <c r="B199" s="36" t="s">
        <v>158</v>
      </c>
      <c r="C199" s="29" t="s">
        <v>159</v>
      </c>
      <c r="D199" s="23" t="s">
        <v>193</v>
      </c>
      <c r="E199" s="23" t="s">
        <v>17</v>
      </c>
      <c r="F199" s="30">
        <v>60000</v>
      </c>
      <c r="G199" s="30">
        <f>F199*0.0287</f>
        <v>1722</v>
      </c>
      <c r="H199" s="30">
        <f>IF(F199&lt;75829.93,F199*0.0304,2305.23)</f>
        <v>1824</v>
      </c>
      <c r="I199" s="30">
        <v>0</v>
      </c>
      <c r="J199" s="30">
        <v>9027.3700000000008</v>
      </c>
      <c r="K199" s="30">
        <f>SUM(G199:J199)</f>
        <v>12573.37</v>
      </c>
      <c r="L199" s="27">
        <f>+F199-K199</f>
        <v>47426.63</v>
      </c>
      <c r="M199" s="88"/>
      <c r="N199" s="88"/>
      <c r="O199" s="17"/>
      <c r="P199" s="114"/>
      <c r="Q199" s="92" t="s">
        <v>207</v>
      </c>
      <c r="R199" s="92" t="s">
        <v>8</v>
      </c>
      <c r="S199" s="92" t="s">
        <v>9</v>
      </c>
      <c r="T199" s="92" t="s">
        <v>10</v>
      </c>
      <c r="U199" s="92" t="s">
        <v>208</v>
      </c>
      <c r="V199" s="92" t="s">
        <v>209</v>
      </c>
      <c r="W199" s="92" t="s">
        <v>210</v>
      </c>
      <c r="X199" s="90"/>
      <c r="Y199" s="90"/>
    </row>
    <row r="200" spans="1:25" ht="30" customHeight="1">
      <c r="A200" s="52" t="s">
        <v>212</v>
      </c>
      <c r="B200" s="85"/>
      <c r="C200" s="85"/>
      <c r="D200" s="86"/>
      <c r="E200" s="87"/>
      <c r="F200" s="27">
        <f>SUM(F198:F199)</f>
        <v>150000</v>
      </c>
      <c r="G200" s="27">
        <f t="shared" ref="G200" si="97">SUM(G198:G199)</f>
        <v>4305</v>
      </c>
      <c r="H200" s="27">
        <f>SUM(H198:H199)</f>
        <v>4560</v>
      </c>
      <c r="I200" s="31">
        <f>SUM(I198:I199)</f>
        <v>5333.61</v>
      </c>
      <c r="J200" s="27">
        <f>SUM(J198:J199)</f>
        <v>9352.3700000000008</v>
      </c>
      <c r="K200" s="27">
        <f>SUM(K198:K199)</f>
        <v>23550.980000000003</v>
      </c>
      <c r="L200" s="27">
        <f>SUM(L198:L199)</f>
        <v>126449.01999999999</v>
      </c>
      <c r="M200" s="88"/>
      <c r="N200" s="88"/>
      <c r="P200" s="94" t="s">
        <v>248</v>
      </c>
      <c r="Q200" s="96">
        <v>60000</v>
      </c>
      <c r="R200" s="96">
        <v>1722</v>
      </c>
      <c r="S200" s="96">
        <v>1824</v>
      </c>
      <c r="T200" s="96">
        <v>0</v>
      </c>
      <c r="U200" s="96">
        <v>325</v>
      </c>
      <c r="V200" s="96">
        <v>3871</v>
      </c>
      <c r="W200" s="96">
        <v>56129</v>
      </c>
      <c r="X200" s="90"/>
      <c r="Y200" s="90"/>
    </row>
    <row r="201" spans="1:25" ht="57.75" customHeight="1">
      <c r="A201" s="46" t="s">
        <v>211</v>
      </c>
      <c r="B201" s="74"/>
      <c r="C201" s="74"/>
      <c r="D201" s="43"/>
      <c r="E201" s="38"/>
      <c r="F201" s="27">
        <f>+F33+F37+F44+F50+F58+F62+F67+F71+F81+F85+F89+F96+F109+F113+F134+F138+F143+F151+F165+F172+F185+F189+F195+F200</f>
        <v>6490100</v>
      </c>
      <c r="G201" s="66">
        <f>G200+G195+G189+G185+G172+G165+G151+G143+G138+G134+G113+G109+G96+G89+G85+G81+G71+G67+G62+G58+G50+G44+G37+G33</f>
        <v>186265.88</v>
      </c>
      <c r="H201" s="66">
        <f>H33+H37+H44+H50+H58+H62+H67+H71+H81+H85+H89+H96+H109+H113+H134+H138+H143+H151+H165+H172+H185+H189+H195+H200</f>
        <v>196342.19999999995</v>
      </c>
      <c r="I201" s="27">
        <f>I200+I195+I189+I185+I172+I165+I151+I143+I138+I134+I113+I109+I96+I89+I85+I81+I71+I67+I62+I58+I50+I44+I37+I33</f>
        <v>314934.74000000005</v>
      </c>
      <c r="J201" s="27">
        <f>J200+J195+J189+J185+J172+J165+J151+J143+J138+J134+J113+J109+J96+J89+J85+J81+J71+J67+J62+J58+J50+J44+J37+J33</f>
        <v>628173.14</v>
      </c>
      <c r="K201" s="27">
        <f>G201+H201+I201+J201</f>
        <v>1325715.96</v>
      </c>
      <c r="L201" s="27">
        <f>F201-K201</f>
        <v>5164384.04</v>
      </c>
      <c r="M201" s="88"/>
      <c r="N201" s="88"/>
      <c r="O201" s="3"/>
      <c r="P201" s="94" t="s">
        <v>249</v>
      </c>
      <c r="Q201" s="96">
        <v>30000</v>
      </c>
      <c r="R201" s="96">
        <v>861</v>
      </c>
      <c r="S201" s="96">
        <v>912</v>
      </c>
      <c r="T201" s="96">
        <v>5333.61</v>
      </c>
      <c r="U201" s="96">
        <v>0</v>
      </c>
      <c r="V201" s="96">
        <v>7106.61</v>
      </c>
      <c r="W201" s="96">
        <v>22893.99</v>
      </c>
      <c r="X201" s="90"/>
      <c r="Y201" s="90"/>
    </row>
    <row r="202" spans="1:25" ht="57.75" customHeight="1">
      <c r="A202" s="116"/>
      <c r="B202" s="117"/>
      <c r="C202" s="117"/>
      <c r="D202" s="118"/>
      <c r="E202" s="119"/>
      <c r="F202" s="120"/>
      <c r="G202" s="121"/>
      <c r="H202" s="121"/>
      <c r="I202" s="120"/>
      <c r="J202" s="120"/>
      <c r="K202" s="120"/>
      <c r="L202" s="120"/>
      <c r="M202" s="88"/>
      <c r="N202" s="88"/>
      <c r="O202" s="3"/>
      <c r="P202" s="94"/>
      <c r="Q202" s="96"/>
      <c r="R202" s="96"/>
      <c r="S202" s="96"/>
      <c r="T202" s="96"/>
      <c r="U202" s="96"/>
      <c r="V202" s="96"/>
      <c r="W202" s="96"/>
      <c r="X202" s="90"/>
      <c r="Y202" s="90"/>
    </row>
    <row r="203" spans="1:25" ht="30" customHeight="1">
      <c r="A203" s="9" t="s">
        <v>196</v>
      </c>
      <c r="B203" s="81"/>
      <c r="C203" s="81"/>
      <c r="D203" s="9"/>
      <c r="E203" s="10" t="s">
        <v>79</v>
      </c>
      <c r="F203" s="10"/>
      <c r="G203" s="10"/>
      <c r="H203" s="10"/>
      <c r="I203" s="11"/>
      <c r="J203" s="128" t="s">
        <v>80</v>
      </c>
      <c r="K203" s="128"/>
      <c r="L203" s="128"/>
      <c r="M203" s="88"/>
      <c r="N203" s="88"/>
      <c r="O203" s="3"/>
      <c r="P203" s="94" t="s">
        <v>250</v>
      </c>
      <c r="Q203" s="99">
        <v>90000</v>
      </c>
      <c r="R203" s="99">
        <f>R200+R201</f>
        <v>2583</v>
      </c>
      <c r="S203" s="99">
        <f>S200+S201</f>
        <v>2736</v>
      </c>
      <c r="T203" s="99">
        <f>+T200+T201</f>
        <v>5333.61</v>
      </c>
      <c r="U203" s="99">
        <f>U200+U201</f>
        <v>325</v>
      </c>
      <c r="V203" s="99">
        <f>+V200+V201</f>
        <v>10977.61</v>
      </c>
      <c r="W203" s="99">
        <f>+W200+W201</f>
        <v>79022.990000000005</v>
      </c>
      <c r="X203" s="90"/>
      <c r="Y203" s="90"/>
    </row>
    <row r="204" spans="1:25" ht="60" customHeight="1">
      <c r="A204" s="14"/>
      <c r="B204" s="81"/>
      <c r="C204" s="81"/>
      <c r="D204" s="9"/>
      <c r="E204" s="9"/>
      <c r="F204" s="9"/>
      <c r="G204" s="10"/>
      <c r="H204" s="10"/>
      <c r="I204" s="12"/>
      <c r="J204" s="12"/>
      <c r="K204" s="12"/>
      <c r="L204" s="12"/>
      <c r="M204" s="88"/>
      <c r="N204" s="88"/>
      <c r="O204" s="3"/>
      <c r="P204" s="111"/>
      <c r="Q204" s="111"/>
      <c r="R204" s="100"/>
      <c r="S204" s="90"/>
      <c r="T204" s="100"/>
      <c r="U204" s="90"/>
      <c r="V204" s="90"/>
      <c r="W204" s="90"/>
      <c r="X204" s="90"/>
      <c r="Y204" s="90"/>
    </row>
    <row r="205" spans="1:25" ht="30" customHeight="1">
      <c r="A205" s="13" t="s">
        <v>262</v>
      </c>
      <c r="B205" s="81"/>
      <c r="C205" s="81"/>
      <c r="D205" s="9"/>
      <c r="E205" s="13" t="s">
        <v>97</v>
      </c>
      <c r="F205" s="13"/>
      <c r="G205" s="10"/>
      <c r="H205" s="10"/>
      <c r="I205" s="10"/>
      <c r="J205" s="129" t="s">
        <v>98</v>
      </c>
      <c r="K205" s="129"/>
      <c r="L205" s="129"/>
      <c r="M205" s="88"/>
      <c r="N205" s="88"/>
      <c r="O205" s="3"/>
      <c r="P205" s="111"/>
      <c r="Q205" s="111"/>
      <c r="R205" s="100"/>
      <c r="S205" s="90"/>
      <c r="T205" s="112"/>
      <c r="U205" s="90"/>
      <c r="V205" s="90"/>
      <c r="W205" s="90"/>
      <c r="X205" s="90"/>
      <c r="Y205" s="90"/>
    </row>
    <row r="206" spans="1:25" ht="30" customHeight="1">
      <c r="A206" s="9" t="s">
        <v>244</v>
      </c>
      <c r="B206" s="81"/>
      <c r="C206" s="81"/>
      <c r="D206" s="9"/>
      <c r="E206" s="9" t="s">
        <v>197</v>
      </c>
      <c r="F206" s="9"/>
      <c r="G206" s="10"/>
      <c r="H206" s="10"/>
      <c r="I206" s="10"/>
      <c r="J206" s="128" t="s">
        <v>12</v>
      </c>
      <c r="K206" s="128"/>
      <c r="L206" s="128"/>
      <c r="M206" s="88"/>
      <c r="N206" s="88"/>
      <c r="O206" s="3"/>
      <c r="P206" s="111"/>
      <c r="Q206" s="113"/>
      <c r="R206" s="90"/>
      <c r="S206" s="90"/>
      <c r="T206" s="100"/>
      <c r="U206" s="90"/>
      <c r="V206" s="90"/>
      <c r="W206" s="90"/>
      <c r="X206" s="90"/>
      <c r="Y206" s="90"/>
    </row>
  </sheetData>
  <mergeCells count="40">
    <mergeCell ref="A63:L63"/>
    <mergeCell ref="Q70:Y70"/>
    <mergeCell ref="Q16:Y16"/>
    <mergeCell ref="A45:L45"/>
    <mergeCell ref="Q56:Y56"/>
    <mergeCell ref="Q51:Y51"/>
    <mergeCell ref="A59:L59"/>
    <mergeCell ref="Q63:Y63"/>
    <mergeCell ref="A68:L68"/>
    <mergeCell ref="A1:L6"/>
    <mergeCell ref="A8:L8"/>
    <mergeCell ref="A34:L34"/>
    <mergeCell ref="A38:L38"/>
    <mergeCell ref="A51:L51"/>
    <mergeCell ref="J206:L206"/>
    <mergeCell ref="A186:L186"/>
    <mergeCell ref="A190:L190"/>
    <mergeCell ref="A196:L196"/>
    <mergeCell ref="J203:L203"/>
    <mergeCell ref="J205:L205"/>
    <mergeCell ref="Q182:W182"/>
    <mergeCell ref="A173:L173"/>
    <mergeCell ref="A90:L90"/>
    <mergeCell ref="A166:L166"/>
    <mergeCell ref="Q198:W198"/>
    <mergeCell ref="Q192:W192"/>
    <mergeCell ref="S157:Y157"/>
    <mergeCell ref="A152:L152"/>
    <mergeCell ref="A135:L135"/>
    <mergeCell ref="A97:L97"/>
    <mergeCell ref="A145:L145"/>
    <mergeCell ref="A139:L139"/>
    <mergeCell ref="Q80:Y80"/>
    <mergeCell ref="Q103:Y103"/>
    <mergeCell ref="A114:L114"/>
    <mergeCell ref="A82:L82"/>
    <mergeCell ref="A72:L72"/>
    <mergeCell ref="A86:L86"/>
    <mergeCell ref="A110:L110"/>
    <mergeCell ref="Q95:Y95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7" max="11" man="1"/>
  </rowBreaks>
  <ignoredErrors>
    <ignoredError sqref="K9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A1:O81"/>
  <sheetViews>
    <sheetView workbookViewId="0">
      <selection activeCell="B10" sqref="B10"/>
    </sheetView>
  </sheetViews>
  <sheetFormatPr baseColWidth="10" defaultRowHeight="15"/>
  <cols>
    <col min="2" max="2" width="45.5703125" bestFit="1" customWidth="1"/>
    <col min="3" max="3" width="45.140625" bestFit="1" customWidth="1"/>
    <col min="5" max="5" width="50.5703125" customWidth="1"/>
    <col min="6" max="6" width="38.7109375" bestFit="1" customWidth="1"/>
    <col min="7" max="7" width="24.5703125" bestFit="1" customWidth="1"/>
    <col min="8" max="8" width="15.7109375" bestFit="1" customWidth="1"/>
    <col min="10" max="10" width="25" bestFit="1" customWidth="1"/>
    <col min="12" max="12" width="16.140625" bestFit="1" customWidth="1"/>
    <col min="13" max="13" width="14.5703125" bestFit="1" customWidth="1"/>
  </cols>
  <sheetData>
    <row r="1" spans="1:13" ht="20.100000000000001" customHeight="1">
      <c r="A1" s="137" t="s">
        <v>263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9"/>
    </row>
    <row r="2" spans="1:13" ht="20.100000000000001" customHeight="1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3" ht="20.100000000000001" customHeight="1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2"/>
    </row>
    <row r="4" spans="1:13" ht="20.100000000000001" customHeight="1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2"/>
    </row>
    <row r="5" spans="1:13" ht="16.5" customHeight="1">
      <c r="A5" s="140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2"/>
    </row>
    <row r="6" spans="1:13" ht="12" hidden="1" customHeight="1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</row>
    <row r="7" spans="1:13" ht="44.25" customHeight="1">
      <c r="A7" s="143" t="s">
        <v>264</v>
      </c>
      <c r="B7" s="143" t="s">
        <v>199</v>
      </c>
      <c r="C7" s="143" t="s">
        <v>198</v>
      </c>
      <c r="D7" s="143" t="s">
        <v>201</v>
      </c>
      <c r="E7" s="143" t="s">
        <v>202</v>
      </c>
      <c r="F7" s="143"/>
      <c r="G7" s="143" t="s">
        <v>203</v>
      </c>
      <c r="H7" s="143" t="s">
        <v>204</v>
      </c>
      <c r="I7" s="143" t="s">
        <v>1</v>
      </c>
      <c r="J7" s="143" t="s">
        <v>265</v>
      </c>
      <c r="K7" s="143" t="s">
        <v>206</v>
      </c>
      <c r="L7" s="143"/>
      <c r="M7" s="143"/>
    </row>
    <row r="8" spans="1:13" ht="30" customHeight="1" thickBot="1">
      <c r="A8" s="144" t="s">
        <v>125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6"/>
    </row>
    <row r="9" spans="1:13" ht="30" customHeight="1" thickBot="1">
      <c r="A9" s="147" t="s">
        <v>4</v>
      </c>
      <c r="B9" s="147" t="s">
        <v>5</v>
      </c>
      <c r="C9" s="147" t="s">
        <v>6</v>
      </c>
      <c r="D9" s="147" t="s">
        <v>189</v>
      </c>
      <c r="E9" s="147" t="s">
        <v>7</v>
      </c>
      <c r="F9" s="147" t="s">
        <v>266</v>
      </c>
      <c r="G9" s="147" t="s">
        <v>207</v>
      </c>
      <c r="H9" s="147" t="s">
        <v>8</v>
      </c>
      <c r="I9" s="147" t="s">
        <v>9</v>
      </c>
      <c r="J9" s="147" t="s">
        <v>10</v>
      </c>
      <c r="K9" s="147" t="s">
        <v>208</v>
      </c>
      <c r="L9" s="147" t="s">
        <v>209</v>
      </c>
      <c r="M9" s="147" t="s">
        <v>210</v>
      </c>
    </row>
    <row r="10" spans="1:13" ht="30" customHeight="1">
      <c r="A10" s="9">
        <v>1</v>
      </c>
      <c r="B10" s="148" t="s">
        <v>267</v>
      </c>
      <c r="C10" s="149" t="s">
        <v>268</v>
      </c>
      <c r="D10" s="150" t="s">
        <v>192</v>
      </c>
      <c r="E10" s="150" t="s">
        <v>269</v>
      </c>
      <c r="F10" s="150" t="s">
        <v>270</v>
      </c>
      <c r="G10" s="151">
        <v>60000</v>
      </c>
      <c r="H10" s="151">
        <v>1722</v>
      </c>
      <c r="I10" s="151">
        <f>+G10*3.04%</f>
        <v>1824</v>
      </c>
      <c r="J10" s="151">
        <v>2800.47</v>
      </c>
      <c r="K10" s="151">
        <v>4855.92</v>
      </c>
      <c r="L10" s="151">
        <f>H10+I10+J10+K10</f>
        <v>11202.39</v>
      </c>
      <c r="M10" s="151">
        <f>+G10-L10</f>
        <v>48797.61</v>
      </c>
    </row>
    <row r="11" spans="1:13" ht="30" customHeight="1">
      <c r="A11" s="9">
        <v>2</v>
      </c>
      <c r="B11" s="148" t="s">
        <v>271</v>
      </c>
      <c r="C11" s="149" t="s">
        <v>272</v>
      </c>
      <c r="D11" s="150" t="s">
        <v>192</v>
      </c>
      <c r="E11" s="150" t="s">
        <v>269</v>
      </c>
      <c r="F11" s="9" t="s">
        <v>273</v>
      </c>
      <c r="G11" s="151">
        <v>45000</v>
      </c>
      <c r="H11" s="151">
        <v>1291.5</v>
      </c>
      <c r="I11" s="151">
        <v>1368</v>
      </c>
      <c r="J11" s="151">
        <v>1148.32</v>
      </c>
      <c r="K11" s="151">
        <v>3754.02</v>
      </c>
      <c r="L11" s="151">
        <f>H11+I11+J11+K11</f>
        <v>7561.84</v>
      </c>
      <c r="M11" s="151">
        <f>+G11-L11</f>
        <v>37438.160000000003</v>
      </c>
    </row>
    <row r="12" spans="1:13" ht="30" customHeight="1">
      <c r="A12" s="9">
        <v>3</v>
      </c>
      <c r="B12" s="152" t="s">
        <v>274</v>
      </c>
      <c r="C12" s="152" t="s">
        <v>275</v>
      </c>
      <c r="D12" s="150" t="s">
        <v>192</v>
      </c>
      <c r="E12" s="150" t="s">
        <v>269</v>
      </c>
      <c r="F12" s="9" t="s">
        <v>273</v>
      </c>
      <c r="G12" s="153">
        <v>45000</v>
      </c>
      <c r="H12" s="154">
        <v>1291.5</v>
      </c>
      <c r="I12" s="153">
        <v>1368</v>
      </c>
      <c r="J12" s="151">
        <v>0</v>
      </c>
      <c r="K12" s="153">
        <v>8441.14</v>
      </c>
      <c r="L12" s="151">
        <f>H12+I12+J12+K12</f>
        <v>11100.64</v>
      </c>
      <c r="M12" s="153">
        <f>+G12-L12</f>
        <v>33899.360000000001</v>
      </c>
    </row>
    <row r="13" spans="1:13" ht="30" customHeight="1">
      <c r="A13" s="9">
        <v>4</v>
      </c>
      <c r="B13" s="152" t="s">
        <v>276</v>
      </c>
      <c r="C13" s="152" t="s">
        <v>277</v>
      </c>
      <c r="D13" s="150" t="s">
        <v>192</v>
      </c>
      <c r="E13" s="150" t="s">
        <v>269</v>
      </c>
      <c r="F13" s="9" t="s">
        <v>278</v>
      </c>
      <c r="G13" s="155">
        <v>40000</v>
      </c>
      <c r="H13" s="155">
        <v>1148</v>
      </c>
      <c r="I13" s="155">
        <v>1216</v>
      </c>
      <c r="J13" s="155">
        <v>442.65</v>
      </c>
      <c r="K13" s="155">
        <v>25</v>
      </c>
      <c r="L13" s="155">
        <v>2831.65</v>
      </c>
      <c r="M13" s="155">
        <f>+G13-L13</f>
        <v>37168.35</v>
      </c>
    </row>
    <row r="14" spans="1:13" ht="30" customHeight="1" thickBot="1">
      <c r="A14" s="156" t="s">
        <v>212</v>
      </c>
      <c r="B14" s="4"/>
      <c r="C14" s="4"/>
      <c r="D14" s="4"/>
      <c r="E14" s="4"/>
      <c r="F14" s="4" t="s">
        <v>279</v>
      </c>
      <c r="G14" s="157">
        <f>SUM(G10:G13)</f>
        <v>190000</v>
      </c>
      <c r="H14" s="157">
        <f t="shared" ref="H14:M14" si="0">SUM(H10:H13)</f>
        <v>5453</v>
      </c>
      <c r="I14" s="157">
        <f t="shared" si="0"/>
        <v>5776</v>
      </c>
      <c r="J14" s="120">
        <f>SUM(J10:J13)</f>
        <v>4391.4399999999996</v>
      </c>
      <c r="K14" s="120">
        <f t="shared" si="0"/>
        <v>17076.080000000002</v>
      </c>
      <c r="L14" s="120">
        <f t="shared" si="0"/>
        <v>32696.52</v>
      </c>
      <c r="M14" s="120">
        <f t="shared" si="0"/>
        <v>157303.48000000001</v>
      </c>
    </row>
    <row r="15" spans="1:13" ht="30" customHeight="1" thickBot="1">
      <c r="A15" s="158" t="s">
        <v>126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60"/>
    </row>
    <row r="16" spans="1:13" ht="30" customHeight="1" thickBot="1">
      <c r="A16" s="147" t="s">
        <v>4</v>
      </c>
      <c r="B16" s="147" t="s">
        <v>5</v>
      </c>
      <c r="C16" s="147" t="s">
        <v>6</v>
      </c>
      <c r="D16" s="147" t="s">
        <v>189</v>
      </c>
      <c r="E16" s="147" t="s">
        <v>7</v>
      </c>
      <c r="F16" s="147" t="s">
        <v>266</v>
      </c>
      <c r="G16" s="147" t="s">
        <v>207</v>
      </c>
      <c r="H16" s="147" t="s">
        <v>8</v>
      </c>
      <c r="I16" s="147" t="s">
        <v>9</v>
      </c>
      <c r="J16" s="147" t="s">
        <v>10</v>
      </c>
      <c r="K16" s="147" t="s">
        <v>208</v>
      </c>
      <c r="L16" s="147" t="s">
        <v>209</v>
      </c>
      <c r="M16" s="147" t="s">
        <v>210</v>
      </c>
    </row>
    <row r="17" spans="1:13" ht="30" customHeight="1">
      <c r="A17" s="9">
        <v>5</v>
      </c>
      <c r="B17" s="148" t="s">
        <v>280</v>
      </c>
      <c r="C17" s="149" t="s">
        <v>281</v>
      </c>
      <c r="D17" s="150" t="s">
        <v>193</v>
      </c>
      <c r="E17" s="150" t="s">
        <v>269</v>
      </c>
      <c r="F17" s="150" t="s">
        <v>282</v>
      </c>
      <c r="G17" s="161">
        <v>100000</v>
      </c>
      <c r="H17" s="161">
        <f>G17*2.87%</f>
        <v>2870</v>
      </c>
      <c r="I17" s="161">
        <f>+G17*3.04%</f>
        <v>3040</v>
      </c>
      <c r="J17" s="161">
        <v>12105.44</v>
      </c>
      <c r="K17" s="161">
        <v>3977.9</v>
      </c>
      <c r="L17" s="161">
        <f>H17+I17+J17+K17</f>
        <v>21993.340000000004</v>
      </c>
      <c r="M17" s="161">
        <f>+G17-L17</f>
        <v>78006.66</v>
      </c>
    </row>
    <row r="18" spans="1:13" ht="30" customHeight="1" thickBot="1">
      <c r="A18" s="156" t="s">
        <v>212</v>
      </c>
      <c r="B18" s="4"/>
      <c r="C18" s="4"/>
      <c r="D18" s="4"/>
      <c r="E18" s="4"/>
      <c r="F18" s="4" t="s">
        <v>279</v>
      </c>
      <c r="G18" s="157">
        <f t="shared" ref="G18:M18" si="1">+G17</f>
        <v>100000</v>
      </c>
      <c r="H18" s="157">
        <f t="shared" si="1"/>
        <v>2870</v>
      </c>
      <c r="I18" s="157">
        <f t="shared" si="1"/>
        <v>3040</v>
      </c>
      <c r="J18" s="157">
        <f t="shared" si="1"/>
        <v>12105.44</v>
      </c>
      <c r="K18" s="157">
        <f t="shared" si="1"/>
        <v>3977.9</v>
      </c>
      <c r="L18" s="157">
        <f t="shared" si="1"/>
        <v>21993.340000000004</v>
      </c>
      <c r="M18" s="157">
        <f t="shared" si="1"/>
        <v>78006.66</v>
      </c>
    </row>
    <row r="19" spans="1:13" ht="30" customHeight="1" thickBot="1">
      <c r="A19" s="158" t="s">
        <v>283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60"/>
    </row>
    <row r="20" spans="1:13" ht="30" customHeight="1" thickBot="1">
      <c r="A20" s="147" t="s">
        <v>4</v>
      </c>
      <c r="B20" s="147" t="s">
        <v>5</v>
      </c>
      <c r="C20" s="147" t="s">
        <v>6</v>
      </c>
      <c r="D20" s="147" t="s">
        <v>189</v>
      </c>
      <c r="E20" s="147" t="s">
        <v>7</v>
      </c>
      <c r="F20" s="147" t="s">
        <v>266</v>
      </c>
      <c r="G20" s="147" t="s">
        <v>207</v>
      </c>
      <c r="H20" s="147" t="s">
        <v>8</v>
      </c>
      <c r="I20" s="147" t="s">
        <v>9</v>
      </c>
      <c r="J20" s="147" t="s">
        <v>10</v>
      </c>
      <c r="K20" s="147" t="s">
        <v>208</v>
      </c>
      <c r="L20" s="147" t="s">
        <v>209</v>
      </c>
      <c r="M20" s="147" t="s">
        <v>210</v>
      </c>
    </row>
    <row r="21" spans="1:13" ht="30" customHeight="1">
      <c r="A21" s="9">
        <v>6</v>
      </c>
      <c r="B21" s="148" t="s">
        <v>284</v>
      </c>
      <c r="C21" s="149" t="s">
        <v>285</v>
      </c>
      <c r="D21" s="150" t="s">
        <v>193</v>
      </c>
      <c r="E21" s="150" t="s">
        <v>269</v>
      </c>
      <c r="F21" s="150"/>
      <c r="G21" s="161">
        <v>60000</v>
      </c>
      <c r="H21" s="161">
        <f>G21*2.87%</f>
        <v>1722</v>
      </c>
      <c r="I21" s="161">
        <f>+G21*3.04%</f>
        <v>1824</v>
      </c>
      <c r="J21" s="161">
        <v>3486.65</v>
      </c>
      <c r="K21" s="161">
        <v>25</v>
      </c>
      <c r="L21" s="161">
        <f>H21+I21+J21+K21</f>
        <v>7057.65</v>
      </c>
      <c r="M21" s="161">
        <f>+G21-L21</f>
        <v>52942.35</v>
      </c>
    </row>
    <row r="22" spans="1:13" ht="30" customHeight="1" thickBot="1">
      <c r="A22" s="156" t="s">
        <v>212</v>
      </c>
      <c r="B22" s="4"/>
      <c r="C22" s="4"/>
      <c r="D22" s="4"/>
      <c r="E22" s="4"/>
      <c r="F22" s="4" t="s">
        <v>279</v>
      </c>
      <c r="G22" s="157">
        <f t="shared" ref="G22:M22" si="2">+G21</f>
        <v>60000</v>
      </c>
      <c r="H22" s="157">
        <f t="shared" si="2"/>
        <v>1722</v>
      </c>
      <c r="I22" s="157">
        <f t="shared" si="2"/>
        <v>1824</v>
      </c>
      <c r="J22" s="157">
        <f t="shared" si="2"/>
        <v>3486.65</v>
      </c>
      <c r="K22" s="157">
        <f t="shared" si="2"/>
        <v>25</v>
      </c>
      <c r="L22" s="157">
        <f t="shared" si="2"/>
        <v>7057.65</v>
      </c>
      <c r="M22" s="157">
        <f t="shared" si="2"/>
        <v>52942.35</v>
      </c>
    </row>
    <row r="23" spans="1:13" ht="30" customHeight="1" thickBot="1">
      <c r="A23" s="162"/>
      <c r="B23" s="163"/>
      <c r="C23" s="163"/>
      <c r="D23" s="163"/>
      <c r="E23" s="163" t="s">
        <v>286</v>
      </c>
      <c r="F23" s="163"/>
      <c r="G23" s="163"/>
      <c r="H23" s="163"/>
      <c r="I23" s="163"/>
      <c r="J23" s="163"/>
      <c r="K23" s="163"/>
      <c r="L23" s="163"/>
      <c r="M23" s="164"/>
    </row>
    <row r="24" spans="1:13" ht="30" customHeight="1" thickBot="1">
      <c r="A24" s="147" t="s">
        <v>4</v>
      </c>
      <c r="B24" s="147" t="s">
        <v>5</v>
      </c>
      <c r="C24" s="147" t="s">
        <v>6</v>
      </c>
      <c r="D24" s="147" t="s">
        <v>189</v>
      </c>
      <c r="E24" s="147" t="s">
        <v>7</v>
      </c>
      <c r="F24" s="147" t="s">
        <v>266</v>
      </c>
      <c r="G24" s="147" t="s">
        <v>207</v>
      </c>
      <c r="H24" s="147" t="s">
        <v>8</v>
      </c>
      <c r="I24" s="147" t="s">
        <v>9</v>
      </c>
      <c r="J24" s="147" t="s">
        <v>10</v>
      </c>
      <c r="K24" s="147" t="s">
        <v>208</v>
      </c>
      <c r="L24" s="147" t="s">
        <v>209</v>
      </c>
      <c r="M24" s="147" t="s">
        <v>210</v>
      </c>
    </row>
    <row r="25" spans="1:13" ht="30" customHeight="1" thickBot="1">
      <c r="A25" s="9">
        <v>7</v>
      </c>
      <c r="B25" s="148" t="s">
        <v>287</v>
      </c>
      <c r="C25" s="148" t="s">
        <v>288</v>
      </c>
      <c r="D25" s="150"/>
      <c r="E25" s="150" t="s">
        <v>269</v>
      </c>
      <c r="F25" s="147"/>
      <c r="G25" s="161">
        <v>100000</v>
      </c>
      <c r="H25" s="161">
        <f>G25*2.87%</f>
        <v>2870</v>
      </c>
      <c r="I25" s="161">
        <f>+G25*3.04%</f>
        <v>3040</v>
      </c>
      <c r="J25" s="161">
        <v>12105.44</v>
      </c>
      <c r="K25" s="161">
        <v>25</v>
      </c>
      <c r="L25" s="161">
        <f>H25+I25+J25+K25</f>
        <v>18040.440000000002</v>
      </c>
      <c r="M25" s="161">
        <f>+G25-L25</f>
        <v>81959.56</v>
      </c>
    </row>
    <row r="26" spans="1:13" ht="30" customHeight="1" thickBot="1">
      <c r="A26" s="156" t="s">
        <v>212</v>
      </c>
      <c r="B26" s="4"/>
      <c r="C26" s="4"/>
      <c r="D26" s="4"/>
      <c r="E26" s="4"/>
      <c r="F26" s="4" t="s">
        <v>279</v>
      </c>
      <c r="G26" s="157">
        <f>+G25</f>
        <v>100000</v>
      </c>
      <c r="H26" s="157">
        <f t="shared" ref="H26:M26" si="3">+H25</f>
        <v>2870</v>
      </c>
      <c r="I26" s="157">
        <f t="shared" si="3"/>
        <v>3040</v>
      </c>
      <c r="J26" s="157">
        <f>+J25</f>
        <v>12105.44</v>
      </c>
      <c r="K26" s="157">
        <f t="shared" si="3"/>
        <v>25</v>
      </c>
      <c r="L26" s="157">
        <f t="shared" si="3"/>
        <v>18040.440000000002</v>
      </c>
      <c r="M26" s="157">
        <f t="shared" si="3"/>
        <v>81959.56</v>
      </c>
    </row>
    <row r="27" spans="1:13" ht="30" customHeight="1" thickBot="1">
      <c r="A27" s="158" t="s">
        <v>289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60"/>
    </row>
    <row r="28" spans="1:13" ht="30" customHeight="1" thickBot="1">
      <c r="A28" s="147" t="s">
        <v>4</v>
      </c>
      <c r="B28" s="147" t="s">
        <v>5</v>
      </c>
      <c r="C28" s="147" t="s">
        <v>6</v>
      </c>
      <c r="D28" s="147" t="s">
        <v>189</v>
      </c>
      <c r="E28" s="147" t="s">
        <v>7</v>
      </c>
      <c r="F28" s="147" t="s">
        <v>266</v>
      </c>
      <c r="G28" s="147" t="s">
        <v>207</v>
      </c>
      <c r="H28" s="147" t="s">
        <v>8</v>
      </c>
      <c r="I28" s="147" t="s">
        <v>9</v>
      </c>
      <c r="J28" s="147" t="s">
        <v>10</v>
      </c>
      <c r="K28" s="147" t="s">
        <v>208</v>
      </c>
      <c r="L28" s="147" t="s">
        <v>209</v>
      </c>
      <c r="M28" s="147" t="s">
        <v>210</v>
      </c>
    </row>
    <row r="29" spans="1:13" ht="30" customHeight="1" thickBot="1">
      <c r="A29" s="9">
        <v>8</v>
      </c>
      <c r="B29" s="148" t="s">
        <v>290</v>
      </c>
      <c r="C29" s="149" t="s">
        <v>272</v>
      </c>
      <c r="D29" s="150" t="s">
        <v>193</v>
      </c>
      <c r="E29" s="150" t="s">
        <v>269</v>
      </c>
      <c r="F29" s="150" t="s">
        <v>291</v>
      </c>
      <c r="G29" s="161">
        <v>40000</v>
      </c>
      <c r="H29" s="161">
        <f>G29*0.0287</f>
        <v>1148</v>
      </c>
      <c r="I29" s="161">
        <v>1216</v>
      </c>
      <c r="J29" s="161">
        <v>442.65</v>
      </c>
      <c r="K29" s="161">
        <v>25</v>
      </c>
      <c r="L29" s="161">
        <f>SUM(H29:K29)</f>
        <v>2831.65</v>
      </c>
      <c r="M29" s="161">
        <f>+G29-L29</f>
        <v>37168.35</v>
      </c>
    </row>
    <row r="30" spans="1:13" ht="30" customHeight="1" thickBot="1">
      <c r="A30" s="156" t="s">
        <v>212</v>
      </c>
      <c r="B30" s="4"/>
      <c r="C30" s="4"/>
      <c r="D30" s="4"/>
      <c r="E30" s="4"/>
      <c r="F30" s="4"/>
      <c r="G30" s="157">
        <f>SUM(G29:G29)</f>
        <v>40000</v>
      </c>
      <c r="H30" s="120">
        <f>SUM(H28:H29)</f>
        <v>1148</v>
      </c>
      <c r="I30" s="120">
        <f>SUM(I28:I29)</f>
        <v>1216</v>
      </c>
      <c r="J30" s="120">
        <f>SUM(J29)</f>
        <v>442.65</v>
      </c>
      <c r="K30" s="161">
        <f>SUM(K29)</f>
        <v>25</v>
      </c>
      <c r="L30" s="120">
        <f>SUM(L28:L29)</f>
        <v>2831.65</v>
      </c>
      <c r="M30" s="120">
        <f>SUM(M29)</f>
        <v>37168.35</v>
      </c>
    </row>
    <row r="31" spans="1:13" ht="30" customHeight="1" thickBot="1">
      <c r="A31" s="158" t="s">
        <v>292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60"/>
    </row>
    <row r="32" spans="1:13" ht="30" customHeight="1" thickBot="1">
      <c r="A32" s="147" t="s">
        <v>4</v>
      </c>
      <c r="B32" s="147" t="s">
        <v>5</v>
      </c>
      <c r="C32" s="147" t="s">
        <v>6</v>
      </c>
      <c r="D32" s="147" t="s">
        <v>189</v>
      </c>
      <c r="E32" s="147" t="s">
        <v>7</v>
      </c>
      <c r="F32" s="147" t="s">
        <v>266</v>
      </c>
      <c r="G32" s="147" t="s">
        <v>207</v>
      </c>
      <c r="H32" s="147" t="s">
        <v>8</v>
      </c>
      <c r="I32" s="147" t="s">
        <v>9</v>
      </c>
      <c r="J32" s="147" t="s">
        <v>10</v>
      </c>
      <c r="K32" s="147" t="s">
        <v>208</v>
      </c>
      <c r="L32" s="147" t="s">
        <v>209</v>
      </c>
      <c r="M32" s="147" t="s">
        <v>210</v>
      </c>
    </row>
    <row r="33" spans="1:13" ht="30" customHeight="1">
      <c r="A33" s="165">
        <v>9</v>
      </c>
      <c r="B33" s="166" t="s">
        <v>293</v>
      </c>
      <c r="C33" s="166" t="s">
        <v>294</v>
      </c>
      <c r="D33" s="167" t="s">
        <v>192</v>
      </c>
      <c r="E33" s="150" t="s">
        <v>269</v>
      </c>
      <c r="F33" s="150" t="s">
        <v>295</v>
      </c>
      <c r="G33" s="161">
        <v>90000</v>
      </c>
      <c r="H33" s="161">
        <f t="shared" ref="H33" si="4">G33*0.0287</f>
        <v>2583</v>
      </c>
      <c r="I33" s="161">
        <v>2736</v>
      </c>
      <c r="J33" s="161">
        <v>9753.19</v>
      </c>
      <c r="K33" s="161">
        <v>9663.75</v>
      </c>
      <c r="L33" s="161">
        <f>SUM(H33:K33)</f>
        <v>24735.940000000002</v>
      </c>
      <c r="M33" s="161">
        <f>+G33-L33</f>
        <v>65264.06</v>
      </c>
    </row>
    <row r="34" spans="1:13" ht="30" customHeight="1" thickBot="1">
      <c r="A34" s="156" t="s">
        <v>212</v>
      </c>
      <c r="B34" s="168"/>
      <c r="C34" s="169"/>
      <c r="D34" s="5"/>
      <c r="E34" s="5"/>
      <c r="F34" s="5"/>
      <c r="G34" s="157">
        <f>+SUM(G33)</f>
        <v>90000</v>
      </c>
      <c r="H34" s="120">
        <f t="shared" ref="H34:L34" si="5">+SUM(H33)</f>
        <v>2583</v>
      </c>
      <c r="I34" s="120">
        <f t="shared" si="5"/>
        <v>2736</v>
      </c>
      <c r="J34" s="120">
        <f>+SUM(J33)</f>
        <v>9753.19</v>
      </c>
      <c r="K34" s="170">
        <f t="shared" si="5"/>
        <v>9663.75</v>
      </c>
      <c r="L34" s="120">
        <f t="shared" si="5"/>
        <v>24735.940000000002</v>
      </c>
      <c r="M34" s="120">
        <f>+SUM(M33)</f>
        <v>65264.06</v>
      </c>
    </row>
    <row r="35" spans="1:13" ht="30" customHeight="1" thickBot="1">
      <c r="A35" s="158" t="s">
        <v>296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60"/>
    </row>
    <row r="36" spans="1:13" ht="30" customHeight="1" thickBot="1">
      <c r="A36" s="147" t="s">
        <v>4</v>
      </c>
      <c r="B36" s="147" t="s">
        <v>5</v>
      </c>
      <c r="C36" s="147" t="s">
        <v>6</v>
      </c>
      <c r="D36" s="147" t="s">
        <v>189</v>
      </c>
      <c r="E36" s="147" t="s">
        <v>7</v>
      </c>
      <c r="F36" s="147" t="s">
        <v>266</v>
      </c>
      <c r="G36" s="147" t="s">
        <v>207</v>
      </c>
      <c r="H36" s="147" t="s">
        <v>8</v>
      </c>
      <c r="I36" s="147" t="s">
        <v>9</v>
      </c>
      <c r="J36" s="147" t="s">
        <v>10</v>
      </c>
      <c r="K36" s="147" t="s">
        <v>208</v>
      </c>
      <c r="L36" s="147" t="s">
        <v>209</v>
      </c>
      <c r="M36" s="147" t="s">
        <v>210</v>
      </c>
    </row>
    <row r="37" spans="1:13" ht="30" customHeight="1">
      <c r="A37" s="165">
        <v>10</v>
      </c>
      <c r="B37" s="166" t="s">
        <v>297</v>
      </c>
      <c r="C37" s="166" t="s">
        <v>272</v>
      </c>
      <c r="D37" s="167" t="s">
        <v>192</v>
      </c>
      <c r="E37" s="150" t="s">
        <v>269</v>
      </c>
      <c r="F37" s="171" t="s">
        <v>295</v>
      </c>
      <c r="G37" s="172">
        <v>45000</v>
      </c>
      <c r="H37" s="172">
        <v>1291.5</v>
      </c>
      <c r="I37" s="172">
        <f t="shared" ref="I37" si="6">IF(G37&lt;75829.93,G37*0.0304,2305.23)</f>
        <v>1368</v>
      </c>
      <c r="J37" s="172">
        <v>0</v>
      </c>
      <c r="K37" s="172">
        <v>225</v>
      </c>
      <c r="L37" s="172">
        <f>H37+I37+J37+K37</f>
        <v>2884.5</v>
      </c>
      <c r="M37" s="172">
        <f t="shared" ref="M37" si="7">+G37-L37</f>
        <v>42115.5</v>
      </c>
    </row>
    <row r="38" spans="1:13" ht="30" customHeight="1" thickBot="1">
      <c r="A38" s="156" t="s">
        <v>212</v>
      </c>
      <c r="B38" s="148"/>
      <c r="C38" s="148"/>
      <c r="D38" s="4"/>
      <c r="E38" s="4"/>
      <c r="F38" s="4"/>
      <c r="G38" s="157">
        <f t="shared" ref="G38:M38" si="8">SUM(G37)</f>
        <v>45000</v>
      </c>
      <c r="H38" s="157">
        <f t="shared" si="8"/>
        <v>1291.5</v>
      </c>
      <c r="I38" s="157">
        <f t="shared" si="8"/>
        <v>1368</v>
      </c>
      <c r="J38" s="173">
        <f>SUM(J37)</f>
        <v>0</v>
      </c>
      <c r="K38" s="157">
        <f t="shared" si="8"/>
        <v>225</v>
      </c>
      <c r="L38" s="157">
        <f t="shared" si="8"/>
        <v>2884.5</v>
      </c>
      <c r="M38" s="157">
        <f t="shared" si="8"/>
        <v>42115.5</v>
      </c>
    </row>
    <row r="39" spans="1:13" ht="60" customHeight="1" thickBot="1">
      <c r="A39" s="174" t="s">
        <v>264</v>
      </c>
      <c r="B39" s="175" t="s">
        <v>199</v>
      </c>
      <c r="C39" s="176" t="s">
        <v>198</v>
      </c>
      <c r="D39" s="176" t="s">
        <v>298</v>
      </c>
      <c r="E39" s="176" t="s">
        <v>202</v>
      </c>
      <c r="F39" s="176"/>
      <c r="G39" s="176" t="s">
        <v>203</v>
      </c>
      <c r="H39" s="176" t="s">
        <v>204</v>
      </c>
      <c r="I39" s="176" t="s">
        <v>144</v>
      </c>
      <c r="J39" s="176" t="s">
        <v>265</v>
      </c>
      <c r="K39" s="176" t="s">
        <v>206</v>
      </c>
      <c r="L39" s="176"/>
      <c r="M39" s="177"/>
    </row>
    <row r="40" spans="1:13" ht="30" customHeight="1" thickBot="1">
      <c r="A40" s="158" t="s">
        <v>299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60"/>
    </row>
    <row r="41" spans="1:13" ht="30" customHeight="1" thickBot="1">
      <c r="A41" s="147" t="s">
        <v>4</v>
      </c>
      <c r="B41" s="147" t="s">
        <v>5</v>
      </c>
      <c r="C41" s="147" t="s">
        <v>6</v>
      </c>
      <c r="D41" s="147" t="s">
        <v>189</v>
      </c>
      <c r="E41" s="147" t="s">
        <v>7</v>
      </c>
      <c r="F41" s="147" t="s">
        <v>266</v>
      </c>
      <c r="G41" s="147" t="s">
        <v>207</v>
      </c>
      <c r="H41" s="147" t="s">
        <v>8</v>
      </c>
      <c r="I41" s="147" t="s">
        <v>9</v>
      </c>
      <c r="J41" s="147" t="s">
        <v>10</v>
      </c>
      <c r="K41" s="147" t="s">
        <v>208</v>
      </c>
      <c r="L41" s="147" t="s">
        <v>209</v>
      </c>
      <c r="M41" s="147" t="s">
        <v>210</v>
      </c>
    </row>
    <row r="42" spans="1:13" ht="30" customHeight="1">
      <c r="A42" s="9">
        <v>11</v>
      </c>
      <c r="B42" s="148" t="s">
        <v>300</v>
      </c>
      <c r="C42" s="149" t="s">
        <v>272</v>
      </c>
      <c r="D42" s="150" t="s">
        <v>193</v>
      </c>
      <c r="E42" s="150" t="s">
        <v>269</v>
      </c>
      <c r="F42" s="150" t="s">
        <v>301</v>
      </c>
      <c r="G42" s="151">
        <v>60000</v>
      </c>
      <c r="H42" s="151">
        <v>1722</v>
      </c>
      <c r="I42" s="151">
        <v>1824</v>
      </c>
      <c r="J42" s="151">
        <v>3486.65</v>
      </c>
      <c r="K42" s="151">
        <v>1225</v>
      </c>
      <c r="L42" s="151">
        <f t="shared" ref="L42:L44" si="9">H42+I42+J42+K42</f>
        <v>8257.65</v>
      </c>
      <c r="M42" s="151">
        <f>+G42-L42</f>
        <v>51742.35</v>
      </c>
    </row>
    <row r="43" spans="1:13" ht="30" customHeight="1">
      <c r="A43" s="165">
        <v>12</v>
      </c>
      <c r="B43" s="148" t="s">
        <v>302</v>
      </c>
      <c r="C43" s="148" t="s">
        <v>272</v>
      </c>
      <c r="D43" s="4" t="s">
        <v>193</v>
      </c>
      <c r="E43" s="150" t="s">
        <v>269</v>
      </c>
      <c r="F43" s="150" t="s">
        <v>301</v>
      </c>
      <c r="G43" s="151">
        <v>41000</v>
      </c>
      <c r="H43" s="151">
        <f t="shared" ref="H43" si="10">G43*0.0287</f>
        <v>1176.7</v>
      </c>
      <c r="I43" s="151">
        <f t="shared" ref="I43" si="11">IF(G43&lt;75829.93,G43*0.0304,2305.23)</f>
        <v>1246.4000000000001</v>
      </c>
      <c r="J43" s="151">
        <v>583.78</v>
      </c>
      <c r="K43" s="151">
        <v>225</v>
      </c>
      <c r="L43" s="151">
        <f t="shared" si="9"/>
        <v>3231.88</v>
      </c>
      <c r="M43" s="151">
        <f t="shared" ref="M43" si="12">+G43-L43</f>
        <v>37768.120000000003</v>
      </c>
    </row>
    <row r="44" spans="1:13" ht="30" customHeight="1">
      <c r="A44" s="165">
        <v>13</v>
      </c>
      <c r="B44" s="166" t="s">
        <v>303</v>
      </c>
      <c r="C44" s="166" t="s">
        <v>304</v>
      </c>
      <c r="D44" s="167" t="s">
        <v>193</v>
      </c>
      <c r="E44" s="150" t="s">
        <v>269</v>
      </c>
      <c r="F44" s="150" t="s">
        <v>295</v>
      </c>
      <c r="G44" s="172">
        <v>50000</v>
      </c>
      <c r="H44" s="172">
        <f>G44*0.0287</f>
        <v>1435</v>
      </c>
      <c r="I44" s="172">
        <f>IF(G44&lt;75829.93,G44*0.0304,2305.23)</f>
        <v>1520</v>
      </c>
      <c r="J44" s="172">
        <v>0</v>
      </c>
      <c r="K44" s="172">
        <v>1025</v>
      </c>
      <c r="L44" s="178">
        <f t="shared" si="9"/>
        <v>3980</v>
      </c>
      <c r="M44" s="172">
        <f>+G44-L44</f>
        <v>46020</v>
      </c>
    </row>
    <row r="45" spans="1:13" ht="30" customHeight="1" thickBot="1">
      <c r="A45" s="156" t="s">
        <v>212</v>
      </c>
      <c r="B45" s="179"/>
      <c r="C45" s="5"/>
      <c r="D45" s="5"/>
      <c r="E45" s="5"/>
      <c r="F45" s="5"/>
      <c r="G45" s="157">
        <f t="shared" ref="G45:M45" si="13">SUM(G42:G44)</f>
        <v>151000</v>
      </c>
      <c r="H45" s="157">
        <f t="shared" si="13"/>
        <v>4333.7</v>
      </c>
      <c r="I45" s="157">
        <f t="shared" si="13"/>
        <v>4590.3999999999996</v>
      </c>
      <c r="J45" s="157">
        <f>SUM(J42:J44)</f>
        <v>4070.4300000000003</v>
      </c>
      <c r="K45" s="157">
        <f t="shared" si="13"/>
        <v>2475</v>
      </c>
      <c r="L45" s="157">
        <f t="shared" si="13"/>
        <v>15469.529999999999</v>
      </c>
      <c r="M45" s="157">
        <f t="shared" si="13"/>
        <v>135530.47</v>
      </c>
    </row>
    <row r="46" spans="1:13" ht="30" customHeight="1" thickBot="1">
      <c r="A46" s="180" t="s">
        <v>305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2"/>
    </row>
    <row r="47" spans="1:13" ht="30" customHeight="1" thickBot="1">
      <c r="A47" s="147" t="s">
        <v>4</v>
      </c>
      <c r="B47" s="147" t="s">
        <v>5</v>
      </c>
      <c r="C47" s="147" t="s">
        <v>6</v>
      </c>
      <c r="D47" s="147" t="s">
        <v>189</v>
      </c>
      <c r="E47" s="147" t="s">
        <v>7</v>
      </c>
      <c r="F47" s="147" t="s">
        <v>266</v>
      </c>
      <c r="G47" s="147" t="s">
        <v>207</v>
      </c>
      <c r="H47" s="147" t="s">
        <v>8</v>
      </c>
      <c r="I47" s="147" t="s">
        <v>9</v>
      </c>
      <c r="J47" s="147" t="s">
        <v>10</v>
      </c>
      <c r="K47" s="147" t="s">
        <v>208</v>
      </c>
      <c r="L47" s="147" t="s">
        <v>209</v>
      </c>
      <c r="M47" s="147" t="s">
        <v>210</v>
      </c>
    </row>
    <row r="48" spans="1:13" ht="30" customHeight="1">
      <c r="A48" s="9">
        <v>14</v>
      </c>
      <c r="B48" s="148" t="s">
        <v>306</v>
      </c>
      <c r="C48" s="148" t="s">
        <v>307</v>
      </c>
      <c r="D48" s="4" t="s">
        <v>193</v>
      </c>
      <c r="E48" s="150" t="s">
        <v>269</v>
      </c>
      <c r="F48" s="183" t="s">
        <v>295</v>
      </c>
      <c r="G48" s="151">
        <v>50000</v>
      </c>
      <c r="H48" s="151">
        <v>1435</v>
      </c>
      <c r="I48" s="151">
        <f t="shared" ref="I48:I51" si="14">IF(G48&lt;75829.93,G48*0.0304,2305.23)</f>
        <v>1520</v>
      </c>
      <c r="J48" s="151">
        <v>0</v>
      </c>
      <c r="K48" s="151">
        <v>6772.08</v>
      </c>
      <c r="L48" s="151">
        <f t="shared" ref="L48:L49" si="15">H48+I48+J48+K48</f>
        <v>9727.08</v>
      </c>
      <c r="M48" s="151">
        <f>+G48-L48</f>
        <v>40272.92</v>
      </c>
    </row>
    <row r="49" spans="1:13" ht="30" customHeight="1">
      <c r="A49" s="9">
        <v>15</v>
      </c>
      <c r="B49" s="148" t="s">
        <v>308</v>
      </c>
      <c r="C49" s="148" t="s">
        <v>309</v>
      </c>
      <c r="D49" s="4" t="s">
        <v>193</v>
      </c>
      <c r="E49" s="150" t="s">
        <v>269</v>
      </c>
      <c r="F49" s="171" t="s">
        <v>310</v>
      </c>
      <c r="G49" s="151">
        <v>60000</v>
      </c>
      <c r="H49" s="151">
        <v>1722</v>
      </c>
      <c r="I49" s="151">
        <f t="shared" si="14"/>
        <v>1824</v>
      </c>
      <c r="J49" s="151">
        <v>0</v>
      </c>
      <c r="K49" s="151">
        <v>1740.46</v>
      </c>
      <c r="L49" s="151">
        <f t="shared" si="15"/>
        <v>5286.46</v>
      </c>
      <c r="M49" s="151">
        <f t="shared" ref="M49" si="16">+G49-L49</f>
        <v>54713.54</v>
      </c>
    </row>
    <row r="50" spans="1:13" ht="30" customHeight="1">
      <c r="A50" s="9">
        <v>16</v>
      </c>
      <c r="B50" s="148" t="s">
        <v>311</v>
      </c>
      <c r="C50" s="148" t="s">
        <v>272</v>
      </c>
      <c r="D50" s="4" t="s">
        <v>192</v>
      </c>
      <c r="E50" s="150" t="s">
        <v>269</v>
      </c>
      <c r="F50" s="150" t="s">
        <v>312</v>
      </c>
      <c r="G50" s="151">
        <v>45000</v>
      </c>
      <c r="H50" s="151">
        <f>G50*0.0287</f>
        <v>1291.5</v>
      </c>
      <c r="I50" s="151">
        <f t="shared" si="14"/>
        <v>1368</v>
      </c>
      <c r="J50" s="151">
        <v>0</v>
      </c>
      <c r="K50" s="151">
        <v>225</v>
      </c>
      <c r="L50" s="151">
        <f>+K50+J50+I50+H50</f>
        <v>2884.5</v>
      </c>
      <c r="M50" s="151">
        <f>+G50-L50</f>
        <v>42115.5</v>
      </c>
    </row>
    <row r="51" spans="1:13" ht="30" customHeight="1">
      <c r="A51" s="9">
        <v>17</v>
      </c>
      <c r="B51" s="148" t="s">
        <v>313</v>
      </c>
      <c r="C51" s="148" t="s">
        <v>151</v>
      </c>
      <c r="D51" s="4" t="s">
        <v>193</v>
      </c>
      <c r="E51" s="150" t="s">
        <v>269</v>
      </c>
      <c r="F51" s="150" t="s">
        <v>314</v>
      </c>
      <c r="G51" s="178">
        <v>50000</v>
      </c>
      <c r="H51" s="178">
        <f>G51*0.0287</f>
        <v>1435</v>
      </c>
      <c r="I51" s="178">
        <f t="shared" si="14"/>
        <v>1520</v>
      </c>
      <c r="J51" s="178">
        <v>1854</v>
      </c>
      <c r="K51" s="178">
        <v>25</v>
      </c>
      <c r="L51" s="151">
        <f>+K51+J51+I51+H51</f>
        <v>4834</v>
      </c>
      <c r="M51" s="178">
        <f>+G51-L51</f>
        <v>45166</v>
      </c>
    </row>
    <row r="52" spans="1:13" ht="30" customHeight="1" thickBot="1">
      <c r="A52" s="156" t="s">
        <v>212</v>
      </c>
      <c r="B52" s="148"/>
      <c r="C52" s="148"/>
      <c r="D52" s="4"/>
      <c r="E52" s="150"/>
      <c r="F52" s="150" t="s">
        <v>315</v>
      </c>
      <c r="G52" s="157">
        <f>SUM(G48:G51)</f>
        <v>205000</v>
      </c>
      <c r="H52" s="157">
        <f t="shared" ref="H52:M52" si="17">SUM(H48:H51)</f>
        <v>5883.5</v>
      </c>
      <c r="I52" s="157">
        <f t="shared" si="17"/>
        <v>6232</v>
      </c>
      <c r="J52" s="157">
        <f t="shared" si="17"/>
        <v>1854</v>
      </c>
      <c r="K52" s="157">
        <f t="shared" si="17"/>
        <v>8762.5400000000009</v>
      </c>
      <c r="L52" s="157">
        <f t="shared" si="17"/>
        <v>22732.04</v>
      </c>
      <c r="M52" s="157">
        <f t="shared" si="17"/>
        <v>182267.96</v>
      </c>
    </row>
    <row r="53" spans="1:13" ht="30" customHeight="1" thickBot="1">
      <c r="A53" s="180" t="s">
        <v>316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2"/>
    </row>
    <row r="54" spans="1:13" ht="30" customHeight="1" thickBot="1">
      <c r="A54" s="147" t="s">
        <v>4</v>
      </c>
      <c r="B54" s="147" t="s">
        <v>5</v>
      </c>
      <c r="C54" s="147" t="s">
        <v>6</v>
      </c>
      <c r="D54" s="147" t="s">
        <v>189</v>
      </c>
      <c r="E54" s="147" t="s">
        <v>7</v>
      </c>
      <c r="F54" s="147" t="s">
        <v>266</v>
      </c>
      <c r="G54" s="147" t="s">
        <v>207</v>
      </c>
      <c r="H54" s="147" t="s">
        <v>8</v>
      </c>
      <c r="I54" s="147" t="s">
        <v>9</v>
      </c>
      <c r="J54" s="147" t="s">
        <v>10</v>
      </c>
      <c r="K54" s="147" t="s">
        <v>208</v>
      </c>
      <c r="L54" s="147" t="s">
        <v>209</v>
      </c>
      <c r="M54" s="147" t="s">
        <v>210</v>
      </c>
    </row>
    <row r="55" spans="1:13" ht="30" customHeight="1" thickBot="1">
      <c r="A55" s="9">
        <v>18</v>
      </c>
      <c r="B55" s="148" t="s">
        <v>317</v>
      </c>
      <c r="C55" s="148" t="s">
        <v>318</v>
      </c>
      <c r="D55" s="4" t="s">
        <v>193</v>
      </c>
      <c r="E55" s="150" t="s">
        <v>269</v>
      </c>
      <c r="F55" s="9" t="s">
        <v>273</v>
      </c>
      <c r="G55" s="161">
        <v>60000</v>
      </c>
      <c r="H55" s="161">
        <f>G55*0.0287</f>
        <v>1722</v>
      </c>
      <c r="I55" s="161">
        <v>1824</v>
      </c>
      <c r="J55" s="161">
        <v>0</v>
      </c>
      <c r="K55" s="161">
        <v>25</v>
      </c>
      <c r="L55" s="161">
        <f>H55+I55+J55+K55</f>
        <v>3571</v>
      </c>
      <c r="M55" s="161">
        <f>+G55-L55</f>
        <v>56429</v>
      </c>
    </row>
    <row r="56" spans="1:13" ht="30" customHeight="1" thickBot="1">
      <c r="A56" s="156" t="s">
        <v>212</v>
      </c>
      <c r="D56" s="15"/>
      <c r="E56" s="15"/>
      <c r="G56" s="184">
        <f>+G55</f>
        <v>60000</v>
      </c>
      <c r="H56" s="184">
        <f>G56*0.0287</f>
        <v>1722</v>
      </c>
      <c r="I56" s="184">
        <v>1824</v>
      </c>
      <c r="J56" s="184">
        <f>SUM(J55)</f>
        <v>0</v>
      </c>
      <c r="K56" s="161">
        <v>25</v>
      </c>
      <c r="L56" s="184">
        <f>SUM(L55)</f>
        <v>3571</v>
      </c>
      <c r="M56" s="184">
        <f>+G56-L56</f>
        <v>56429</v>
      </c>
    </row>
    <row r="57" spans="1:13" ht="30" customHeight="1" thickBot="1">
      <c r="A57" s="180" t="s">
        <v>118</v>
      </c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</row>
    <row r="58" spans="1:13" ht="30" customHeight="1" thickBot="1">
      <c r="A58" s="147" t="s">
        <v>4</v>
      </c>
      <c r="B58" s="147" t="s">
        <v>5</v>
      </c>
      <c r="C58" s="147" t="s">
        <v>6</v>
      </c>
      <c r="D58" s="147" t="s">
        <v>189</v>
      </c>
      <c r="E58" s="147" t="s">
        <v>7</v>
      </c>
      <c r="F58" s="147" t="s">
        <v>266</v>
      </c>
      <c r="G58" s="147" t="s">
        <v>207</v>
      </c>
      <c r="H58" s="147" t="s">
        <v>8</v>
      </c>
      <c r="I58" s="147" t="s">
        <v>9</v>
      </c>
      <c r="J58" s="147" t="s">
        <v>10</v>
      </c>
      <c r="K58" s="147" t="s">
        <v>208</v>
      </c>
      <c r="L58" s="147" t="s">
        <v>209</v>
      </c>
      <c r="M58" s="147" t="s">
        <v>210</v>
      </c>
    </row>
    <row r="59" spans="1:13" ht="30" customHeight="1">
      <c r="A59" s="165">
        <v>19</v>
      </c>
      <c r="B59" s="185" t="s">
        <v>319</v>
      </c>
      <c r="C59" s="185" t="s">
        <v>320</v>
      </c>
      <c r="D59" s="165" t="s">
        <v>193</v>
      </c>
      <c r="E59" s="150" t="s">
        <v>269</v>
      </c>
      <c r="F59" s="9" t="s">
        <v>273</v>
      </c>
      <c r="G59" s="186">
        <v>50000</v>
      </c>
      <c r="H59" s="186">
        <f>G59*0.0287</f>
        <v>1435</v>
      </c>
      <c r="I59" s="186">
        <v>1520</v>
      </c>
      <c r="J59" s="151">
        <v>0</v>
      </c>
      <c r="K59" s="186">
        <v>1025</v>
      </c>
      <c r="L59" s="187">
        <f>H59+I59+J59+K59</f>
        <v>3980</v>
      </c>
      <c r="M59" s="151">
        <f>+G59-L59</f>
        <v>46020</v>
      </c>
    </row>
    <row r="60" spans="1:13" ht="30" customHeight="1">
      <c r="A60" s="165">
        <v>20</v>
      </c>
      <c r="B60" s="185" t="s">
        <v>321</v>
      </c>
      <c r="C60" s="185" t="s">
        <v>151</v>
      </c>
      <c r="D60" s="165" t="s">
        <v>192</v>
      </c>
      <c r="E60" s="150" t="s">
        <v>269</v>
      </c>
      <c r="F60" s="9" t="s">
        <v>273</v>
      </c>
      <c r="G60" s="186">
        <v>50000</v>
      </c>
      <c r="H60" s="186">
        <f t="shared" ref="H60:H64" si="18">G60*0.0287</f>
        <v>1435</v>
      </c>
      <c r="I60" s="186">
        <v>1520</v>
      </c>
      <c r="J60" s="151">
        <v>0</v>
      </c>
      <c r="K60" s="186">
        <v>1025</v>
      </c>
      <c r="L60" s="187">
        <f>+H60+I60+J60+K60</f>
        <v>3980</v>
      </c>
      <c r="M60" s="151">
        <f>+G60-L60</f>
        <v>46020</v>
      </c>
    </row>
    <row r="61" spans="1:13" ht="30" customHeight="1">
      <c r="A61" s="165">
        <v>21</v>
      </c>
      <c r="B61" s="148" t="s">
        <v>322</v>
      </c>
      <c r="C61" s="148" t="s">
        <v>320</v>
      </c>
      <c r="D61" s="4" t="s">
        <v>193</v>
      </c>
      <c r="E61" s="150" t="s">
        <v>269</v>
      </c>
      <c r="F61" s="150" t="s">
        <v>323</v>
      </c>
      <c r="G61" s="151">
        <v>50000</v>
      </c>
      <c r="H61" s="151">
        <f t="shared" si="18"/>
        <v>1435</v>
      </c>
      <c r="I61" s="151">
        <f>IF(G61&lt;75829.93,G61*0.0304,2305.23)</f>
        <v>1520</v>
      </c>
      <c r="J61" s="151">
        <v>0</v>
      </c>
      <c r="K61" s="151">
        <v>1025</v>
      </c>
      <c r="L61" s="151">
        <f t="shared" ref="L61:L64" si="19">H61+I61+J61+K61</f>
        <v>3980</v>
      </c>
      <c r="M61" s="151">
        <f t="shared" ref="M61:M64" si="20">+G61-L61</f>
        <v>46020</v>
      </c>
    </row>
    <row r="62" spans="1:13" ht="30" customHeight="1">
      <c r="A62" s="165">
        <v>22</v>
      </c>
      <c r="B62" s="148" t="s">
        <v>324</v>
      </c>
      <c r="C62" s="148" t="s">
        <v>272</v>
      </c>
      <c r="D62" s="4" t="s">
        <v>192</v>
      </c>
      <c r="E62" s="150" t="s">
        <v>269</v>
      </c>
      <c r="F62" s="150" t="s">
        <v>301</v>
      </c>
      <c r="G62" s="151">
        <v>45000</v>
      </c>
      <c r="H62" s="151">
        <f t="shared" si="18"/>
        <v>1291.5</v>
      </c>
      <c r="I62" s="151">
        <v>1368</v>
      </c>
      <c r="J62" s="151">
        <v>633.69000000000005</v>
      </c>
      <c r="K62" s="151">
        <v>3455.92</v>
      </c>
      <c r="L62" s="151">
        <f>H62+I62+J62+K62</f>
        <v>6749.1100000000006</v>
      </c>
      <c r="M62" s="151">
        <f>+G62-L62</f>
        <v>38250.89</v>
      </c>
    </row>
    <row r="63" spans="1:13" ht="30" customHeight="1">
      <c r="A63" s="165">
        <v>23</v>
      </c>
      <c r="B63" s="148" t="s">
        <v>325</v>
      </c>
      <c r="C63" s="148" t="s">
        <v>326</v>
      </c>
      <c r="D63" s="4" t="s">
        <v>193</v>
      </c>
      <c r="E63" s="150" t="s">
        <v>269</v>
      </c>
      <c r="F63" s="150"/>
      <c r="G63" s="151">
        <v>50000</v>
      </c>
      <c r="H63" s="151">
        <f t="shared" si="18"/>
        <v>1435</v>
      </c>
      <c r="I63" s="151">
        <v>1520</v>
      </c>
      <c r="J63" s="151">
        <v>1854</v>
      </c>
      <c r="K63" s="151">
        <v>25</v>
      </c>
      <c r="L63" s="151">
        <f>H63+I63+J63+K63</f>
        <v>4834</v>
      </c>
      <c r="M63" s="151">
        <f>+G63-L63</f>
        <v>45166</v>
      </c>
    </row>
    <row r="64" spans="1:13" ht="30" customHeight="1">
      <c r="A64" s="165">
        <v>24</v>
      </c>
      <c r="B64" s="148" t="s">
        <v>327</v>
      </c>
      <c r="C64" s="148" t="s">
        <v>320</v>
      </c>
      <c r="D64" s="4" t="s">
        <v>193</v>
      </c>
      <c r="E64" s="150" t="s">
        <v>269</v>
      </c>
      <c r="F64" s="150" t="s">
        <v>312</v>
      </c>
      <c r="G64" s="178">
        <v>50000</v>
      </c>
      <c r="H64" s="178">
        <f t="shared" si="18"/>
        <v>1435</v>
      </c>
      <c r="I64" s="178">
        <f t="shared" ref="I64" si="21">IF(G64&lt;75829.93,G64*0.0304,2305.23)</f>
        <v>1520</v>
      </c>
      <c r="J64" s="178">
        <v>0</v>
      </c>
      <c r="K64" s="178">
        <v>1025</v>
      </c>
      <c r="L64" s="178">
        <f t="shared" si="19"/>
        <v>3980</v>
      </c>
      <c r="M64" s="178">
        <f t="shared" si="20"/>
        <v>46020</v>
      </c>
    </row>
    <row r="65" spans="1:15" ht="30" customHeight="1" thickBot="1">
      <c r="A65" s="156" t="s">
        <v>212</v>
      </c>
      <c r="B65" s="148"/>
      <c r="C65" s="148"/>
      <c r="D65" s="4"/>
      <c r="E65" s="150"/>
      <c r="F65" s="150"/>
      <c r="G65" s="157">
        <f t="shared" ref="G65:M65" si="22">SUM(G59:G64)</f>
        <v>295000</v>
      </c>
      <c r="H65" s="157">
        <f t="shared" si="22"/>
        <v>8466.5</v>
      </c>
      <c r="I65" s="157">
        <f t="shared" si="22"/>
        <v>8968</v>
      </c>
      <c r="J65" s="157">
        <f t="shared" si="22"/>
        <v>2487.69</v>
      </c>
      <c r="K65" s="157">
        <f t="shared" si="22"/>
        <v>7580.92</v>
      </c>
      <c r="L65" s="157">
        <f t="shared" si="22"/>
        <v>27503.11</v>
      </c>
      <c r="M65" s="157">
        <f t="shared" si="22"/>
        <v>267496.89</v>
      </c>
    </row>
    <row r="66" spans="1:15" ht="30" customHeight="1" thickBot="1">
      <c r="A66" s="158" t="s">
        <v>328</v>
      </c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60"/>
    </row>
    <row r="67" spans="1:15" ht="30" customHeight="1" thickBot="1">
      <c r="A67" s="147" t="s">
        <v>4</v>
      </c>
      <c r="B67" s="147" t="s">
        <v>5</v>
      </c>
      <c r="C67" s="147" t="s">
        <v>6</v>
      </c>
      <c r="D67" s="147" t="s">
        <v>189</v>
      </c>
      <c r="E67" s="147" t="s">
        <v>7</v>
      </c>
      <c r="F67" s="147" t="s">
        <v>266</v>
      </c>
      <c r="G67" s="147" t="s">
        <v>207</v>
      </c>
      <c r="H67" s="147" t="s">
        <v>8</v>
      </c>
      <c r="I67" s="147" t="s">
        <v>9</v>
      </c>
      <c r="J67" s="147" t="s">
        <v>10</v>
      </c>
      <c r="K67" s="147" t="s">
        <v>208</v>
      </c>
      <c r="L67" s="147" t="s">
        <v>209</v>
      </c>
      <c r="M67" s="147" t="s">
        <v>210</v>
      </c>
    </row>
    <row r="68" spans="1:15" ht="30" customHeight="1">
      <c r="A68" s="9">
        <v>25</v>
      </c>
      <c r="B68" s="166" t="s">
        <v>329</v>
      </c>
      <c r="C68" s="166" t="s">
        <v>173</v>
      </c>
      <c r="D68" s="167" t="s">
        <v>192</v>
      </c>
      <c r="E68" s="150" t="s">
        <v>269</v>
      </c>
      <c r="F68" s="150" t="s">
        <v>295</v>
      </c>
      <c r="G68" s="188">
        <v>45000</v>
      </c>
      <c r="H68" s="188">
        <v>1291.5</v>
      </c>
      <c r="I68" s="178">
        <v>1368</v>
      </c>
      <c r="J68" s="172">
        <v>0</v>
      </c>
      <c r="K68" s="188">
        <v>25</v>
      </c>
      <c r="L68" s="161">
        <f>H68+I68+J68+K68</f>
        <v>2684.5</v>
      </c>
      <c r="M68" s="188">
        <f t="shared" ref="M68:M69" si="23">G68-L68</f>
        <v>42315.5</v>
      </c>
    </row>
    <row r="69" spans="1:15" ht="30" customHeight="1" thickBot="1">
      <c r="A69" s="156" t="s">
        <v>212</v>
      </c>
      <c r="B69" s="166"/>
      <c r="C69" s="166"/>
      <c r="D69" s="167"/>
      <c r="E69" s="150"/>
      <c r="F69" s="150"/>
      <c r="G69" s="189">
        <v>45000</v>
      </c>
      <c r="H69" s="189">
        <v>1291.5</v>
      </c>
      <c r="I69" s="190">
        <v>1368</v>
      </c>
      <c r="J69" s="173">
        <f>+J68</f>
        <v>0</v>
      </c>
      <c r="K69" s="189">
        <v>25</v>
      </c>
      <c r="L69" s="184">
        <f>H69+I69+J69+K69</f>
        <v>2684.5</v>
      </c>
      <c r="M69" s="189">
        <f t="shared" si="23"/>
        <v>42315.5</v>
      </c>
    </row>
    <row r="70" spans="1:15" ht="30" customHeight="1" thickBot="1">
      <c r="A70" s="180" t="s">
        <v>330</v>
      </c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2"/>
    </row>
    <row r="71" spans="1:15" ht="30" customHeight="1" thickBot="1">
      <c r="A71" s="147" t="s">
        <v>4</v>
      </c>
      <c r="B71" s="147" t="s">
        <v>5</v>
      </c>
      <c r="C71" s="147" t="s">
        <v>6</v>
      </c>
      <c r="D71" s="147" t="s">
        <v>189</v>
      </c>
      <c r="E71" s="147" t="s">
        <v>7</v>
      </c>
      <c r="F71" s="147" t="s">
        <v>266</v>
      </c>
      <c r="G71" s="147" t="s">
        <v>207</v>
      </c>
      <c r="H71" s="147" t="s">
        <v>8</v>
      </c>
      <c r="I71" s="147" t="s">
        <v>9</v>
      </c>
      <c r="J71" s="147" t="s">
        <v>10</v>
      </c>
      <c r="K71" s="147" t="s">
        <v>208</v>
      </c>
      <c r="L71" s="147" t="s">
        <v>209</v>
      </c>
      <c r="M71" s="147" t="s">
        <v>210</v>
      </c>
    </row>
    <row r="72" spans="1:15" ht="30" customHeight="1">
      <c r="A72" s="9">
        <v>26</v>
      </c>
      <c r="B72" s="148" t="s">
        <v>331</v>
      </c>
      <c r="C72" s="148" t="s">
        <v>332</v>
      </c>
      <c r="D72" s="4" t="s">
        <v>193</v>
      </c>
      <c r="E72" s="150" t="s">
        <v>269</v>
      </c>
      <c r="F72" s="9" t="s">
        <v>273</v>
      </c>
      <c r="G72" s="151">
        <v>90000</v>
      </c>
      <c r="H72" s="151">
        <f>G72*0.0287</f>
        <v>2583</v>
      </c>
      <c r="I72" s="151">
        <v>2736</v>
      </c>
      <c r="J72" s="151">
        <v>5333.61</v>
      </c>
      <c r="K72" s="151">
        <v>225</v>
      </c>
      <c r="L72" s="151">
        <f>H72+I72+J72+K72</f>
        <v>10877.61</v>
      </c>
      <c r="M72" s="151">
        <f>+G72-L72</f>
        <v>79122.39</v>
      </c>
    </row>
    <row r="73" spans="1:15" ht="30" customHeight="1">
      <c r="A73" s="156" t="s">
        <v>212</v>
      </c>
      <c r="B73" s="148"/>
      <c r="C73" s="148"/>
      <c r="D73" s="4"/>
      <c r="E73" s="4"/>
      <c r="F73" s="4"/>
      <c r="G73" s="184">
        <f>+G72</f>
        <v>90000</v>
      </c>
      <c r="H73" s="184">
        <f>G73*0.0287</f>
        <v>2583</v>
      </c>
      <c r="I73" s="184">
        <f>+I72</f>
        <v>2736</v>
      </c>
      <c r="J73" s="184">
        <f>+J72</f>
        <v>5333.61</v>
      </c>
      <c r="K73" s="184">
        <v>225</v>
      </c>
      <c r="L73" s="184">
        <f t="shared" ref="L73" si="24">H73+I73+J73+K73</f>
        <v>10877.61</v>
      </c>
      <c r="M73" s="184">
        <f t="shared" ref="M73" si="25">+G73-L73</f>
        <v>79122.39</v>
      </c>
    </row>
    <row r="74" spans="1:15" ht="30" customHeight="1" thickBot="1">
      <c r="A74" s="191" t="s">
        <v>211</v>
      </c>
      <c r="B74" s="165"/>
      <c r="C74" s="165"/>
      <c r="D74" s="165"/>
      <c r="E74" s="165"/>
      <c r="F74" s="165"/>
      <c r="G74" s="192">
        <f>+G14+G18+G30+G34+G38+G45+G52+G56+G65+G69+G73+G22+G26</f>
        <v>1471000</v>
      </c>
      <c r="H74" s="192">
        <f>+H14+H18+H30+H34+H38+H45+H52+H56+H65+H69+H73+H26+H22</f>
        <v>42217.7</v>
      </c>
      <c r="I74" s="192">
        <f>+I14+I18+I30+I34+I38+I45+I52+I56+I65+I69+I73+I26+I22</f>
        <v>44718.400000000001</v>
      </c>
      <c r="J74" s="192">
        <f>+J14+J18+J30+J34+J38+J45+J52+J56+J65+J69+J73+J22+J26</f>
        <v>56030.540000000008</v>
      </c>
      <c r="K74" s="192">
        <f>+K14+K18+K30+K34+K38+K45+K52+K56+K65+K69+K73+K22+K26</f>
        <v>50111.19</v>
      </c>
      <c r="L74" s="192">
        <f>+L14+L18+L30+L34+L38+L45+L52+L56+L65+L69+L73+L26+L22</f>
        <v>193077.83</v>
      </c>
      <c r="M74" s="192">
        <f>+M14+M18+M30+M34+M38+M45+M52+M56+M65+M69+M73+M26+M22</f>
        <v>1277922.1700000002</v>
      </c>
      <c r="N74" s="193"/>
    </row>
    <row r="75" spans="1:15" ht="60" customHeight="1" thickTop="1">
      <c r="A75" s="191"/>
      <c r="B75" s="165"/>
      <c r="C75" s="165"/>
      <c r="D75" s="165"/>
      <c r="E75" s="165"/>
      <c r="F75" s="165"/>
      <c r="G75" s="194"/>
      <c r="H75" s="194"/>
      <c r="I75" s="194"/>
      <c r="J75" s="194"/>
      <c r="K75" s="194"/>
      <c r="L75" s="194"/>
      <c r="M75" s="195"/>
      <c r="N75" s="193"/>
      <c r="O75" s="18"/>
    </row>
    <row r="76" spans="1:15" ht="30" customHeight="1">
      <c r="A76" s="165" t="s">
        <v>196</v>
      </c>
      <c r="B76" s="165"/>
      <c r="C76" s="165"/>
      <c r="D76" s="165"/>
      <c r="E76" s="165"/>
      <c r="F76" s="196" t="s">
        <v>79</v>
      </c>
      <c r="G76" s="196"/>
      <c r="H76" s="196"/>
      <c r="J76" s="197" t="s">
        <v>80</v>
      </c>
      <c r="K76" s="197"/>
      <c r="L76" s="197"/>
      <c r="M76" s="197"/>
      <c r="O76" s="18"/>
    </row>
    <row r="77" spans="1:15" ht="47.25" customHeight="1">
      <c r="A77" s="191"/>
      <c r="B77" s="165"/>
      <c r="C77" s="165"/>
      <c r="D77" s="165"/>
      <c r="E77" s="165"/>
      <c r="F77" s="165"/>
      <c r="G77" s="194"/>
      <c r="H77" s="194"/>
      <c r="I77" s="194"/>
      <c r="J77" s="194"/>
      <c r="K77" s="194"/>
      <c r="L77" s="194"/>
      <c r="M77" s="195"/>
      <c r="N77" s="193"/>
      <c r="O77" s="18"/>
    </row>
    <row r="78" spans="1:15" ht="30" customHeight="1">
      <c r="A78" s="13" t="s">
        <v>333</v>
      </c>
      <c r="B78" s="165"/>
      <c r="C78" s="165"/>
      <c r="D78" s="165"/>
      <c r="E78" s="165"/>
      <c r="F78" s="198" t="s">
        <v>97</v>
      </c>
      <c r="G78" s="196"/>
      <c r="H78" s="196"/>
      <c r="I78" s="196"/>
      <c r="J78" s="199" t="s">
        <v>98</v>
      </c>
      <c r="K78" s="199"/>
      <c r="L78" s="199"/>
      <c r="M78" s="199"/>
    </row>
    <row r="79" spans="1:15" ht="30" customHeight="1">
      <c r="A79" s="165" t="s">
        <v>334</v>
      </c>
      <c r="B79" s="165"/>
      <c r="C79" s="165"/>
      <c r="D79" s="165"/>
      <c r="E79" s="165"/>
      <c r="F79" s="165" t="s">
        <v>197</v>
      </c>
      <c r="G79" s="196"/>
      <c r="H79" s="196"/>
      <c r="I79" s="196"/>
      <c r="J79" s="197" t="s">
        <v>12</v>
      </c>
      <c r="K79" s="197"/>
      <c r="L79" s="197"/>
      <c r="M79" s="197"/>
    </row>
    <row r="80" spans="1:15" ht="20.100000000000001" customHeight="1">
      <c r="A80" s="200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</row>
    <row r="81" spans="1:13" ht="30" customHeight="1">
      <c r="A81" s="165"/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</row>
  </sheetData>
  <mergeCells count="17">
    <mergeCell ref="A70:M70"/>
    <mergeCell ref="J76:M76"/>
    <mergeCell ref="J78:M78"/>
    <mergeCell ref="J79:M79"/>
    <mergeCell ref="A80:M80"/>
    <mergeCell ref="A35:M35"/>
    <mergeCell ref="A40:M40"/>
    <mergeCell ref="A46:M46"/>
    <mergeCell ref="A53:M53"/>
    <mergeCell ref="A57:M57"/>
    <mergeCell ref="A66:M66"/>
    <mergeCell ref="A1:M6"/>
    <mergeCell ref="A8:M8"/>
    <mergeCell ref="A15:M15"/>
    <mergeCell ref="A19:M19"/>
    <mergeCell ref="A27:M27"/>
    <mergeCell ref="A31:M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51C1-C575-4646-B2E1-1C66D0DB35A1}">
  <dimension ref="A3:M20"/>
  <sheetViews>
    <sheetView topLeftCell="B28" workbookViewId="0">
      <selection activeCell="E40" sqref="E40"/>
    </sheetView>
  </sheetViews>
  <sheetFormatPr baseColWidth="10" defaultRowHeight="15"/>
  <cols>
    <col min="1" max="1" width="20" customWidth="1"/>
    <col min="2" max="2" width="29.42578125" customWidth="1"/>
    <col min="3" max="3" width="20.7109375" bestFit="1" customWidth="1"/>
    <col min="5" max="5" width="23.140625" customWidth="1"/>
    <col min="6" max="6" width="24.7109375" customWidth="1"/>
    <col min="10" max="10" width="17.42578125" bestFit="1" customWidth="1"/>
    <col min="11" max="11" width="15" bestFit="1" customWidth="1"/>
    <col min="12" max="12" width="12.5703125" bestFit="1" customWidth="1"/>
  </cols>
  <sheetData>
    <row r="3" spans="1:13">
      <c r="A3" s="201" t="s">
        <v>335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3"/>
    </row>
    <row r="4" spans="1:13">
      <c r="A4" s="20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205"/>
    </row>
    <row r="5" spans="1:13">
      <c r="A5" s="204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205"/>
    </row>
    <row r="6" spans="1:13">
      <c r="A6" s="204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205"/>
    </row>
    <row r="7" spans="1:13">
      <c r="A7" s="204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205"/>
    </row>
    <row r="8" spans="1:13" ht="15.75" thickBot="1">
      <c r="A8" s="206"/>
      <c r="B8" s="207"/>
      <c r="C8" s="207"/>
      <c r="D8" s="207"/>
      <c r="E8" s="207"/>
      <c r="F8" s="207"/>
      <c r="G8" s="207"/>
      <c r="H8" s="207"/>
      <c r="I8" s="207"/>
      <c r="J8" s="207"/>
      <c r="K8" s="141"/>
      <c r="L8" s="205"/>
    </row>
    <row r="9" spans="1:13" ht="21" thickBot="1">
      <c r="A9" s="208" t="s">
        <v>200</v>
      </c>
      <c r="B9" s="208" t="s">
        <v>199</v>
      </c>
      <c r="C9" s="208" t="s">
        <v>198</v>
      </c>
      <c r="D9" s="208" t="s">
        <v>201</v>
      </c>
      <c r="E9" s="208" t="s">
        <v>202</v>
      </c>
      <c r="F9" s="208" t="s">
        <v>203</v>
      </c>
      <c r="G9" s="208" t="s">
        <v>204</v>
      </c>
      <c r="H9" s="208" t="s">
        <v>1</v>
      </c>
      <c r="I9" s="208" t="s">
        <v>336</v>
      </c>
      <c r="J9" s="209" t="s">
        <v>206</v>
      </c>
      <c r="K9" s="175"/>
      <c r="L9" s="176"/>
    </row>
    <row r="10" spans="1:13" ht="30.75">
      <c r="A10" s="210" t="s">
        <v>337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  <c r="L10" s="213"/>
    </row>
    <row r="11" spans="1:13" ht="20.25">
      <c r="A11" s="143" t="s">
        <v>4</v>
      </c>
      <c r="B11" s="143" t="s">
        <v>5</v>
      </c>
      <c r="C11" s="143" t="s">
        <v>6</v>
      </c>
      <c r="D11" s="143" t="s">
        <v>189</v>
      </c>
      <c r="E11" s="143" t="s">
        <v>7</v>
      </c>
      <c r="F11" s="143" t="s">
        <v>207</v>
      </c>
      <c r="G11" s="143" t="s">
        <v>8</v>
      </c>
      <c r="H11" s="143" t="s">
        <v>9</v>
      </c>
      <c r="I11" s="143" t="s">
        <v>10</v>
      </c>
      <c r="J11" s="143" t="s">
        <v>208</v>
      </c>
      <c r="K11" s="143" t="s">
        <v>209</v>
      </c>
      <c r="L11" s="143" t="s">
        <v>210</v>
      </c>
    </row>
    <row r="12" spans="1:13" ht="103.5">
      <c r="A12" s="214">
        <v>1</v>
      </c>
      <c r="B12" s="166" t="s">
        <v>44</v>
      </c>
      <c r="C12" s="166" t="s">
        <v>338</v>
      </c>
      <c r="D12" s="167" t="s">
        <v>193</v>
      </c>
      <c r="E12" s="215" t="s">
        <v>339</v>
      </c>
      <c r="F12" s="186">
        <v>55000</v>
      </c>
      <c r="G12" s="151">
        <v>1578.5</v>
      </c>
      <c r="H12" s="151">
        <v>1672</v>
      </c>
      <c r="I12" s="151">
        <v>0</v>
      </c>
      <c r="J12" s="151">
        <v>225</v>
      </c>
      <c r="K12" s="151">
        <f>+G12+H12+I12+J12</f>
        <v>3475.5</v>
      </c>
      <c r="L12" s="216">
        <f>F12-K12</f>
        <v>51524.5</v>
      </c>
      <c r="M12" s="3"/>
    </row>
    <row r="13" spans="1:13" ht="34.5">
      <c r="A13" s="217" t="s">
        <v>212</v>
      </c>
      <c r="B13" s="166"/>
      <c r="C13" s="166"/>
      <c r="D13" s="167"/>
      <c r="E13" s="167"/>
      <c r="F13" s="218">
        <f>SUM(F12:F12)</f>
        <v>55000</v>
      </c>
      <c r="G13" s="219">
        <f>+G12</f>
        <v>1578.5</v>
      </c>
      <c r="H13" s="220">
        <v>1672</v>
      </c>
      <c r="I13" s="221">
        <f>+I12</f>
        <v>0</v>
      </c>
      <c r="J13" s="218">
        <f>SUM(J11:J12)</f>
        <v>225</v>
      </c>
      <c r="K13" s="218">
        <f>SUM(K11:K12)</f>
        <v>3475.5</v>
      </c>
      <c r="L13" s="222">
        <f>SUM(L12:L12)</f>
        <v>51524.5</v>
      </c>
      <c r="M13" s="3"/>
    </row>
    <row r="14" spans="1:13" ht="34.5">
      <c r="A14" s="223" t="s">
        <v>211</v>
      </c>
      <c r="B14" s="224"/>
      <c r="C14" s="224"/>
      <c r="D14" s="225"/>
      <c r="E14" s="225"/>
      <c r="F14" s="226">
        <f>+F13</f>
        <v>55000</v>
      </c>
      <c r="G14" s="226">
        <f t="shared" ref="G14:J14" si="0">+G13</f>
        <v>1578.5</v>
      </c>
      <c r="H14" s="226">
        <f t="shared" si="0"/>
        <v>1672</v>
      </c>
      <c r="I14" s="227">
        <v>0</v>
      </c>
      <c r="J14" s="226">
        <f t="shared" si="0"/>
        <v>225</v>
      </c>
      <c r="K14" s="226">
        <f>+K13</f>
        <v>3475.5</v>
      </c>
      <c r="L14" s="228">
        <f>+L13</f>
        <v>51524.5</v>
      </c>
      <c r="M14" s="3"/>
    </row>
    <row r="15" spans="1:13" ht="17.25">
      <c r="A15" s="229"/>
      <c r="B15" s="230"/>
      <c r="C15" s="230"/>
      <c r="D15" s="167"/>
      <c r="E15" s="167"/>
      <c r="F15" s="219"/>
      <c r="G15" s="221"/>
      <c r="H15" s="221"/>
      <c r="I15" s="219"/>
      <c r="J15" s="231"/>
      <c r="K15" s="219"/>
      <c r="L15" s="219"/>
      <c r="M15" s="3"/>
    </row>
    <row r="16" spans="1:13" ht="17.25">
      <c r="A16" s="165" t="s">
        <v>196</v>
      </c>
      <c r="B16" s="165"/>
      <c r="C16" s="165"/>
      <c r="D16" s="165"/>
      <c r="E16" s="165"/>
      <c r="F16" s="196" t="s">
        <v>79</v>
      </c>
      <c r="G16" s="196"/>
      <c r="H16" s="196"/>
      <c r="I16" s="3"/>
      <c r="J16" s="197" t="s">
        <v>80</v>
      </c>
      <c r="K16" s="197"/>
      <c r="L16" s="197"/>
      <c r="M16" s="197"/>
    </row>
    <row r="17" spans="1:13" ht="17.25">
      <c r="A17" s="191"/>
      <c r="B17" s="165"/>
      <c r="C17" s="165"/>
      <c r="D17" s="165"/>
      <c r="E17" s="165"/>
      <c r="F17" s="165"/>
      <c r="G17" s="194"/>
      <c r="H17" s="194"/>
      <c r="I17" s="194"/>
      <c r="J17" s="194"/>
      <c r="K17" s="194"/>
      <c r="L17" s="194"/>
      <c r="M17" s="195"/>
    </row>
    <row r="18" spans="1:13" ht="17.25">
      <c r="A18" s="13" t="s">
        <v>340</v>
      </c>
      <c r="B18" s="165"/>
      <c r="C18" s="165"/>
      <c r="D18" s="165"/>
      <c r="E18" s="165"/>
      <c r="F18" s="198" t="s">
        <v>97</v>
      </c>
      <c r="G18" s="196"/>
      <c r="H18" s="196"/>
      <c r="I18" s="196"/>
      <c r="J18" s="199" t="s">
        <v>98</v>
      </c>
      <c r="K18" s="199"/>
      <c r="L18" s="199"/>
      <c r="M18" s="199"/>
    </row>
    <row r="19" spans="1:13" ht="17.25">
      <c r="A19" s="165" t="s">
        <v>341</v>
      </c>
      <c r="B19" s="165"/>
      <c r="C19" s="165"/>
      <c r="D19" s="165"/>
      <c r="E19" s="165"/>
      <c r="F19" s="165" t="s">
        <v>197</v>
      </c>
      <c r="G19" s="196"/>
      <c r="H19" s="196"/>
      <c r="I19" s="196"/>
      <c r="J19" s="197" t="s">
        <v>12</v>
      </c>
      <c r="K19" s="197"/>
      <c r="L19" s="197"/>
      <c r="M19" s="197"/>
    </row>
    <row r="20" spans="1:13" ht="17.25">
      <c r="A20" s="229"/>
      <c r="B20" s="230"/>
      <c r="C20" s="230"/>
      <c r="D20" s="167"/>
      <c r="E20" s="167"/>
      <c r="F20" s="219"/>
      <c r="G20" s="221"/>
      <c r="H20" s="221"/>
      <c r="I20" s="219"/>
      <c r="J20" s="231"/>
      <c r="K20" s="219"/>
      <c r="L20" s="219"/>
      <c r="M20" s="3"/>
    </row>
  </sheetData>
  <mergeCells count="5">
    <mergeCell ref="A3:L8"/>
    <mergeCell ref="A10:L10"/>
    <mergeCell ref="J16:M16"/>
    <mergeCell ref="J18:M18"/>
    <mergeCell ref="J19:M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0B60-84D4-42A7-8C2B-20EE8F147403}">
  <dimension ref="B3:N32"/>
  <sheetViews>
    <sheetView topLeftCell="A15" workbookViewId="0">
      <selection activeCell="D18" sqref="D18"/>
    </sheetView>
  </sheetViews>
  <sheetFormatPr baseColWidth="10" defaultRowHeight="15"/>
  <cols>
    <col min="3" max="3" width="47.85546875" customWidth="1"/>
    <col min="4" max="4" width="32.5703125" customWidth="1"/>
    <col min="6" max="6" width="29.28515625" customWidth="1"/>
    <col min="7" max="7" width="38.7109375" bestFit="1" customWidth="1"/>
    <col min="13" max="13" width="13.85546875" bestFit="1" customWidth="1"/>
  </cols>
  <sheetData>
    <row r="3" spans="2:14">
      <c r="B3" s="201" t="s">
        <v>342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3"/>
    </row>
    <row r="4" spans="2:14">
      <c r="B4" s="204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205"/>
    </row>
    <row r="5" spans="2:14">
      <c r="B5" s="204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205"/>
    </row>
    <row r="6" spans="2:14">
      <c r="B6" s="204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205"/>
    </row>
    <row r="7" spans="2:14">
      <c r="B7" s="204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205"/>
    </row>
    <row r="8" spans="2:14" ht="15.75" thickBot="1">
      <c r="B8" s="206"/>
      <c r="C8" s="207"/>
      <c r="D8" s="207"/>
      <c r="E8" s="207"/>
      <c r="F8" s="207"/>
      <c r="G8" s="207"/>
      <c r="H8" s="207"/>
      <c r="I8" s="207"/>
      <c r="J8" s="207"/>
      <c r="K8" s="207"/>
      <c r="L8" s="141"/>
      <c r="M8" s="205"/>
    </row>
    <row r="9" spans="2:14" ht="21" thickBot="1">
      <c r="B9" s="208" t="s">
        <v>264</v>
      </c>
      <c r="C9" s="208" t="s">
        <v>199</v>
      </c>
      <c r="D9" s="208" t="s">
        <v>198</v>
      </c>
      <c r="E9" s="208" t="s">
        <v>201</v>
      </c>
      <c r="F9" s="208" t="s">
        <v>202</v>
      </c>
      <c r="G9" s="208" t="s">
        <v>203</v>
      </c>
      <c r="H9" s="208" t="s">
        <v>204</v>
      </c>
      <c r="I9" s="208" t="s">
        <v>1</v>
      </c>
      <c r="J9" s="208" t="s">
        <v>343</v>
      </c>
      <c r="K9" s="209" t="s">
        <v>206</v>
      </c>
      <c r="L9" s="175"/>
      <c r="M9" s="176"/>
    </row>
    <row r="10" spans="2:14" ht="31.5" thickBot="1">
      <c r="B10" s="232" t="s">
        <v>337</v>
      </c>
      <c r="C10" s="181"/>
      <c r="D10" s="181"/>
      <c r="E10" s="181"/>
      <c r="F10" s="181"/>
      <c r="G10" s="181"/>
      <c r="H10" s="181"/>
      <c r="I10" s="181"/>
      <c r="J10" s="181"/>
      <c r="K10" s="181"/>
      <c r="L10" s="233"/>
      <c r="M10" s="234"/>
    </row>
    <row r="11" spans="2:14" ht="21" thickBot="1">
      <c r="B11" s="177" t="s">
        <v>4</v>
      </c>
      <c r="C11" s="174" t="s">
        <v>5</v>
      </c>
      <c r="D11" s="174" t="s">
        <v>6</v>
      </c>
      <c r="E11" s="174" t="s">
        <v>189</v>
      </c>
      <c r="F11" s="174" t="s">
        <v>7</v>
      </c>
      <c r="G11" s="174" t="s">
        <v>207</v>
      </c>
      <c r="H11" s="174" t="s">
        <v>8</v>
      </c>
      <c r="I11" s="174" t="s">
        <v>9</v>
      </c>
      <c r="J11" s="174" t="s">
        <v>10</v>
      </c>
      <c r="K11" s="174" t="s">
        <v>208</v>
      </c>
      <c r="L11" s="174" t="s">
        <v>209</v>
      </c>
      <c r="M11" s="175" t="s">
        <v>210</v>
      </c>
    </row>
    <row r="12" spans="2:14" ht="69">
      <c r="B12" s="214">
        <v>1</v>
      </c>
      <c r="C12" s="166" t="s">
        <v>344</v>
      </c>
      <c r="D12" s="166" t="s">
        <v>345</v>
      </c>
      <c r="E12" s="167" t="s">
        <v>192</v>
      </c>
      <c r="F12" s="167" t="s">
        <v>346</v>
      </c>
      <c r="G12" s="186">
        <v>15000</v>
      </c>
      <c r="H12" s="235">
        <v>0</v>
      </c>
      <c r="I12" s="235">
        <v>0</v>
      </c>
      <c r="J12" s="235">
        <v>0</v>
      </c>
      <c r="K12" s="235">
        <v>0</v>
      </c>
      <c r="L12" s="235">
        <f>+H12+I12+J12+K12</f>
        <v>0</v>
      </c>
      <c r="M12" s="216">
        <f>G12-L12</f>
        <v>15000</v>
      </c>
      <c r="N12" s="3"/>
    </row>
    <row r="13" spans="2:14" ht="69">
      <c r="B13" s="214">
        <v>2</v>
      </c>
      <c r="C13" s="166" t="s">
        <v>347</v>
      </c>
      <c r="D13" s="166" t="s">
        <v>348</v>
      </c>
      <c r="E13" s="167" t="s">
        <v>192</v>
      </c>
      <c r="F13" s="167" t="s">
        <v>346</v>
      </c>
      <c r="G13" s="186">
        <v>50000</v>
      </c>
      <c r="H13" s="235">
        <v>0</v>
      </c>
      <c r="I13" s="235">
        <v>0</v>
      </c>
      <c r="J13" s="186">
        <v>2297.25</v>
      </c>
      <c r="K13" s="235">
        <v>0</v>
      </c>
      <c r="L13" s="186">
        <f>+H13+I13+J13+K13</f>
        <v>2297.25</v>
      </c>
      <c r="M13" s="216">
        <f t="shared" ref="M13:M21" si="0">G13-L13</f>
        <v>47702.75</v>
      </c>
      <c r="N13" s="3"/>
    </row>
    <row r="14" spans="2:14" ht="69">
      <c r="B14" s="214">
        <v>3</v>
      </c>
      <c r="C14" s="166" t="s">
        <v>349</v>
      </c>
      <c r="D14" s="166" t="s">
        <v>350</v>
      </c>
      <c r="E14" s="167" t="s">
        <v>192</v>
      </c>
      <c r="F14" s="167" t="s">
        <v>346</v>
      </c>
      <c r="G14" s="186">
        <v>12500</v>
      </c>
      <c r="H14" s="235">
        <v>0</v>
      </c>
      <c r="I14" s="235">
        <v>0</v>
      </c>
      <c r="J14" s="235">
        <v>0</v>
      </c>
      <c r="K14" s="235">
        <v>0</v>
      </c>
      <c r="L14" s="235">
        <f t="shared" ref="L14:L21" si="1">+H14+I14+J14+K14</f>
        <v>0</v>
      </c>
      <c r="M14" s="216">
        <f>G14-L14</f>
        <v>12500</v>
      </c>
      <c r="N14" s="3"/>
    </row>
    <row r="15" spans="2:14" ht="69">
      <c r="B15" s="214">
        <v>4</v>
      </c>
      <c r="C15" s="166" t="s">
        <v>351</v>
      </c>
      <c r="D15" s="166" t="s">
        <v>350</v>
      </c>
      <c r="E15" s="167" t="s">
        <v>192</v>
      </c>
      <c r="F15" s="167" t="s">
        <v>346</v>
      </c>
      <c r="G15" s="186">
        <v>15000</v>
      </c>
      <c r="H15" s="235">
        <v>0</v>
      </c>
      <c r="I15" s="235">
        <v>0</v>
      </c>
      <c r="J15" s="235">
        <v>0</v>
      </c>
      <c r="K15" s="235">
        <v>0</v>
      </c>
      <c r="L15" s="235">
        <f t="shared" si="1"/>
        <v>0</v>
      </c>
      <c r="M15" s="216">
        <f>G15-L15</f>
        <v>15000</v>
      </c>
      <c r="N15" s="3"/>
    </row>
    <row r="16" spans="2:14" ht="69">
      <c r="B16" s="214">
        <v>5</v>
      </c>
      <c r="C16" s="166" t="s">
        <v>352</v>
      </c>
      <c r="D16" s="166" t="s">
        <v>350</v>
      </c>
      <c r="E16" s="167" t="s">
        <v>193</v>
      </c>
      <c r="F16" s="167" t="s">
        <v>346</v>
      </c>
      <c r="G16" s="186">
        <v>12500</v>
      </c>
      <c r="H16" s="235">
        <v>0</v>
      </c>
      <c r="I16" s="235">
        <v>0</v>
      </c>
      <c r="J16" s="235">
        <v>0</v>
      </c>
      <c r="K16" s="186">
        <v>7817.39</v>
      </c>
      <c r="L16" s="186">
        <f t="shared" si="1"/>
        <v>7817.39</v>
      </c>
      <c r="M16" s="216">
        <f t="shared" si="0"/>
        <v>4682.6099999999997</v>
      </c>
      <c r="N16" s="3"/>
    </row>
    <row r="17" spans="2:14" ht="69">
      <c r="B17" s="214">
        <v>6</v>
      </c>
      <c r="C17" s="166" t="s">
        <v>353</v>
      </c>
      <c r="D17" s="166" t="s">
        <v>354</v>
      </c>
      <c r="E17" s="167" t="s">
        <v>193</v>
      </c>
      <c r="F17" s="167" t="s">
        <v>346</v>
      </c>
      <c r="G17" s="186">
        <v>12500</v>
      </c>
      <c r="H17" s="235">
        <v>0</v>
      </c>
      <c r="I17" s="235">
        <v>0</v>
      </c>
      <c r="J17" s="235">
        <v>0</v>
      </c>
      <c r="K17" s="235">
        <v>0</v>
      </c>
      <c r="L17" s="235">
        <f t="shared" si="1"/>
        <v>0</v>
      </c>
      <c r="M17" s="216">
        <f t="shared" si="0"/>
        <v>12500</v>
      </c>
      <c r="N17" s="3"/>
    </row>
    <row r="18" spans="2:14" ht="86.25">
      <c r="B18" s="214">
        <v>7</v>
      </c>
      <c r="C18" s="166" t="s">
        <v>355</v>
      </c>
      <c r="D18" s="166" t="s">
        <v>356</v>
      </c>
      <c r="E18" s="167" t="s">
        <v>192</v>
      </c>
      <c r="F18" s="167" t="s">
        <v>346</v>
      </c>
      <c r="G18" s="186">
        <v>15000</v>
      </c>
      <c r="H18" s="235">
        <v>0</v>
      </c>
      <c r="I18" s="235">
        <v>0</v>
      </c>
      <c r="J18" s="235">
        <v>0</v>
      </c>
      <c r="K18" s="235">
        <v>0</v>
      </c>
      <c r="L18" s="235">
        <f t="shared" si="1"/>
        <v>0</v>
      </c>
      <c r="M18" s="216">
        <f t="shared" si="0"/>
        <v>15000</v>
      </c>
      <c r="N18" s="3"/>
    </row>
    <row r="19" spans="2:14" ht="86.25">
      <c r="B19" s="214">
        <v>8</v>
      </c>
      <c r="C19" s="166" t="s">
        <v>357</v>
      </c>
      <c r="D19" s="166" t="s">
        <v>356</v>
      </c>
      <c r="E19" s="167" t="s">
        <v>192</v>
      </c>
      <c r="F19" s="167" t="s">
        <v>346</v>
      </c>
      <c r="G19" s="186">
        <v>15000</v>
      </c>
      <c r="H19" s="235">
        <v>0</v>
      </c>
      <c r="I19" s="235">
        <v>0</v>
      </c>
      <c r="J19" s="235">
        <v>0</v>
      </c>
      <c r="K19" s="235">
        <v>0</v>
      </c>
      <c r="L19" s="235">
        <f t="shared" si="1"/>
        <v>0</v>
      </c>
      <c r="M19" s="216">
        <f t="shared" si="0"/>
        <v>15000</v>
      </c>
      <c r="N19" s="3"/>
    </row>
    <row r="20" spans="2:14" ht="69">
      <c r="B20" s="214">
        <v>9</v>
      </c>
      <c r="C20" s="166" t="s">
        <v>358</v>
      </c>
      <c r="D20" s="166" t="s">
        <v>354</v>
      </c>
      <c r="E20" s="167" t="s">
        <v>193</v>
      </c>
      <c r="F20" s="167" t="s">
        <v>346</v>
      </c>
      <c r="G20" s="186">
        <v>12500</v>
      </c>
      <c r="H20" s="235">
        <v>0</v>
      </c>
      <c r="I20" s="235">
        <v>0</v>
      </c>
      <c r="J20" s="235">
        <v>0</v>
      </c>
      <c r="K20" s="235">
        <v>0</v>
      </c>
      <c r="L20" s="235">
        <f t="shared" si="1"/>
        <v>0</v>
      </c>
      <c r="M20" s="216">
        <f t="shared" si="0"/>
        <v>12500</v>
      </c>
      <c r="N20" s="3"/>
    </row>
    <row r="21" spans="2:14" ht="69">
      <c r="B21" s="214">
        <v>10</v>
      </c>
      <c r="C21" s="166" t="s">
        <v>359</v>
      </c>
      <c r="D21" s="166" t="s">
        <v>350</v>
      </c>
      <c r="E21" s="167" t="s">
        <v>192</v>
      </c>
      <c r="F21" s="167" t="s">
        <v>346</v>
      </c>
      <c r="G21" s="186">
        <v>18000</v>
      </c>
      <c r="H21" s="235">
        <v>0</v>
      </c>
      <c r="I21" s="235">
        <v>0</v>
      </c>
      <c r="J21" s="235">
        <v>0</v>
      </c>
      <c r="K21" s="235">
        <v>0</v>
      </c>
      <c r="L21" s="235">
        <f t="shared" si="1"/>
        <v>0</v>
      </c>
      <c r="M21" s="216">
        <f t="shared" si="0"/>
        <v>18000</v>
      </c>
      <c r="N21" s="3"/>
    </row>
    <row r="22" spans="2:14" ht="34.5">
      <c r="B22" s="217" t="s">
        <v>212</v>
      </c>
      <c r="C22" s="166"/>
      <c r="D22" s="166"/>
      <c r="E22" s="167"/>
      <c r="F22" s="167"/>
      <c r="G22" s="236">
        <f>SUM(G12:G21)</f>
        <v>178000</v>
      </c>
      <c r="H22" s="237">
        <f>SUM(H11:H17)</f>
        <v>0</v>
      </c>
      <c r="I22" s="237">
        <f>SUM(I11:I17)</f>
        <v>0</v>
      </c>
      <c r="J22" s="236">
        <f>SUM(J11:J17)</f>
        <v>2297.25</v>
      </c>
      <c r="K22" s="238">
        <f>SUM(K11:K17)</f>
        <v>7817.39</v>
      </c>
      <c r="L22" s="236">
        <f>SUM(L11:L17)</f>
        <v>10114.64</v>
      </c>
      <c r="M22" s="228">
        <f>SUM(M12:M21)</f>
        <v>167885.36</v>
      </c>
      <c r="N22" s="3"/>
    </row>
    <row r="23" spans="2:14" ht="34.5">
      <c r="B23" s="223" t="s">
        <v>211</v>
      </c>
      <c r="C23" s="224"/>
      <c r="D23" s="224"/>
      <c r="E23" s="225"/>
      <c r="F23" s="225"/>
      <c r="G23" s="226">
        <f>+G22</f>
        <v>178000</v>
      </c>
      <c r="H23" s="239">
        <f t="shared" ref="H23:L23" si="2">+H22</f>
        <v>0</v>
      </c>
      <c r="I23" s="239">
        <f t="shared" si="2"/>
        <v>0</v>
      </c>
      <c r="J23" s="226">
        <f t="shared" si="2"/>
        <v>2297.25</v>
      </c>
      <c r="K23" s="226">
        <f t="shared" si="2"/>
        <v>7817.39</v>
      </c>
      <c r="L23" s="226">
        <f t="shared" si="2"/>
        <v>10114.64</v>
      </c>
      <c r="M23" s="228">
        <f>+M22</f>
        <v>167885.36</v>
      </c>
      <c r="N23" s="3"/>
    </row>
    <row r="24" spans="2:14" ht="17.25">
      <c r="B24" s="229"/>
      <c r="C24" s="230"/>
      <c r="D24" s="230"/>
      <c r="E24" s="167"/>
      <c r="F24" s="167"/>
      <c r="G24" s="219"/>
      <c r="H24" s="221"/>
      <c r="I24" s="221"/>
      <c r="J24" s="219"/>
      <c r="K24" s="231"/>
      <c r="L24" s="219"/>
      <c r="M24" s="219"/>
      <c r="N24" s="3"/>
    </row>
    <row r="25" spans="2:14" ht="17.25">
      <c r="B25" s="165" t="s">
        <v>196</v>
      </c>
      <c r="C25" s="165"/>
      <c r="D25" s="165"/>
      <c r="E25" s="165"/>
      <c r="F25" s="165"/>
      <c r="G25" s="196" t="s">
        <v>79</v>
      </c>
      <c r="H25" s="196"/>
      <c r="I25" s="196"/>
      <c r="J25" s="3"/>
      <c r="K25" s="197" t="s">
        <v>80</v>
      </c>
      <c r="L25" s="197"/>
      <c r="M25" s="197"/>
      <c r="N25" s="197"/>
    </row>
    <row r="26" spans="2:14" ht="17.25">
      <c r="B26" s="191"/>
      <c r="C26" s="165"/>
      <c r="D26" s="165"/>
      <c r="E26" s="165"/>
      <c r="F26" s="165"/>
      <c r="G26" s="165"/>
      <c r="H26" s="194"/>
      <c r="I26" s="194"/>
      <c r="J26" s="194"/>
      <c r="K26" s="194"/>
      <c r="L26" s="194"/>
      <c r="M26" s="194"/>
      <c r="N26" s="195"/>
    </row>
    <row r="27" spans="2:14" ht="17.25">
      <c r="B27" s="13" t="s">
        <v>340</v>
      </c>
      <c r="C27" s="165"/>
      <c r="D27" s="165"/>
      <c r="E27" s="165"/>
      <c r="F27" s="165"/>
      <c r="G27" s="198" t="s">
        <v>97</v>
      </c>
      <c r="H27" s="196"/>
      <c r="I27" s="196"/>
      <c r="J27" s="196"/>
      <c r="K27" s="199" t="s">
        <v>98</v>
      </c>
      <c r="L27" s="199"/>
      <c r="M27" s="199"/>
      <c r="N27" s="199"/>
    </row>
    <row r="28" spans="2:14" ht="17.25">
      <c r="B28" s="165" t="s">
        <v>341</v>
      </c>
      <c r="C28" s="165"/>
      <c r="D28" s="165"/>
      <c r="E28" s="165"/>
      <c r="F28" s="165"/>
      <c r="G28" s="165" t="s">
        <v>197</v>
      </c>
      <c r="H28" s="196"/>
      <c r="I28" s="196"/>
      <c r="J28" s="196"/>
      <c r="K28" s="197" t="s">
        <v>12</v>
      </c>
      <c r="L28" s="197"/>
      <c r="M28" s="197"/>
      <c r="N28" s="197"/>
    </row>
    <row r="29" spans="2:14" ht="17.25">
      <c r="B29" s="229"/>
      <c r="C29" s="230"/>
      <c r="D29" s="230"/>
      <c r="E29" s="167"/>
      <c r="F29" s="167"/>
      <c r="G29" s="219"/>
      <c r="H29" s="221"/>
      <c r="I29" s="221"/>
      <c r="J29" s="219"/>
      <c r="K29" s="231"/>
      <c r="L29" s="219"/>
      <c r="M29" s="219"/>
      <c r="N29" s="3"/>
    </row>
    <row r="30" spans="2:14" ht="17.25">
      <c r="B30" s="229"/>
      <c r="C30" s="230"/>
      <c r="D30" s="230"/>
      <c r="E30" s="167"/>
      <c r="F30" s="167"/>
      <c r="G30" s="219"/>
      <c r="H30" s="221"/>
      <c r="I30" s="221"/>
      <c r="J30" s="219"/>
      <c r="K30" s="231"/>
      <c r="L30" s="219"/>
      <c r="M30" s="219"/>
      <c r="N30" s="3"/>
    </row>
    <row r="31" spans="2:14" ht="17.25">
      <c r="B31" s="229"/>
      <c r="C31" s="230"/>
      <c r="D31" s="230"/>
      <c r="E31" s="167"/>
      <c r="F31" s="167"/>
      <c r="G31" s="219"/>
      <c r="H31" s="221"/>
      <c r="I31" s="221"/>
      <c r="J31" s="219"/>
      <c r="K31" s="231"/>
      <c r="L31" s="219"/>
      <c r="M31" s="219"/>
      <c r="N31" s="3"/>
    </row>
    <row r="32" spans="2:14" ht="17.25">
      <c r="B32" s="229"/>
      <c r="C32" s="230"/>
      <c r="D32" s="230"/>
      <c r="E32" s="167"/>
      <c r="F32" s="167"/>
      <c r="G32" s="219"/>
      <c r="H32" s="221"/>
      <c r="I32" s="221"/>
      <c r="J32" s="219"/>
      <c r="K32" s="231"/>
      <c r="L32" s="219"/>
      <c r="M32" s="219"/>
      <c r="N32" s="3"/>
    </row>
  </sheetData>
  <mergeCells count="5">
    <mergeCell ref="B3:M8"/>
    <mergeCell ref="B10:M10"/>
    <mergeCell ref="K25:N25"/>
    <mergeCell ref="K27:N27"/>
    <mergeCell ref="K28:N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8E13E-A34A-4ADE-A0CC-A209F845FD57}">
  <dimension ref="A1:M21"/>
  <sheetViews>
    <sheetView tabSelected="1" topLeftCell="C12" workbookViewId="0">
      <selection activeCell="I29" sqref="I29"/>
    </sheetView>
  </sheetViews>
  <sheetFormatPr baseColWidth="10" defaultRowHeight="15"/>
  <cols>
    <col min="2" max="2" width="30.140625" customWidth="1"/>
    <col min="3" max="3" width="47.42578125" customWidth="1"/>
    <col min="5" max="5" width="21" customWidth="1"/>
    <col min="6" max="6" width="16.85546875" customWidth="1"/>
    <col min="11" max="11" width="15" bestFit="1" customWidth="1"/>
    <col min="12" max="12" width="12.5703125" bestFit="1" customWidth="1"/>
  </cols>
  <sheetData>
    <row r="1" spans="1:13">
      <c r="A1" s="201" t="s">
        <v>360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3"/>
    </row>
    <row r="2" spans="1:13">
      <c r="A2" s="204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205"/>
    </row>
    <row r="3" spans="1:13">
      <c r="A3" s="204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205"/>
    </row>
    <row r="4" spans="1:13">
      <c r="A4" s="20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205"/>
    </row>
    <row r="5" spans="1:13">
      <c r="A5" s="204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205"/>
    </row>
    <row r="6" spans="1:13" ht="15.75" thickBot="1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141"/>
      <c r="L6" s="205"/>
    </row>
    <row r="7" spans="1:13" ht="21" thickBot="1">
      <c r="A7" s="208" t="s">
        <v>264</v>
      </c>
      <c r="B7" s="208" t="s">
        <v>199</v>
      </c>
      <c r="C7" s="208" t="s">
        <v>198</v>
      </c>
      <c r="D7" s="208" t="s">
        <v>201</v>
      </c>
      <c r="E7" s="208" t="s">
        <v>202</v>
      </c>
      <c r="F7" s="208" t="s">
        <v>203</v>
      </c>
      <c r="G7" s="208" t="s">
        <v>204</v>
      </c>
      <c r="H7" s="208" t="s">
        <v>1</v>
      </c>
      <c r="I7" s="208" t="s">
        <v>361</v>
      </c>
      <c r="J7" s="209" t="s">
        <v>206</v>
      </c>
      <c r="K7" s="175"/>
      <c r="L7" s="176"/>
    </row>
    <row r="8" spans="1:13" ht="31.5" thickBot="1">
      <c r="A8" s="232" t="s">
        <v>337</v>
      </c>
      <c r="B8" s="181"/>
      <c r="C8" s="181"/>
      <c r="D8" s="181"/>
      <c r="E8" s="181"/>
      <c r="F8" s="181"/>
      <c r="G8" s="181"/>
      <c r="H8" s="181"/>
      <c r="I8" s="181"/>
      <c r="J8" s="181"/>
      <c r="K8" s="233"/>
      <c r="L8" s="234"/>
    </row>
    <row r="9" spans="1:13" ht="21" thickBot="1">
      <c r="A9" s="177" t="s">
        <v>4</v>
      </c>
      <c r="B9" s="174" t="s">
        <v>5</v>
      </c>
      <c r="C9" s="174" t="s">
        <v>6</v>
      </c>
      <c r="D9" s="174" t="s">
        <v>189</v>
      </c>
      <c r="E9" s="174" t="s">
        <v>7</v>
      </c>
      <c r="F9" s="174" t="s">
        <v>207</v>
      </c>
      <c r="G9" s="174" t="s">
        <v>8</v>
      </c>
      <c r="H9" s="174" t="s">
        <v>9</v>
      </c>
      <c r="I9" s="174" t="s">
        <v>10</v>
      </c>
      <c r="J9" s="174" t="s">
        <v>208</v>
      </c>
      <c r="K9" s="174" t="s">
        <v>209</v>
      </c>
      <c r="L9" s="175" t="s">
        <v>210</v>
      </c>
    </row>
    <row r="10" spans="1:13" ht="103.5">
      <c r="A10" s="214">
        <v>1</v>
      </c>
      <c r="B10" s="166" t="s">
        <v>362</v>
      </c>
      <c r="C10" s="166" t="s">
        <v>363</v>
      </c>
      <c r="D10" s="167" t="s">
        <v>192</v>
      </c>
      <c r="E10" s="215" t="s">
        <v>364</v>
      </c>
      <c r="F10" s="186">
        <v>90000</v>
      </c>
      <c r="G10" s="151">
        <v>2583</v>
      </c>
      <c r="H10" s="151">
        <v>2736</v>
      </c>
      <c r="I10" s="151">
        <v>9753.19</v>
      </c>
      <c r="J10" s="151">
        <v>405</v>
      </c>
      <c r="K10" s="151">
        <f>+G10+H10+I10+J10</f>
        <v>15477.19</v>
      </c>
      <c r="L10" s="216">
        <f>F10-K10</f>
        <v>74522.81</v>
      </c>
      <c r="M10" s="3"/>
    </row>
    <row r="11" spans="1:13" ht="34.5">
      <c r="A11" s="217" t="s">
        <v>212</v>
      </c>
      <c r="B11" s="166"/>
      <c r="C11" s="166"/>
      <c r="D11" s="167"/>
      <c r="E11" s="167"/>
      <c r="F11" s="218">
        <f>SUM(F10:F10)</f>
        <v>90000</v>
      </c>
      <c r="G11" s="186">
        <f>+G10</f>
        <v>2583</v>
      </c>
      <c r="H11" s="240">
        <f>SUM(H9:H10)</f>
        <v>2736</v>
      </c>
      <c r="I11" s="218">
        <f>SUM(I9:I10)</f>
        <v>9753.19</v>
      </c>
      <c r="J11" s="218">
        <f>SUM(J9:J10)</f>
        <v>405</v>
      </c>
      <c r="K11" s="218">
        <f>SUM(K9:K10)</f>
        <v>15477.19</v>
      </c>
      <c r="L11" s="222">
        <f>SUM(L10:L10)</f>
        <v>74522.81</v>
      </c>
      <c r="M11" s="3"/>
    </row>
    <row r="12" spans="1:13" ht="34.5">
      <c r="A12" s="223" t="s">
        <v>211</v>
      </c>
      <c r="B12" s="224"/>
      <c r="C12" s="224"/>
      <c r="D12" s="225"/>
      <c r="E12" s="225"/>
      <c r="F12" s="226">
        <f>+F11</f>
        <v>90000</v>
      </c>
      <c r="G12" s="226">
        <f t="shared" ref="G12:K12" si="0">+G11</f>
        <v>2583</v>
      </c>
      <c r="H12" s="226">
        <f t="shared" si="0"/>
        <v>2736</v>
      </c>
      <c r="I12" s="226">
        <f t="shared" si="0"/>
        <v>9753.19</v>
      </c>
      <c r="J12" s="226">
        <f t="shared" si="0"/>
        <v>405</v>
      </c>
      <c r="K12" s="226">
        <f t="shared" si="0"/>
        <v>15477.19</v>
      </c>
      <c r="L12" s="228">
        <f>+L11</f>
        <v>74522.81</v>
      </c>
      <c r="M12" s="3"/>
    </row>
    <row r="13" spans="1:13" ht="17.25">
      <c r="A13" s="229"/>
      <c r="B13" s="230"/>
      <c r="C13" s="230"/>
      <c r="D13" s="167"/>
      <c r="E13" s="167"/>
      <c r="F13" s="219"/>
      <c r="G13" s="221"/>
      <c r="H13" s="221"/>
      <c r="I13" s="219"/>
      <c r="J13" s="231"/>
      <c r="K13" s="219"/>
      <c r="L13" s="219"/>
      <c r="M13" s="3"/>
    </row>
    <row r="14" spans="1:13" ht="17.25">
      <c r="A14" s="165" t="s">
        <v>196</v>
      </c>
      <c r="B14" s="165"/>
      <c r="C14" s="165"/>
      <c r="D14" s="165"/>
      <c r="E14" s="165"/>
      <c r="F14" s="196" t="s">
        <v>79</v>
      </c>
      <c r="G14" s="196"/>
      <c r="H14" s="196"/>
      <c r="I14" s="3"/>
      <c r="J14" s="197" t="s">
        <v>80</v>
      </c>
      <c r="K14" s="197"/>
      <c r="L14" s="197"/>
      <c r="M14" s="197"/>
    </row>
    <row r="15" spans="1:13" ht="17.25">
      <c r="A15" s="191"/>
      <c r="B15" s="165"/>
      <c r="C15" s="165"/>
      <c r="D15" s="165"/>
      <c r="E15" s="165"/>
      <c r="F15" s="165"/>
      <c r="G15" s="194"/>
      <c r="H15" s="194"/>
      <c r="I15" s="194"/>
      <c r="J15" s="194"/>
      <c r="K15" s="194"/>
      <c r="L15" s="194"/>
      <c r="M15" s="195"/>
    </row>
    <row r="16" spans="1:13" ht="17.25">
      <c r="A16" s="13" t="s">
        <v>365</v>
      </c>
      <c r="B16" s="165"/>
      <c r="C16" s="165"/>
      <c r="D16" s="165"/>
      <c r="E16" s="165"/>
      <c r="F16" s="198" t="s">
        <v>97</v>
      </c>
      <c r="G16" s="196"/>
      <c r="H16" s="196"/>
      <c r="I16" s="196"/>
      <c r="J16" s="199" t="s">
        <v>98</v>
      </c>
      <c r="K16" s="199"/>
      <c r="L16" s="199"/>
      <c r="M16" s="199"/>
    </row>
    <row r="17" spans="1:13" ht="17.25">
      <c r="A17" s="165" t="s">
        <v>366</v>
      </c>
      <c r="B17" s="165"/>
      <c r="C17" s="165"/>
      <c r="D17" s="165"/>
      <c r="E17" s="165"/>
      <c r="F17" s="165" t="s">
        <v>197</v>
      </c>
      <c r="G17" s="196"/>
      <c r="H17" s="196"/>
      <c r="I17" s="196"/>
      <c r="J17" s="197" t="s">
        <v>12</v>
      </c>
      <c r="K17" s="197"/>
      <c r="L17" s="197"/>
      <c r="M17" s="197"/>
    </row>
    <row r="18" spans="1:13" ht="17.25">
      <c r="A18" s="229"/>
      <c r="B18" s="230"/>
      <c r="C18" s="230"/>
      <c r="D18" s="167"/>
      <c r="E18" s="167"/>
      <c r="F18" s="219"/>
      <c r="G18" s="221"/>
      <c r="H18" s="221"/>
      <c r="I18" s="219"/>
      <c r="J18" s="231"/>
      <c r="K18" s="219"/>
      <c r="L18" s="219"/>
      <c r="M18" s="3"/>
    </row>
    <row r="19" spans="1:13" ht="17.25">
      <c r="A19" s="229"/>
      <c r="B19" s="230"/>
      <c r="C19" s="230"/>
      <c r="D19" s="167"/>
      <c r="E19" s="167"/>
      <c r="F19" s="219"/>
      <c r="G19" s="221"/>
      <c r="H19" s="221"/>
      <c r="I19" s="219"/>
      <c r="J19" s="231"/>
      <c r="K19" s="219"/>
      <c r="L19" s="219"/>
      <c r="M19" s="3"/>
    </row>
    <row r="20" spans="1:13" ht="17.25">
      <c r="A20" s="229"/>
      <c r="B20" s="230"/>
      <c r="C20" s="230"/>
      <c r="D20" s="167"/>
      <c r="E20" s="167"/>
      <c r="F20" s="219"/>
      <c r="G20" s="221"/>
      <c r="H20" s="221"/>
      <c r="I20" s="219"/>
      <c r="J20" s="231"/>
      <c r="K20" s="219"/>
      <c r="L20" s="219"/>
      <c r="M20" s="3"/>
    </row>
    <row r="21" spans="1:13" ht="17.25">
      <c r="A21" s="229"/>
      <c r="B21" s="230"/>
      <c r="C21" s="230"/>
      <c r="D21" s="167"/>
      <c r="E21" s="167"/>
      <c r="F21" s="219"/>
      <c r="G21" s="221"/>
      <c r="H21" s="221"/>
      <c r="I21" s="219"/>
      <c r="J21" s="231"/>
      <c r="K21" s="219"/>
      <c r="L21" s="219"/>
      <c r="M21" s="3"/>
    </row>
  </sheetData>
  <mergeCells count="5">
    <mergeCell ref="A1:L6"/>
    <mergeCell ref="A8:L8"/>
    <mergeCell ref="J14:M14"/>
    <mergeCell ref="J16:M16"/>
    <mergeCell ref="J17:M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327AE-5236-4115-9747-1270BC20E10B}"/>
</file>

<file path=customXml/itemProps2.xml><?xml version="1.0" encoding="utf-8"?>
<ds:datastoreItem xmlns:ds="http://schemas.openxmlformats.org/officeDocument/2006/customXml" ds:itemID="{2562024B-50F7-4EF5-A80C-25C580FE9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Fijo</vt:lpstr>
      <vt:lpstr>Contratado</vt:lpstr>
      <vt:lpstr>Probatorio </vt:lpstr>
      <vt:lpstr>Vigilancia </vt:lpstr>
      <vt:lpstr>Tramite de pension </vt:lpstr>
      <vt:lpstr>Fijo!Área_de_impresión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2024-05-07T13:27:03Z</cp:lastPrinted>
  <dcterms:created xsi:type="dcterms:W3CDTF">2020-09-29T19:02:13Z</dcterms:created>
  <dcterms:modified xsi:type="dcterms:W3CDTF">2024-05-16T20:49:26Z</dcterms:modified>
</cp:coreProperties>
</file>