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Diciembre 2023/"/>
    </mc:Choice>
  </mc:AlternateContent>
  <xr:revisionPtr revIDLastSave="0" documentId="8_{6CC5C6E9-4FA3-46AC-924E-A51B899C3531}" xr6:coauthVersionLast="47" xr6:coauthVersionMax="47" xr10:uidLastSave="{00000000-0000-0000-0000-000000000000}"/>
  <bookViews>
    <workbookView xWindow="-120" yWindow="-120" windowWidth="20730" windowHeight="11040" tabRatio="629" activeTab="2" xr2:uid="{00000000-000D-0000-FFFF-FFFF00000000}"/>
  </bookViews>
  <sheets>
    <sheet name="Personal Fijo" sheetId="1" r:id="rId1"/>
    <sheet name="Personal Contratado" sheetId="2" r:id="rId2"/>
    <sheet name="Personal de Vigilancia " sheetId="3" r:id="rId3"/>
  </sheets>
  <definedNames>
    <definedName name="_xlnm.Print_Area" localSheetId="0">'Personal Fijo'!$A$1:$L$209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3" l="1"/>
  <c r="L22" i="3"/>
  <c r="L23" i="3" s="1"/>
  <c r="K22" i="3"/>
  <c r="J22" i="3"/>
  <c r="J23" i="3" s="1"/>
  <c r="I22" i="3"/>
  <c r="I23" i="3" s="1"/>
  <c r="H22" i="3"/>
  <c r="H23" i="3" s="1"/>
  <c r="G22" i="3"/>
  <c r="G23" i="3" s="1"/>
  <c r="M21" i="3"/>
  <c r="L21" i="3"/>
  <c r="L20" i="3"/>
  <c r="M20" i="3" s="1"/>
  <c r="L19" i="3"/>
  <c r="M19" i="3" s="1"/>
  <c r="M18" i="3"/>
  <c r="L18" i="3"/>
  <c r="L17" i="3"/>
  <c r="M17" i="3" s="1"/>
  <c r="L16" i="3"/>
  <c r="M16" i="3" s="1"/>
  <c r="M15" i="3"/>
  <c r="L15" i="3"/>
  <c r="L14" i="3"/>
  <c r="M14" i="3" s="1"/>
  <c r="L13" i="3"/>
  <c r="M13" i="3" s="1"/>
  <c r="M12" i="3"/>
  <c r="L12" i="3"/>
  <c r="M22" i="3" l="1"/>
  <c r="M23" i="3" s="1"/>
  <c r="H66" i="2" l="1"/>
  <c r="L66" i="2" s="1"/>
  <c r="M66" i="2" s="1"/>
  <c r="H64" i="2"/>
  <c r="L64" i="2" s="1"/>
  <c r="M64" i="2" s="1"/>
  <c r="M61" i="2"/>
  <c r="L61" i="2"/>
  <c r="L60" i="2"/>
  <c r="M60" i="2" s="1"/>
  <c r="K57" i="2"/>
  <c r="J57" i="2"/>
  <c r="G57" i="2"/>
  <c r="L56" i="2"/>
  <c r="M56" i="2" s="1"/>
  <c r="I56" i="2"/>
  <c r="H56" i="2"/>
  <c r="H55" i="2"/>
  <c r="L55" i="2" s="1"/>
  <c r="M55" i="2" s="1"/>
  <c r="I54" i="2"/>
  <c r="I57" i="2" s="1"/>
  <c r="H54" i="2"/>
  <c r="L54" i="2" s="1"/>
  <c r="M54" i="2" s="1"/>
  <c r="H53" i="2"/>
  <c r="L53" i="2" s="1"/>
  <c r="M53" i="2" s="1"/>
  <c r="H52" i="2"/>
  <c r="L52" i="2" s="1"/>
  <c r="K49" i="2"/>
  <c r="J49" i="2"/>
  <c r="H49" i="2"/>
  <c r="H48" i="2"/>
  <c r="L48" i="2" s="1"/>
  <c r="K45" i="2"/>
  <c r="J45" i="2"/>
  <c r="G45" i="2"/>
  <c r="I44" i="2"/>
  <c r="L44" i="2" s="1"/>
  <c r="M44" i="2" s="1"/>
  <c r="H44" i="2"/>
  <c r="L43" i="2"/>
  <c r="M43" i="2" s="1"/>
  <c r="I43" i="2"/>
  <c r="H43" i="2"/>
  <c r="H45" i="2" s="1"/>
  <c r="I42" i="2"/>
  <c r="L42" i="2" s="1"/>
  <c r="M42" i="2" s="1"/>
  <c r="M41" i="2"/>
  <c r="L41" i="2"/>
  <c r="L40" i="2"/>
  <c r="I40" i="2"/>
  <c r="I45" i="2" s="1"/>
  <c r="K37" i="2"/>
  <c r="J37" i="2"/>
  <c r="G37" i="2"/>
  <c r="I36" i="2"/>
  <c r="H36" i="2"/>
  <c r="L36" i="2" s="1"/>
  <c r="M36" i="2" s="1"/>
  <c r="I35" i="2"/>
  <c r="I37" i="2" s="1"/>
  <c r="H35" i="2"/>
  <c r="H37" i="2" s="1"/>
  <c r="L34" i="2"/>
  <c r="M34" i="2" s="1"/>
  <c r="K30" i="2"/>
  <c r="J30" i="2"/>
  <c r="I30" i="2"/>
  <c r="H30" i="2"/>
  <c r="G30" i="2"/>
  <c r="L29" i="2"/>
  <c r="L30" i="2" s="1"/>
  <c r="I29" i="2"/>
  <c r="H29" i="2"/>
  <c r="K26" i="2"/>
  <c r="J26" i="2"/>
  <c r="I26" i="2"/>
  <c r="G26" i="2"/>
  <c r="H25" i="2"/>
  <c r="H26" i="2" s="1"/>
  <c r="K22" i="2"/>
  <c r="J22" i="2"/>
  <c r="I22" i="2"/>
  <c r="H22" i="2"/>
  <c r="G22" i="2"/>
  <c r="L21" i="2"/>
  <c r="L22" i="2" s="1"/>
  <c r="H21" i="2"/>
  <c r="K18" i="2"/>
  <c r="J18" i="2"/>
  <c r="J67" i="2" s="1"/>
  <c r="I18" i="2"/>
  <c r="G18" i="2"/>
  <c r="G67" i="2" s="1"/>
  <c r="I17" i="2"/>
  <c r="H17" i="2"/>
  <c r="L17" i="2" s="1"/>
  <c r="K14" i="2"/>
  <c r="K67" i="2" s="1"/>
  <c r="J14" i="2"/>
  <c r="H14" i="2"/>
  <c r="G14" i="2"/>
  <c r="M13" i="2"/>
  <c r="M12" i="2"/>
  <c r="L12" i="2"/>
  <c r="L11" i="2"/>
  <c r="M11" i="2" s="1"/>
  <c r="I10" i="2"/>
  <c r="I14" i="2" s="1"/>
  <c r="I67" i="2" s="1"/>
  <c r="M52" i="2" l="1"/>
  <c r="M57" i="2" s="1"/>
  <c r="L57" i="2"/>
  <c r="L45" i="2"/>
  <c r="M48" i="2"/>
  <c r="L49" i="2"/>
  <c r="M49" i="2" s="1"/>
  <c r="L18" i="2"/>
  <c r="M17" i="2"/>
  <c r="M18" i="2" s="1"/>
  <c r="L10" i="2"/>
  <c r="L25" i="2"/>
  <c r="M29" i="2"/>
  <c r="M30" i="2" s="1"/>
  <c r="L35" i="2"/>
  <c r="H18" i="2"/>
  <c r="H67" i="2" s="1"/>
  <c r="H57" i="2"/>
  <c r="M21" i="2"/>
  <c r="M22" i="2" s="1"/>
  <c r="M40" i="2"/>
  <c r="M45" i="2" s="1"/>
  <c r="L26" i="2" l="1"/>
  <c r="M25" i="2"/>
  <c r="M26" i="2" s="1"/>
  <c r="M10" i="2"/>
  <c r="M14" i="2" s="1"/>
  <c r="L14" i="2"/>
  <c r="M35" i="2"/>
  <c r="M37" i="2" s="1"/>
  <c r="L37" i="2"/>
  <c r="L67" i="2" l="1"/>
  <c r="M67" i="2"/>
  <c r="J37" i="1" l="1"/>
  <c r="J72" i="1"/>
  <c r="G36" i="1"/>
  <c r="I191" i="1"/>
  <c r="I90" i="1"/>
  <c r="I37" i="1"/>
  <c r="H86" i="1"/>
  <c r="N65" i="1"/>
  <c r="R65" i="1" s="1"/>
  <c r="S65" i="1" s="1"/>
  <c r="F72" i="1"/>
  <c r="N71" i="1"/>
  <c r="R71" i="1" s="1"/>
  <c r="S71" i="1" s="1"/>
  <c r="G155" i="1"/>
  <c r="H155" i="1"/>
  <c r="G156" i="1"/>
  <c r="H156" i="1"/>
  <c r="G157" i="1"/>
  <c r="H157" i="1"/>
  <c r="G158" i="1"/>
  <c r="K158" i="1" s="1"/>
  <c r="L158" i="1" s="1"/>
  <c r="G160" i="1"/>
  <c r="H160" i="1"/>
  <c r="G161" i="1"/>
  <c r="H161" i="1"/>
  <c r="G162" i="1"/>
  <c r="H162" i="1"/>
  <c r="G163" i="1"/>
  <c r="H163" i="1"/>
  <c r="G164" i="1"/>
  <c r="H164" i="1"/>
  <c r="G165" i="1"/>
  <c r="H165" i="1"/>
  <c r="F166" i="1"/>
  <c r="I166" i="1"/>
  <c r="J166" i="1"/>
  <c r="G18" i="1"/>
  <c r="K18" i="1" s="1"/>
  <c r="L18" i="1" s="1"/>
  <c r="K162" i="1" l="1"/>
  <c r="L162" i="1" s="1"/>
  <c r="M162" i="1" s="1"/>
  <c r="K165" i="1"/>
  <c r="L165" i="1" s="1"/>
  <c r="M165" i="1" s="1"/>
  <c r="K163" i="1"/>
  <c r="L163" i="1" s="1"/>
  <c r="K159" i="1"/>
  <c r="L159" i="1" s="1"/>
  <c r="H166" i="1"/>
  <c r="K164" i="1"/>
  <c r="L164" i="1" s="1"/>
  <c r="M164" i="1" s="1"/>
  <c r="K161" i="1"/>
  <c r="L161" i="1" s="1"/>
  <c r="M161" i="1" s="1"/>
  <c r="K157" i="1"/>
  <c r="L157" i="1" s="1"/>
  <c r="M157" i="1" s="1"/>
  <c r="G166" i="1"/>
  <c r="K156" i="1"/>
  <c r="L156" i="1" s="1"/>
  <c r="M156" i="1" s="1"/>
  <c r="K160" i="1"/>
  <c r="L160" i="1" s="1"/>
  <c r="M160" i="1" s="1"/>
  <c r="K155" i="1"/>
  <c r="L155" i="1" s="1"/>
  <c r="M155" i="1" s="1"/>
  <c r="H72" i="1"/>
  <c r="G67" i="1"/>
  <c r="J202" i="1"/>
  <c r="H185" i="1"/>
  <c r="K166" i="1" l="1"/>
  <c r="L166" i="1"/>
  <c r="G68" i="1"/>
  <c r="J68" i="1"/>
  <c r="I72" i="1"/>
  <c r="F68" i="1"/>
  <c r="I68" i="1"/>
  <c r="H37" i="1"/>
  <c r="H41" i="1"/>
  <c r="H182" i="1"/>
  <c r="H43" i="1"/>
  <c r="G71" i="1"/>
  <c r="G72" i="1" s="1"/>
  <c r="H89" i="1"/>
  <c r="H90" i="1" s="1"/>
  <c r="H76" i="1"/>
  <c r="H77" i="1"/>
  <c r="H79" i="1"/>
  <c r="H80" i="1"/>
  <c r="H81" i="1"/>
  <c r="H94" i="1"/>
  <c r="H95" i="1"/>
  <c r="H96" i="1"/>
  <c r="H97" i="1"/>
  <c r="H103" i="1"/>
  <c r="H104" i="1"/>
  <c r="H105" i="1"/>
  <c r="H106" i="1"/>
  <c r="H107" i="1"/>
  <c r="H108" i="1"/>
  <c r="H109" i="1"/>
  <c r="H110" i="1"/>
  <c r="H111" i="1"/>
  <c r="H116" i="1"/>
  <c r="H119" i="1"/>
  <c r="H144" i="1"/>
  <c r="H143" i="1"/>
  <c r="H139" i="1"/>
  <c r="H140" i="1" s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78" i="1"/>
  <c r="H179" i="1"/>
  <c r="H180" i="1"/>
  <c r="H181" i="1"/>
  <c r="H183" i="1"/>
  <c r="H186" i="1"/>
  <c r="K194" i="1"/>
  <c r="H195" i="1"/>
  <c r="G11" i="1"/>
  <c r="G12" i="1"/>
  <c r="G13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54" i="1"/>
  <c r="G55" i="1"/>
  <c r="K55" i="1" s="1"/>
  <c r="L55" i="1" s="1"/>
  <c r="G56" i="1"/>
  <c r="G57" i="1"/>
  <c r="G62" i="1"/>
  <c r="G76" i="1"/>
  <c r="G77" i="1"/>
  <c r="G78" i="1"/>
  <c r="G79" i="1"/>
  <c r="G80" i="1"/>
  <c r="G81" i="1"/>
  <c r="G94" i="1"/>
  <c r="G95" i="1"/>
  <c r="G96" i="1"/>
  <c r="G97" i="1"/>
  <c r="G144" i="1"/>
  <c r="G143" i="1"/>
  <c r="G170" i="1"/>
  <c r="G177" i="1"/>
  <c r="K184" i="1"/>
  <c r="H67" i="1"/>
  <c r="H68" i="1" s="1"/>
  <c r="G93" i="1"/>
  <c r="G106" i="1"/>
  <c r="G182" i="1"/>
  <c r="R57" i="1"/>
  <c r="S57" i="1" s="1"/>
  <c r="S55" i="1"/>
  <c r="H145" i="1" l="1"/>
  <c r="H136" i="1"/>
  <c r="K106" i="1"/>
  <c r="L106" i="1" s="1"/>
  <c r="G99" i="1"/>
  <c r="H99" i="1"/>
  <c r="K71" i="1"/>
  <c r="L71" i="1" s="1"/>
  <c r="L72" i="1" s="1"/>
  <c r="K182" i="1"/>
  <c r="L182" i="1" s="1"/>
  <c r="G131" i="1"/>
  <c r="G123" i="1"/>
  <c r="K131" i="1" l="1"/>
  <c r="L131" i="1" s="1"/>
  <c r="K123" i="1"/>
  <c r="L123" i="1" s="1"/>
  <c r="K57" i="1"/>
  <c r="L57" i="1" s="1"/>
  <c r="K97" i="1" l="1"/>
  <c r="I152" i="1"/>
  <c r="J152" i="1"/>
  <c r="F152" i="1"/>
  <c r="H151" i="1"/>
  <c r="G151" i="1"/>
  <c r="F37" i="1"/>
  <c r="K30" i="1"/>
  <c r="K16" i="1"/>
  <c r="L16" i="1" s="1"/>
  <c r="K13" i="1"/>
  <c r="K151" i="1" l="1"/>
  <c r="L151" i="1" s="1"/>
  <c r="H196" i="1"/>
  <c r="H197" i="1" s="1"/>
  <c r="G196" i="1"/>
  <c r="G195" i="1"/>
  <c r="J191" i="1"/>
  <c r="F191" i="1"/>
  <c r="G150" i="1"/>
  <c r="H150" i="1"/>
  <c r="J112" i="1"/>
  <c r="F112" i="1"/>
  <c r="G111" i="1"/>
  <c r="J90" i="1"/>
  <c r="F90" i="1"/>
  <c r="H21" i="1"/>
  <c r="K21" i="1" l="1"/>
  <c r="K111" i="1"/>
  <c r="L111" i="1" s="1"/>
  <c r="K150" i="1"/>
  <c r="L150" i="1" s="1"/>
  <c r="K196" i="1"/>
  <c r="L196" i="1" s="1"/>
  <c r="K195" i="1"/>
  <c r="K144" i="1"/>
  <c r="L144" i="1" s="1"/>
  <c r="K143" i="1"/>
  <c r="J136" i="1"/>
  <c r="F136" i="1"/>
  <c r="I86" i="1"/>
  <c r="J86" i="1"/>
  <c r="F86" i="1"/>
  <c r="I197" i="1"/>
  <c r="J197" i="1"/>
  <c r="F197" i="1"/>
  <c r="G145" i="1"/>
  <c r="I145" i="1"/>
  <c r="J145" i="1"/>
  <c r="F145" i="1"/>
  <c r="I63" i="1"/>
  <c r="J63" i="1"/>
  <c r="F63" i="1"/>
  <c r="I50" i="1"/>
  <c r="J50" i="1"/>
  <c r="F50" i="1"/>
  <c r="I33" i="1"/>
  <c r="J33" i="1"/>
  <c r="F33" i="1"/>
  <c r="I202" i="1"/>
  <c r="F202" i="1"/>
  <c r="J187" i="1"/>
  <c r="F187" i="1"/>
  <c r="I174" i="1"/>
  <c r="J174" i="1"/>
  <c r="F174" i="1"/>
  <c r="I44" i="1"/>
  <c r="K29" i="1"/>
  <c r="L29" i="1" s="1"/>
  <c r="K26" i="1"/>
  <c r="L26" i="1" s="1"/>
  <c r="K14" i="1"/>
  <c r="G110" i="1"/>
  <c r="K115" i="1"/>
  <c r="K145" i="1" l="1"/>
  <c r="L14" i="1"/>
  <c r="K110" i="1"/>
  <c r="L110" i="1" s="1"/>
  <c r="K67" i="1" l="1"/>
  <c r="L67" i="1" s="1"/>
  <c r="L184" i="1"/>
  <c r="L30" i="1"/>
  <c r="G108" i="1" l="1"/>
  <c r="G49" i="1"/>
  <c r="H49" i="1"/>
  <c r="K108" i="1" l="1"/>
  <c r="L108" i="1" s="1"/>
  <c r="K49" i="1"/>
  <c r="I82" i="1"/>
  <c r="J82" i="1"/>
  <c r="H10" i="1"/>
  <c r="H169" i="1"/>
  <c r="H56" i="1"/>
  <c r="H54" i="1"/>
  <c r="H58" i="1" s="1"/>
  <c r="G107" i="1"/>
  <c r="K15" i="1"/>
  <c r="K12" i="1"/>
  <c r="K25" i="1"/>
  <c r="L25" i="1" s="1"/>
  <c r="K27" i="1"/>
  <c r="G89" i="1"/>
  <c r="K23" i="1"/>
  <c r="G41" i="1"/>
  <c r="K41" i="1" s="1"/>
  <c r="K20" i="1"/>
  <c r="K31" i="1"/>
  <c r="G169" i="1"/>
  <c r="K24" i="1"/>
  <c r="K22" i="1"/>
  <c r="G10" i="1"/>
  <c r="G37" i="1"/>
  <c r="G133" i="1"/>
  <c r="K11" i="1"/>
  <c r="G90" i="1" l="1"/>
  <c r="K89" i="1"/>
  <c r="K90" i="1" s="1"/>
  <c r="K107" i="1"/>
  <c r="L107" i="1" s="1"/>
  <c r="K36" i="1"/>
  <c r="K37" i="1" s="1"/>
  <c r="K32" i="1"/>
  <c r="L32" i="1" s="1"/>
  <c r="K19" i="1"/>
  <c r="L19" i="1" s="1"/>
  <c r="K54" i="1"/>
  <c r="K133" i="1"/>
  <c r="K56" i="1"/>
  <c r="L49" i="1"/>
  <c r="K169" i="1"/>
  <c r="L98" i="1" l="1"/>
  <c r="K98" i="1"/>
  <c r="G135" i="1"/>
  <c r="K135" i="1" l="1"/>
  <c r="L135" i="1" s="1"/>
  <c r="F44" i="1"/>
  <c r="G116" i="1" l="1"/>
  <c r="I116" i="1"/>
  <c r="J116" i="1"/>
  <c r="F116" i="1"/>
  <c r="I140" i="1"/>
  <c r="J140" i="1"/>
  <c r="F140" i="1"/>
  <c r="I58" i="1"/>
  <c r="J58" i="1"/>
  <c r="J44" i="1" l="1"/>
  <c r="K116" i="1"/>
  <c r="G186" i="1" l="1"/>
  <c r="G105" i="1"/>
  <c r="L195" i="1"/>
  <c r="L115" i="1"/>
  <c r="L116" i="1" s="1"/>
  <c r="J99" i="1"/>
  <c r="J203" i="1" s="1"/>
  <c r="I99" i="1"/>
  <c r="F99" i="1"/>
  <c r="K105" i="1" l="1"/>
  <c r="L105" i="1" s="1"/>
  <c r="K186" i="1"/>
  <c r="L186" i="1" s="1"/>
  <c r="L27" i="1" l="1"/>
  <c r="L23" i="1"/>
  <c r="G183" i="1"/>
  <c r="G85" i="1"/>
  <c r="G86" i="1" s="1"/>
  <c r="G121" i="1"/>
  <c r="G120" i="1"/>
  <c r="K78" i="1"/>
  <c r="L78" i="1" s="1"/>
  <c r="L41" i="1"/>
  <c r="F58" i="1"/>
  <c r="L89" i="1"/>
  <c r="L90" i="1" s="1"/>
  <c r="L56" i="1" l="1"/>
  <c r="H190" i="1" l="1"/>
  <c r="H191" i="1" s="1"/>
  <c r="G190" i="1"/>
  <c r="G191" i="1" s="1"/>
  <c r="G185" i="1"/>
  <c r="G180" i="1"/>
  <c r="K183" i="1"/>
  <c r="L183" i="1" s="1"/>
  <c r="G181" i="1"/>
  <c r="K181" i="1" s="1"/>
  <c r="H149" i="1"/>
  <c r="H152" i="1" s="1"/>
  <c r="G149" i="1"/>
  <c r="G152" i="1" s="1"/>
  <c r="G179" i="1"/>
  <c r="H177" i="1"/>
  <c r="H187" i="1" s="1"/>
  <c r="G178" i="1"/>
  <c r="H201" i="1"/>
  <c r="G201" i="1"/>
  <c r="H173" i="1"/>
  <c r="G173" i="1"/>
  <c r="H172" i="1"/>
  <c r="G172" i="1"/>
  <c r="H171" i="1"/>
  <c r="G171" i="1"/>
  <c r="K171" i="1" l="1"/>
  <c r="G197" i="1"/>
  <c r="K197" i="1"/>
  <c r="K172" i="1"/>
  <c r="L172" i="1" s="1"/>
  <c r="K173" i="1"/>
  <c r="L173" i="1" s="1"/>
  <c r="K177" i="1"/>
  <c r="G187" i="1"/>
  <c r="G174" i="1"/>
  <c r="K149" i="1"/>
  <c r="K152" i="1" s="1"/>
  <c r="K179" i="1"/>
  <c r="L179" i="1" s="1"/>
  <c r="L181" i="1"/>
  <c r="K201" i="1"/>
  <c r="L201" i="1" s="1"/>
  <c r="K190" i="1"/>
  <c r="K185" i="1"/>
  <c r="L185" i="1" s="1"/>
  <c r="I180" i="1"/>
  <c r="I187" i="1" s="1"/>
  <c r="K178" i="1"/>
  <c r="L194" i="1" l="1"/>
  <c r="L197" i="1" s="1"/>
  <c r="L190" i="1"/>
  <c r="L191" i="1" s="1"/>
  <c r="K191" i="1"/>
  <c r="L149" i="1"/>
  <c r="L152" i="1" s="1"/>
  <c r="L177" i="1"/>
  <c r="K180" i="1"/>
  <c r="L180" i="1" s="1"/>
  <c r="L171" i="1"/>
  <c r="L178" i="1"/>
  <c r="K187" i="1" l="1"/>
  <c r="L187" i="1"/>
  <c r="K93" i="1" l="1"/>
  <c r="K62" i="1"/>
  <c r="K80" i="1"/>
  <c r="L80" i="1" s="1"/>
  <c r="K81" i="1"/>
  <c r="L81" i="1" s="1"/>
  <c r="L13" i="1"/>
  <c r="H200" i="1"/>
  <c r="H202" i="1" s="1"/>
  <c r="F82" i="1" l="1"/>
  <c r="F203" i="1" s="1"/>
  <c r="H170" i="1" l="1"/>
  <c r="H174" i="1" s="1"/>
  <c r="K170" i="1" l="1"/>
  <c r="K174" i="1" s="1"/>
  <c r="L170" i="1" l="1"/>
  <c r="L20" i="1" l="1"/>
  <c r="G104" i="1"/>
  <c r="L24" i="1"/>
  <c r="G134" i="1"/>
  <c r="L22" i="1"/>
  <c r="G43" i="1"/>
  <c r="H75" i="1"/>
  <c r="H82" i="1" s="1"/>
  <c r="G75" i="1"/>
  <c r="H28" i="1"/>
  <c r="H33" i="1" s="1"/>
  <c r="G42" i="1"/>
  <c r="K42" i="1" s="1"/>
  <c r="L42" i="1" s="1"/>
  <c r="G139" i="1"/>
  <c r="K28" i="1" l="1"/>
  <c r="L28" i="1" s="1"/>
  <c r="K134" i="1"/>
  <c r="L134" i="1" s="1"/>
  <c r="K43" i="1"/>
  <c r="L43" i="1" s="1"/>
  <c r="K139" i="1"/>
  <c r="K140" i="1" s="1"/>
  <c r="G140" i="1"/>
  <c r="K104" i="1"/>
  <c r="K75" i="1"/>
  <c r="L75" i="1" s="1"/>
  <c r="L104" i="1" l="1"/>
  <c r="L139" i="1"/>
  <c r="L140" i="1" s="1"/>
  <c r="L143" i="1"/>
  <c r="L145" i="1" s="1"/>
  <c r="L21" i="1" l="1"/>
  <c r="L133" i="1" l="1"/>
  <c r="L15" i="1" l="1"/>
  <c r="L97" i="1"/>
  <c r="L31" i="1" l="1"/>
  <c r="G132" i="1" l="1"/>
  <c r="K132" i="1" l="1"/>
  <c r="L132" i="1" s="1"/>
  <c r="H61" i="1" l="1"/>
  <c r="H63" i="1" s="1"/>
  <c r="G61" i="1"/>
  <c r="G63" i="1" s="1"/>
  <c r="G130" i="1"/>
  <c r="G129" i="1"/>
  <c r="G127" i="1"/>
  <c r="G125" i="1"/>
  <c r="G124" i="1"/>
  <c r="G122" i="1"/>
  <c r="G119" i="1"/>
  <c r="G126" i="1"/>
  <c r="G128" i="1"/>
  <c r="K121" i="1"/>
  <c r="G200" i="1"/>
  <c r="H48" i="1"/>
  <c r="H50" i="1" s="1"/>
  <c r="G48" i="1"/>
  <c r="G47" i="1"/>
  <c r="G109" i="1"/>
  <c r="G53" i="1"/>
  <c r="G103" i="1"/>
  <c r="H102" i="1"/>
  <c r="H112" i="1" s="1"/>
  <c r="G102" i="1"/>
  <c r="H40" i="1"/>
  <c r="H44" i="1" s="1"/>
  <c r="G40" i="1"/>
  <c r="G44" i="1" s="1"/>
  <c r="L36" i="1"/>
  <c r="L37" i="1" s="1"/>
  <c r="M36" i="1" s="1"/>
  <c r="G50" i="1" l="1"/>
  <c r="H203" i="1"/>
  <c r="G33" i="1"/>
  <c r="K17" i="1"/>
  <c r="L17" i="1" s="1"/>
  <c r="K129" i="1"/>
  <c r="L129" i="1" s="1"/>
  <c r="G112" i="1"/>
  <c r="K127" i="1"/>
  <c r="L127" i="1" s="1"/>
  <c r="K130" i="1"/>
  <c r="L130" i="1" s="1"/>
  <c r="K128" i="1"/>
  <c r="L128" i="1" s="1"/>
  <c r="G136" i="1"/>
  <c r="K200" i="1"/>
  <c r="K202" i="1" s="1"/>
  <c r="G202" i="1"/>
  <c r="K77" i="1"/>
  <c r="L77" i="1" s="1"/>
  <c r="G82" i="1"/>
  <c r="G58" i="1"/>
  <c r="K47" i="1"/>
  <c r="K94" i="1"/>
  <c r="K53" i="1"/>
  <c r="L54" i="1"/>
  <c r="K95" i="1"/>
  <c r="L95" i="1" s="1"/>
  <c r="L79" i="1"/>
  <c r="K96" i="1"/>
  <c r="K40" i="1"/>
  <c r="K44" i="1" s="1"/>
  <c r="K76" i="1"/>
  <c r="L76" i="1" s="1"/>
  <c r="K85" i="1"/>
  <c r="K61" i="1"/>
  <c r="K63" i="1" s="1"/>
  <c r="K66" i="1"/>
  <c r="K48" i="1"/>
  <c r="L48" i="1" s="1"/>
  <c r="L169" i="1"/>
  <c r="K10" i="1"/>
  <c r="L10" i="1" s="1"/>
  <c r="L11" i="1"/>
  <c r="L93" i="1"/>
  <c r="L12" i="1"/>
  <c r="I119" i="1"/>
  <c r="I124" i="1"/>
  <c r="K124" i="1" s="1"/>
  <c r="L62" i="1"/>
  <c r="I103" i="1"/>
  <c r="K103" i="1" s="1"/>
  <c r="L103" i="1" s="1"/>
  <c r="I120" i="1"/>
  <c r="K120" i="1" s="1"/>
  <c r="I126" i="1"/>
  <c r="K126" i="1" s="1"/>
  <c r="I122" i="1"/>
  <c r="K122" i="1" s="1"/>
  <c r="I102" i="1"/>
  <c r="I125" i="1"/>
  <c r="I112" i="1" l="1"/>
  <c r="L66" i="1"/>
  <c r="L68" i="1" s="1"/>
  <c r="K68" i="1"/>
  <c r="L82" i="1"/>
  <c r="G203" i="1"/>
  <c r="L85" i="1"/>
  <c r="L86" i="1" s="1"/>
  <c r="K86" i="1"/>
  <c r="K125" i="1"/>
  <c r="L125" i="1" s="1"/>
  <c r="K119" i="1"/>
  <c r="L119" i="1" s="1"/>
  <c r="I136" i="1"/>
  <c r="L47" i="1"/>
  <c r="L50" i="1" s="1"/>
  <c r="K50" i="1"/>
  <c r="L200" i="1"/>
  <c r="L202" i="1" s="1"/>
  <c r="K33" i="1"/>
  <c r="L174" i="1"/>
  <c r="K102" i="1"/>
  <c r="L61" i="1"/>
  <c r="L63" i="1" s="1"/>
  <c r="K82" i="1"/>
  <c r="K109" i="1"/>
  <c r="L126" i="1"/>
  <c r="K58" i="1"/>
  <c r="L40" i="1"/>
  <c r="L44" i="1" s="1"/>
  <c r="L122" i="1"/>
  <c r="L96" i="1"/>
  <c r="K99" i="1"/>
  <c r="L124" i="1"/>
  <c r="L120" i="1"/>
  <c r="L33" i="1"/>
  <c r="L121" i="1"/>
  <c r="L53" i="1"/>
  <c r="L58" i="1" s="1"/>
  <c r="L94" i="1"/>
  <c r="I203" i="1" l="1"/>
  <c r="K112" i="1"/>
  <c r="K136" i="1"/>
  <c r="L102" i="1"/>
  <c r="L136" i="1"/>
  <c r="L109" i="1"/>
  <c r="L99" i="1"/>
  <c r="L112" i="1" l="1"/>
  <c r="K72" i="1"/>
  <c r="K203" i="1"/>
  <c r="L203" i="1" l="1"/>
</calcChain>
</file>

<file path=xl/sharedStrings.xml><?xml version="1.0" encoding="utf-8"?>
<sst xmlns="http://schemas.openxmlformats.org/spreadsheetml/2006/main" count="1271" uniqueCount="349">
  <si>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</si>
  <si>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</si>
  <si>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</si>
  <si>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</si>
  <si>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</si>
  <si>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</si>
  <si>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</si>
  <si>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</si>
  <si>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</si>
  <si>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</si>
  <si>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</si>
  <si>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CRISTIAN SÁNCHEZ REYES</t>
  </si>
  <si>
    <t>DIRECTOR GENERAL</t>
  </si>
  <si>
    <t xml:space="preserve">FUNCIONARIO DE LIBRE NOMBRAMIENTO Y REMOCIÓN </t>
  </si>
  <si>
    <t>SERVIDOR PÚBLICO NOMBRADO</t>
  </si>
  <si>
    <t>DRIADES NAYADE FERRERAS GOMEZ</t>
  </si>
  <si>
    <t>RAI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</si>
  <si>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</si>
  <si>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</si>
  <si>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</si>
  <si>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</si>
  <si>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</si>
  <si>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</si>
  <si>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</si>
  <si>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</si>
  <si>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</si>
  <si>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</si>
  <si>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</si>
  <si>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</si>
  <si>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</si>
  <si>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</si>
  <si>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</si>
  <si>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</si>
  <si>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</si>
  <si>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LLUMERQUI ANTONIO LEDESMA DIAZ</t>
  </si>
  <si>
    <t>MENSAJERO EXTERNO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</si>
  <si>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</si>
  <si>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</si>
  <si>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</si>
  <si>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</si>
  <si>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</si>
  <si>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</si>
  <si>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</si>
  <si>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</si>
  <si>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KATHIA VELEZ RAMIREZ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</si>
  <si>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</si>
  <si>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</si>
  <si>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</si>
  <si>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</si>
  <si>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</si>
  <si>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</si>
  <si>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</si>
  <si>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</si>
  <si>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</si>
  <si>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</si>
  <si>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</si>
  <si>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</si>
  <si>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</si>
  <si>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</si>
  <si>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</si>
  <si>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</si>
  <si>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</si>
  <si>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</si>
  <si>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</si>
  <si>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</si>
  <si>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ALFONSO PEREZ Y PEREZ</t>
  </si>
  <si>
    <t>ENC. DIVISION DE CONTABILIDAD</t>
  </si>
  <si>
    <t>EMILIANO DEL ROSARIO GENAO</t>
  </si>
  <si>
    <t>CONTADOR</t>
  </si>
  <si>
    <t>ALBA IRIS PEÑA MARRERO</t>
  </si>
  <si>
    <t>KEICI ORTIZ BATISTA</t>
  </si>
  <si>
    <t>MARIA TERESA LEON PAULINO DE RODRIGUEZ</t>
  </si>
  <si>
    <t>ALEXANDRA IRONIA LIBERATO RODRIGUEZ</t>
  </si>
  <si>
    <t>ENC.DIV.DESAROLLO INSTITUCIONAL Y CALIDAD EN LA GESTION</t>
  </si>
  <si>
    <t>CRONNY MABEL PEREZ  PEREZ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</si>
  <si>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</si>
  <si>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</si>
  <si>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</si>
  <si>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</si>
  <si>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</si>
  <si>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</si>
  <si>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</si>
  <si>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</si>
  <si>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</si>
  <si>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</si>
  <si>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</si>
  <si>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</si>
  <si>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</si>
  <si>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</si>
  <si>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</si>
  <si>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SACHARY LORENZO MERCEDES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</si>
  <si>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</si>
  <si>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</si>
  <si>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</si>
  <si>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</si>
  <si>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</si>
  <si>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</si>
  <si>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CONTADOR (A)</t>
  </si>
  <si>
    <t>GABRIEL LEBRON</t>
  </si>
  <si>
    <t>TECNICO DE COMPRAS</t>
  </si>
  <si>
    <t>SRA. CATALINA FELIZ TERRERO</t>
  </si>
  <si>
    <t>SR. CRISTIAN SANCHEZ REYES</t>
  </si>
  <si>
    <t>SONIA CASTILLO GERALDO</t>
  </si>
  <si>
    <t>AUXILIAR ADMINISTRATIVO 1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</si>
  <si>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</si>
  <si>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</si>
  <si>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</si>
  <si>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</si>
  <si>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</si>
  <si>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</si>
  <si>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</si>
  <si>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LEONCIO JIMENEZ ORTIZ</t>
  </si>
  <si>
    <t>ASESOR FINANCIERO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</si>
  <si>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</si>
  <si>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</si>
  <si>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</si>
  <si>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</si>
  <si>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</si>
  <si>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</si>
  <si>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BEATRIZ TERESA ARIZA CORONADO</t>
  </si>
  <si>
    <t>ASESOR COMUNICACIÓN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</si>
  <si>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</si>
  <si>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</si>
  <si>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</si>
  <si>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</si>
  <si>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</si>
  <si>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</si>
  <si>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</si>
  <si>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</si>
  <si>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</si>
  <si>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</si>
  <si>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</si>
  <si>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Almacen</t>
  </si>
  <si>
    <t>Departamento de Planificación y Desarrollo</t>
  </si>
  <si>
    <t>División de Desarrollo Institucional y Calidad en la Gestión</t>
  </si>
  <si>
    <t>Sub-Programa 
02</t>
  </si>
  <si>
    <t>ERICKA LORENZO DE LA ROSA</t>
  </si>
  <si>
    <t>ELAINY LESERCY GARCIA SOTO</t>
  </si>
  <si>
    <t>ASISTENTE EJECUTIVA</t>
  </si>
  <si>
    <t>División Administrativa</t>
  </si>
  <si>
    <t>NICOLAS SALAS GRAJALES</t>
  </si>
  <si>
    <t>AUXILIAR ADMINISTRATIVO</t>
  </si>
  <si>
    <t>ANGEL PASTOR DE JESUS MORENO GARCIA</t>
  </si>
  <si>
    <t>ASESOR</t>
  </si>
  <si>
    <t>CESAR JOEL PERALTA SUERO</t>
  </si>
  <si>
    <t>IAN CRISTIAN SOTO FELIX</t>
  </si>
  <si>
    <t>PRICILA ROMERO DIAZ</t>
  </si>
  <si>
    <t>ENCARADA FORMULACION MO</t>
  </si>
  <si>
    <t>Actividad: 0002</t>
  </si>
  <si>
    <t>ELVINALISA DEL CARMEN ALMONTE REODRIGUEZ</t>
  </si>
  <si>
    <t>ASESOR ACADEMICO</t>
  </si>
  <si>
    <t>JENCY IVERSON CARABALLO GUZMAN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</si>
  <si>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</si>
  <si>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</si>
  <si>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</si>
  <si>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</si>
  <si>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</si>
  <si>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</si>
  <si>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PEDRO MICHAEL FIGUEROA</t>
  </si>
  <si>
    <t>NANCY MIGUELINA DRULLARD FELIZ</t>
  </si>
  <si>
    <t>COORDINADORA DE ADIESTRAMIENTO</t>
  </si>
  <si>
    <t>ANA PATRICIA CASTRO MENDOZA</t>
  </si>
  <si>
    <t>ALBERT MANUEL FIGUEREO RINCON</t>
  </si>
  <si>
    <t>MIRIAM CAMBERO MARTE</t>
  </si>
  <si>
    <t>ENC. DIVISION ADMISION Y REGISTRO ACADEMICO</t>
  </si>
  <si>
    <t>ISAAC ESPINOSA GUZMAN</t>
  </si>
  <si>
    <t>RIXI ALONDRA MELO AQUINO</t>
  </si>
  <si>
    <t>DEILIN RICARDO MATOS CARRAS</t>
  </si>
  <si>
    <t>JUMARI ISAMAL ACEVEDO JIMENEZ</t>
  </si>
  <si>
    <t>PAOLA SCARLA DIAZ ROSARIO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</si>
  <si>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</si>
  <si>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</si>
  <si>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</si>
  <si>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</si>
  <si>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</si>
  <si>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</si>
  <si>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LEOPOLDO FIDEL GRULLON GUZMAN</t>
  </si>
  <si>
    <t>SOPORTE USUARIO I</t>
  </si>
  <si>
    <t>ALEXANDER RAMOS PEREZ</t>
  </si>
  <si>
    <t>SOPORTE INFORMATICO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</si>
  <si>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</si>
  <si>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</si>
  <si>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</si>
  <si>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</si>
  <si>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</si>
  <si>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TECNICO ADMINISTRATIVO</t>
  </si>
  <si>
    <t>ASISTENTE DE LA DIRECCION GENERAL</t>
  </si>
  <si>
    <t>JUAN FRANCISCO CAMBUMBA PUELLO</t>
  </si>
  <si>
    <t>JONATHAN FRANCISCO CORNIELLE HIDALGO</t>
  </si>
  <si>
    <t>RICARDO PÉREZ PIMENTEL</t>
  </si>
  <si>
    <t>IVIS NEWILL MONTERO MATOS</t>
  </si>
  <si>
    <t>PAMELA ARACHE</t>
  </si>
  <si>
    <t>EDWARD MARTINEZ POZO</t>
  </si>
  <si>
    <t>VICTOR ALFONSO MORILLO GONZALEZ</t>
  </si>
  <si>
    <t>JOSTHIN DARIEL ACOSTA MATOS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</si>
  <si>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</si>
  <si>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</si>
  <si>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</si>
  <si>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</si>
  <si>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</si>
  <si>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</si>
  <si>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SADAN SEBASTIAN SURIEL DELORBE</t>
  </si>
  <si>
    <t>BRAILIN YOAN FELIZ</t>
  </si>
  <si>
    <t>RUT SOLANGE GUZMAN ADAMES</t>
  </si>
  <si>
    <t xml:space="preserve">                              PREPARADO POR:</t>
  </si>
  <si>
    <t>ENC. ADMINISTRATIVO FINANCIERO</t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</si>
  <si>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</si>
  <si>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</si>
  <si>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</si>
  <si>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</si>
  <si>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</si>
  <si>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</si>
  <si>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</si>
  <si>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</si>
  <si>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</si>
  <si>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</si>
  <si>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</si>
  <si>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</si>
  <si>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</si>
  <si>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</si>
  <si>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</si>
  <si>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</si>
  <si>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JOSE LUIS VASQUEZ MILIANO</t>
  </si>
  <si>
    <t>YASAIRA ENCARNACION LARA</t>
  </si>
  <si>
    <t>DEURI LARA SUAREZ</t>
  </si>
  <si>
    <t>MARTIN APOLONIO SANCHEZ ARTILES</t>
  </si>
  <si>
    <t>ANA LUISA ROMERO</t>
  </si>
  <si>
    <t>ANALISTA DE DESARROLLO INSTITUCIONAL</t>
  </si>
  <si>
    <t>JULANY VALENTINA CUESTA GUZMAN</t>
  </si>
  <si>
    <t>COORDINADOR TECNICO GRAL.</t>
  </si>
  <si>
    <t>DOMINGA REYNOSO</t>
  </si>
  <si>
    <t>Sección de Libre Acceso a la información</t>
  </si>
  <si>
    <t>División de Formulacion, Monitoreo y Evaluacion de Planes, Programas y Proyectos</t>
  </si>
  <si>
    <t>Sección de Presupuesto</t>
  </si>
  <si>
    <t xml:space="preserve">Departamento de Formación Docente </t>
  </si>
  <si>
    <t xml:space="preserve">Departamento de Investigación e Innovación </t>
  </si>
  <si>
    <t>Departamento Tecnico Academico</t>
  </si>
  <si>
    <r>
      <t xml:space="preserve">BIENVENIDO ROSARIO CEBALLOS </t>
    </r>
    <r>
      <rPr>
        <i/>
        <sz val="12"/>
        <color rgb="FF000000"/>
        <rFont val="Segoe UI "/>
      </rPr>
      <t>(Santiago de los Caballeros)</t>
    </r>
  </si>
  <si>
    <r>
      <t xml:space="preserve">ANGEL LEONARDO PLATA VENTURA </t>
    </r>
    <r>
      <rPr>
        <i/>
        <sz val="12"/>
        <color rgb="FF000000"/>
        <rFont val="Segoe UI "/>
      </rPr>
      <t>(San Francisco de Macorís)</t>
    </r>
  </si>
  <si>
    <r>
      <t xml:space="preserve">KIRSY ALANA MEJIA UBIERA </t>
    </r>
    <r>
      <rPr>
        <i/>
        <sz val="12"/>
        <color rgb="FF000000"/>
        <rFont val="Segoe UI "/>
      </rPr>
      <t>(San Pedro de Macorís)</t>
    </r>
  </si>
  <si>
    <r>
      <t>MARIO RODRIGUEZ MONTERO</t>
    </r>
    <r>
      <rPr>
        <i/>
        <sz val="12"/>
        <color rgb="FF000000"/>
        <rFont val="Segoe UI "/>
      </rPr>
      <t xml:space="preserve"> (San Juan de la Maguana)</t>
    </r>
  </si>
  <si>
    <r>
      <t xml:space="preserve">BELLANIRIS SANTOS REYES </t>
    </r>
    <r>
      <rPr>
        <i/>
        <sz val="12"/>
        <color rgb="FF000000"/>
        <rFont val="Segoe UI "/>
      </rPr>
      <t>(La Vega)</t>
    </r>
  </si>
  <si>
    <r>
      <t xml:space="preserve">YORCITO MATOS SANTOS </t>
    </r>
    <r>
      <rPr>
        <i/>
        <sz val="12"/>
        <color rgb="FF000000"/>
        <rFont val="Segoe UI "/>
      </rPr>
      <t>(Baní)</t>
    </r>
  </si>
  <si>
    <r>
      <t xml:space="preserve">RAMON FERNANDO TAVAREZ REYNOSO </t>
    </r>
    <r>
      <rPr>
        <i/>
        <sz val="12"/>
        <color rgb="FF000000"/>
        <rFont val="Segoe UI "/>
      </rPr>
      <t>(Santiago de los Caballeros)</t>
    </r>
  </si>
  <si>
    <t>Departamento de Recursos Formativos Digitales</t>
  </si>
  <si>
    <t>División de Admisión e Información</t>
  </si>
  <si>
    <t>División de Coordinación de Profesionali</t>
  </si>
  <si>
    <t>ALEXANDRA ACOSTA</t>
  </si>
  <si>
    <t>HILDA ARASELIS CASTRO HUGGINS</t>
  </si>
  <si>
    <t>ANALISTA DE ACREDITACION Y CERTIFICACION</t>
  </si>
  <si>
    <t>HEIDI CAROLINA DE LA CRUZ</t>
  </si>
  <si>
    <t>AURELINA ROJAS</t>
  </si>
  <si>
    <t>ANTHONY BURGOS SUAREZ</t>
  </si>
  <si>
    <t>JUANA ELENA RODRIGUEZ VASQUEZ</t>
  </si>
  <si>
    <t xml:space="preserve">                                      SR. Llumerqui Antonio Ledesma Díaz</t>
  </si>
  <si>
    <t xml:space="preserve">                                     AUXILIAR ADMINISTRATIVO</t>
  </si>
  <si>
    <t>JOSMAIRY ESTEFANIA MONTOLIO PEREZ</t>
  </si>
  <si>
    <t>OTRO DESC</t>
  </si>
  <si>
    <t>TOTAL INGRESOS</t>
  </si>
  <si>
    <t>TOTAL DESC</t>
  </si>
  <si>
    <t>TOTAL NETO</t>
  </si>
  <si>
    <t>Departamento de Tecnologías de la información y Comunicación</t>
  </si>
  <si>
    <t xml:space="preserve">TOTALES </t>
  </si>
  <si>
    <t>INSTITUTO NACIONAL DE ADMINISTRACIÓN PÚBLICA 
(INAP)
Nomina de Personal Fijo, correspondiente al mes de diciembre 2023</t>
  </si>
  <si>
    <t>FIJO DICIEMBRE 2023</t>
  </si>
  <si>
    <t>INTERINO DICIEMBRE 2023</t>
  </si>
  <si>
    <t>INSTITUTO NACIONAL DE ADMINISTRACIÓN PÚBLICA 
(INAP)
Nomina de Personal Contratado con Carácter Temporal, correspondientes al mes de diciembre 2023</t>
  </si>
  <si>
    <t>Capitulo: 221</t>
  </si>
  <si>
    <t>Cuenta: 2.1.1.2.0.8</t>
  </si>
  <si>
    <t>Nombramiento Temporal</t>
  </si>
  <si>
    <t>CRISTIAN ARTURO SANTANA PEÑA</t>
  </si>
  <si>
    <t>PERIODISTA</t>
  </si>
  <si>
    <t>SERVIDOR PÚBLICO CONTRATADO</t>
  </si>
  <si>
    <t>01/09/2022- 01/03/2023</t>
  </si>
  <si>
    <t>ELERSON ANTONIO ORTEGA BRAZOBAN</t>
  </si>
  <si>
    <t>01/10/2022- 01/04/2023</t>
  </si>
  <si>
    <t>ARMANDO JOSE RABASSA ROSARIO</t>
  </si>
  <si>
    <t>DISEÑADOR GRAFICO</t>
  </si>
  <si>
    <t>FERLYN JOSE CRUZ OLIVA</t>
  </si>
  <si>
    <t>TECNICO DE COMUNICACIONES</t>
  </si>
  <si>
    <t>01/12/2022- 01/06/2023</t>
  </si>
  <si>
    <t xml:space="preserve">                           </t>
  </si>
  <si>
    <t>DIANA STEFANY MARCANO TAVAREZ</t>
  </si>
  <si>
    <t>ENC. RECURSOS HUMANOS</t>
  </si>
  <si>
    <t>03/09/2022- 03/03/2023</t>
  </si>
  <si>
    <t>Division de Formulacion, Monitoreo y Evaluacion de Planes y Programas y Proyectos</t>
  </si>
  <si>
    <t>MANUEL MONEGRO INFANTE</t>
  </si>
  <si>
    <t>01/08/2022- 01/02/2023</t>
  </si>
  <si>
    <t>Division Administrativa</t>
  </si>
  <si>
    <t>HALINSON HIPOLITO DE LA CRUZ JIMENEZ</t>
  </si>
  <si>
    <t>ENC. DIVISION ADMINISTRATIVA</t>
  </si>
  <si>
    <t>01/07/2022- 01/01/2023</t>
  </si>
  <si>
    <t>Seccion de Compras y Contrataciones</t>
  </si>
  <si>
    <t>EUGENIO EMILIO MORETA PEREZ</t>
  </si>
  <si>
    <t>UE: 002</t>
  </si>
  <si>
    <t>Departamento de Investigacion e Innovacion</t>
  </si>
  <si>
    <t>MABEL ARLETTE FERNANDEZ MATEO</t>
  </si>
  <si>
    <t>DEANNYS MILAGROS GONZALEZ JIMENEZ</t>
  </si>
  <si>
    <t>CARMEN DAIANA GONZALEZ MOREL</t>
  </si>
  <si>
    <t>ANALISTA DE INVESTIGACION</t>
  </si>
  <si>
    <t>Departamento de Acreditación y Certificación</t>
  </si>
  <si>
    <t>ARLENE  IRENE BENCOSME REYES</t>
  </si>
  <si>
    <t>ANALISTA DE ACREDITACION Y CE</t>
  </si>
  <si>
    <t>MARIA CEPEDA HERNANDEZ</t>
  </si>
  <si>
    <t>01/10/2023-01/3/2024</t>
  </si>
  <si>
    <t>PAOLA ANNEL RODRIGUEZ GRACIANO</t>
  </si>
  <si>
    <t>ANALISTA DE ACREDITACION</t>
  </si>
  <si>
    <t>18/08/2022- 18/02/2023</t>
  </si>
  <si>
    <t>MARIO ALBERTO CRUSSET NUÑEZ</t>
  </si>
  <si>
    <t>15/06/2022- 15/12/2022</t>
  </si>
  <si>
    <t>TANIA MARIA HERNANDEZ BEATO</t>
  </si>
  <si>
    <t>01/09/2023- 03/02/2024</t>
  </si>
  <si>
    <t xml:space="preserve">  </t>
  </si>
  <si>
    <t>EVELYN DE LOS ANGELES CHAMAH MARTIN</t>
  </si>
  <si>
    <t>ENCARGADO ACADEMICO</t>
  </si>
  <si>
    <t>EVELYN AMADOR CASTILLO</t>
  </si>
  <si>
    <t>COORDINADORA ACADEMICO</t>
  </si>
  <si>
    <t>JUAN DE LA ROSA BELLO CUEVAS</t>
  </si>
  <si>
    <t>FAUSTINA PÉREZ DE CASTILLO</t>
  </si>
  <si>
    <t>10/08/2022- 10/02/2023</t>
  </si>
  <si>
    <t>BRAULIO RAFAEL JIMENEZ VELEZ</t>
  </si>
  <si>
    <t>YANIRIS ALTAGRACIA ESPINAL JORGE</t>
  </si>
  <si>
    <t>Dpto.  Gestión de la Formación</t>
  </si>
  <si>
    <t>JULIO CESAR CASTRO</t>
  </si>
  <si>
    <t>División de Gestión Académica</t>
  </si>
  <si>
    <t>ELSA ALEJANDRINA CARRASCO VARGAS</t>
  </si>
  <si>
    <t>ENCARGADO DIVISION REGISTRO Y ADMISION</t>
  </si>
  <si>
    <t xml:space="preserve">                                          SR. Llumerqui Antonio Ledesma Díaz</t>
  </si>
  <si>
    <t xml:space="preserve">                           AUXILIAR ADMINISTRATIVO</t>
  </si>
  <si>
    <t>INSTITUTO NACIONAL DE ADMINISTRACIÓN PÚBLICA 
(INAP)
Nomina de Personal de Vigilancia, correspondiente al mes de diciembre 2023</t>
  </si>
  <si>
    <t>Cuenta: 2.1.2.2.0.5</t>
  </si>
  <si>
    <t>Direccion General</t>
  </si>
  <si>
    <t>JAIRO RAFAEL RODRIGUEZ ORTIZ</t>
  </si>
  <si>
    <t>ASISTENTE DE SEGURIDAD</t>
  </si>
  <si>
    <t>PERSONAL DE VIGILANCIA</t>
  </si>
  <si>
    <t>RODRIGO ADONIS GOMEZ ARACENA</t>
  </si>
  <si>
    <t>ENC. SEGURIDAD</t>
  </si>
  <si>
    <t>MANUEL VIZCAINO VIZCAINO</t>
  </si>
  <si>
    <t>MIEMBRO DE SEGURIDAD</t>
  </si>
  <si>
    <t>HECTOR DE LEON LORENZO</t>
  </si>
  <si>
    <t>YAIRENIS PAREDES CASTILLO</t>
  </si>
  <si>
    <t>ROSA MARIA GARCIA CEPEDA</t>
  </si>
  <si>
    <t>SEGURIDAD</t>
  </si>
  <si>
    <t>ABELIZARDO ESPINOSA GOMEZ</t>
  </si>
  <si>
    <t>OFICIAL VIGILANCIA RECEPCION</t>
  </si>
  <si>
    <t>RICHAL IVAN LUIS FELIZ</t>
  </si>
  <si>
    <t>MAYELIN DAHYANA NUÑEZ SILVERIO</t>
  </si>
  <si>
    <t>LUIS ALFREDO VARGAS MORENO</t>
  </si>
  <si>
    <t xml:space="preserve">                             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</si>
</sst>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egoe UI "/>
    </font>
    <font>
      <b/>
      <sz val="12"/>
      <color indexed="8"/>
      <name val="Segoe UI"/>
      <family val="2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1"/>
      <color theme="1"/>
      <name val="Segoe UI "/>
    </font>
    <font>
      <sz val="12"/>
      <color rgb="FF000000"/>
      <name val="Segoe UI "/>
    </font>
    <font>
      <i/>
      <sz val="12"/>
      <color rgb="FF000000"/>
      <name val="Segoe UI 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2"/>
      <color theme="1"/>
      <name val="Segoe UI"/>
      <family val="2"/>
    </font>
    <font>
      <b/>
      <sz val="20"/>
      <color theme="1"/>
      <name val="Segoe UI"/>
      <family val="2"/>
    </font>
    <font>
      <b/>
      <sz val="12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horizontal="center" vertical="center" wrapText="1"/>
    </xf>
    <xf numFmtId="43" fontId="12" fillId="0" borderId="0" xfId="1" applyFont="1" applyAlignment="1">
      <alignment horizontal="center" vertical="center"/>
    </xf>
    <xf numFmtId="43" fontId="12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43" fontId="12" fillId="0" borderId="0" xfId="1" applyFont="1" applyFill="1" applyAlignment="1">
      <alignment vertical="center" wrapText="1"/>
    </xf>
    <xf numFmtId="4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/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0" applyNumberFormat="1"/>
    <xf numFmtId="4" fontId="0" fillId="0" borderId="0" xfId="0" applyNumberFormat="1"/>
    <xf numFmtId="43" fontId="0" fillId="0" borderId="0" xfId="1" applyFont="1"/>
    <xf numFmtId="3" fontId="0" fillId="0" borderId="0" xfId="0" applyNumberFormat="1"/>
    <xf numFmtId="43" fontId="11" fillId="4" borderId="0" xfId="1" applyFont="1" applyFill="1" applyBorder="1" applyAlignment="1">
      <alignment horizontal="right" vertical="center" wrapText="1"/>
    </xf>
    <xf numFmtId="4" fontId="11" fillId="4" borderId="0" xfId="0" applyNumberFormat="1" applyFont="1" applyFill="1" applyAlignment="1">
      <alignment vertical="center"/>
    </xf>
    <xf numFmtId="4" fontId="11" fillId="0" borderId="2" xfId="0" applyNumberFormat="1" applyFont="1" applyBorder="1" applyAlignment="1">
      <alignment vertical="center"/>
    </xf>
    <xf numFmtId="4" fontId="11" fillId="3" borderId="2" xfId="0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vertical="center"/>
    </xf>
    <xf numFmtId="43" fontId="11" fillId="0" borderId="2" xfId="1" applyFont="1" applyFill="1" applyBorder="1" applyAlignment="1">
      <alignment vertical="center" wrapText="1"/>
    </xf>
    <xf numFmtId="2" fontId="11" fillId="0" borderId="2" xfId="1" applyNumberFormat="1" applyFont="1" applyFill="1" applyBorder="1" applyAlignment="1">
      <alignment vertical="center" wrapText="1"/>
    </xf>
    <xf numFmtId="43" fontId="12" fillId="0" borderId="2" xfId="1" applyFont="1" applyFill="1" applyBorder="1" applyAlignment="1">
      <alignment horizontal="right" vertical="center" wrapText="1"/>
    </xf>
    <xf numFmtId="0" fontId="0" fillId="0" borderId="2" xfId="0" applyBorder="1"/>
    <xf numFmtId="3" fontId="0" fillId="0" borderId="2" xfId="0" applyNumberFormat="1" applyBorder="1"/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right" vertical="center" wrapText="1"/>
    </xf>
    <xf numFmtId="43" fontId="10" fillId="0" borderId="2" xfId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43" fontId="12" fillId="0" borderId="2" xfId="1" applyFont="1" applyFill="1" applyBorder="1" applyAlignment="1">
      <alignment horizontal="center" vertical="center" wrapText="1"/>
    </xf>
    <xf numFmtId="43" fontId="12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3" fontId="12" fillId="0" borderId="2" xfId="1" applyFont="1" applyBorder="1" applyAlignment="1">
      <alignment horizontal="center" vertical="center"/>
    </xf>
    <xf numFmtId="43" fontId="11" fillId="0" borderId="2" xfId="1" applyFont="1" applyFill="1" applyBorder="1" applyAlignment="1">
      <alignment horizontal="center" vertical="center"/>
    </xf>
    <xf numFmtId="43" fontId="7" fillId="0" borderId="2" xfId="1" applyFont="1" applyFill="1" applyBorder="1" applyAlignment="1">
      <alignment horizontal="right" vertical="center" wrapText="1"/>
    </xf>
    <xf numFmtId="43" fontId="12" fillId="0" borderId="2" xfId="1" applyFont="1" applyFill="1" applyBorder="1" applyAlignment="1">
      <alignment vertical="center" wrapText="1"/>
    </xf>
    <xf numFmtId="43" fontId="12" fillId="0" borderId="2" xfId="1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3" fontId="0" fillId="0" borderId="0" xfId="1" applyFont="1" applyAlignment="1">
      <alignment horizontal="right"/>
    </xf>
    <xf numFmtId="43" fontId="6" fillId="0" borderId="0" xfId="0" applyNumberFormat="1" applyFont="1"/>
    <xf numFmtId="0" fontId="3" fillId="0" borderId="3" xfId="0" applyFont="1" applyBorder="1" applyAlignment="1">
      <alignment horizontal="center" vertical="center"/>
    </xf>
    <xf numFmtId="0" fontId="0" fillId="5" borderId="0" xfId="0" applyFill="1"/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vertical="center"/>
    </xf>
    <xf numFmtId="0" fontId="0" fillId="3" borderId="0" xfId="0" applyFill="1"/>
    <xf numFmtId="4" fontId="11" fillId="3" borderId="2" xfId="0" applyNumberFormat="1" applyFont="1" applyFill="1" applyBorder="1" applyAlignment="1">
      <alignment horizontal="right" vertical="center"/>
    </xf>
    <xf numFmtId="4" fontId="12" fillId="3" borderId="2" xfId="0" applyNumberFormat="1" applyFont="1" applyFill="1" applyBorder="1" applyAlignment="1">
      <alignment horizontal="right" vertical="center"/>
    </xf>
    <xf numFmtId="43" fontId="11" fillId="3" borderId="2" xfId="1" applyFont="1" applyFill="1" applyBorder="1" applyAlignment="1">
      <alignment horizontal="right" vertical="center" wrapText="1"/>
    </xf>
    <xf numFmtId="4" fontId="11" fillId="3" borderId="0" xfId="0" applyNumberFormat="1" applyFont="1" applyFill="1" applyAlignment="1">
      <alignment vertical="center"/>
    </xf>
    <xf numFmtId="4" fontId="12" fillId="3" borderId="0" xfId="0" applyNumberFormat="1" applyFont="1" applyFill="1" applyAlignment="1">
      <alignment vertical="center"/>
    </xf>
    <xf numFmtId="0" fontId="11" fillId="3" borderId="2" xfId="0" applyFont="1" applyFill="1" applyBorder="1" applyAlignment="1">
      <alignment horizontal="left" vertical="center" wrapText="1"/>
    </xf>
    <xf numFmtId="43" fontId="11" fillId="3" borderId="2" xfId="1" applyFont="1" applyFill="1" applyBorder="1" applyAlignment="1">
      <alignment horizontal="left" vertical="center" wrapText="1"/>
    </xf>
    <xf numFmtId="43" fontId="11" fillId="3" borderId="2" xfId="1" applyFont="1" applyFill="1" applyBorder="1" applyAlignment="1">
      <alignment horizontal="center" vertical="center" wrapText="1"/>
    </xf>
    <xf numFmtId="43" fontId="12" fillId="3" borderId="2" xfId="1" applyFont="1" applyFill="1" applyBorder="1" applyAlignment="1">
      <alignment horizontal="right" vertical="center" wrapText="1"/>
    </xf>
    <xf numFmtId="3" fontId="0" fillId="3" borderId="0" xfId="0" applyNumberFormat="1" applyFill="1"/>
    <xf numFmtId="43" fontId="11" fillId="3" borderId="2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1" fillId="3" borderId="0" xfId="1" applyFont="1" applyFill="1" applyBorder="1" applyAlignment="1">
      <alignment horizontal="right" vertical="center" wrapText="1"/>
    </xf>
    <xf numFmtId="4" fontId="11" fillId="3" borderId="1" xfId="0" applyNumberFormat="1" applyFont="1" applyFill="1" applyBorder="1" applyAlignment="1">
      <alignment vertical="center"/>
    </xf>
    <xf numFmtId="43" fontId="12" fillId="0" borderId="2" xfId="1" applyFont="1" applyBorder="1" applyAlignment="1">
      <alignment vertical="center" wrapText="1"/>
    </xf>
    <xf numFmtId="0" fontId="14" fillId="0" borderId="2" xfId="0" applyFont="1" applyBorder="1" applyAlignment="1">
      <alignment wrapText="1"/>
    </xf>
    <xf numFmtId="43" fontId="12" fillId="0" borderId="2" xfId="1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43" fontId="11" fillId="0" borderId="2" xfId="1" applyFont="1" applyFill="1" applyBorder="1" applyAlignment="1">
      <alignment horizontal="left" vertical="center" wrapText="1"/>
    </xf>
    <xf numFmtId="43" fontId="12" fillId="0" borderId="2" xfId="1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3" fontId="12" fillId="0" borderId="0" xfId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1" fillId="0" borderId="2" xfId="1" applyNumberFormat="1" applyFont="1" applyFill="1" applyBorder="1" applyAlignment="1">
      <alignment horizontal="left" vertical="center" wrapText="1"/>
    </xf>
    <xf numFmtId="0" fontId="11" fillId="3" borderId="2" xfId="1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0" fontId="17" fillId="0" borderId="0" xfId="0" applyFont="1" applyAlignment="1">
      <alignment horizontal="center" vertical="center" wrapText="1"/>
    </xf>
    <xf numFmtId="43" fontId="12" fillId="0" borderId="0" xfId="1" applyFont="1" applyFill="1" applyBorder="1" applyAlignment="1">
      <alignment horizontal="center" vertical="center" wrapText="1"/>
    </xf>
    <xf numFmtId="2" fontId="12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3" fontId="17" fillId="0" borderId="0" xfId="0" applyNumberFormat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43" fontId="11" fillId="0" borderId="0" xfId="1" applyFont="1" applyFill="1" applyBorder="1" applyAlignment="1">
      <alignment horizontal="right" vertical="center" wrapText="1"/>
    </xf>
    <xf numFmtId="43" fontId="11" fillId="0" borderId="0" xfId="1" applyFont="1" applyAlignment="1">
      <alignment horizontal="right" vertical="center" wrapText="1"/>
    </xf>
    <xf numFmtId="43" fontId="11" fillId="0" borderId="1" xfId="1" applyFont="1" applyFill="1" applyBorder="1" applyAlignment="1">
      <alignment horizontal="right" vertical="center" wrapText="1"/>
    </xf>
    <xf numFmtId="43" fontId="12" fillId="0" borderId="0" xfId="1" applyFont="1" applyFill="1" applyAlignment="1">
      <alignment horizontal="right" vertical="center" wrapText="1"/>
    </xf>
    <xf numFmtId="43" fontId="12" fillId="0" borderId="0" xfId="1" applyFont="1" applyFill="1" applyBorder="1" applyAlignment="1">
      <alignment horizontal="right" vertical="center" wrapText="1"/>
    </xf>
    <xf numFmtId="4" fontId="11" fillId="0" borderId="19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3" fontId="12" fillId="0" borderId="0" xfId="1" applyFont="1" applyFill="1" applyAlignment="1">
      <alignment horizontal="left" vertical="center"/>
    </xf>
    <xf numFmtId="43" fontId="12" fillId="0" borderId="0" xfId="1" applyFont="1" applyAlignment="1">
      <alignment horizontal="left" vertical="center"/>
    </xf>
    <xf numFmtId="2" fontId="12" fillId="0" borderId="0" xfId="1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18" fillId="0" borderId="18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43" fontId="12" fillId="0" borderId="0" xfId="1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43" fontId="9" fillId="0" borderId="0" xfId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/>
    </xf>
    <xf numFmtId="43" fontId="9" fillId="0" borderId="1" xfId="1" applyFont="1" applyFill="1" applyBorder="1" applyAlignment="1">
      <alignment horizontal="right" vertical="center"/>
    </xf>
    <xf numFmtId="43" fontId="8" fillId="0" borderId="1" xfId="1" applyFont="1" applyFill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4" fontId="21" fillId="0" borderId="20" xfId="0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center" vertical="center"/>
    </xf>
    <xf numFmtId="43" fontId="21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2" fontId="9" fillId="0" borderId="0" xfId="1" applyNumberFormat="1" applyFont="1" applyFill="1" applyBorder="1" applyAlignment="1">
      <alignment horizontal="right" vertical="center" wrapText="1"/>
    </xf>
    <xf numFmtId="43" fontId="8" fillId="0" borderId="24" xfId="1" applyFont="1" applyFill="1" applyBorder="1" applyAlignment="1">
      <alignment horizontal="right" vertical="center" wrapText="1"/>
    </xf>
    <xf numFmtId="43" fontId="9" fillId="0" borderId="1" xfId="1" applyFont="1" applyFill="1" applyBorder="1" applyAlignment="1">
      <alignment horizontal="right" vertical="center" wrapText="1"/>
    </xf>
    <xf numFmtId="2" fontId="9" fillId="0" borderId="1" xfId="1" applyNumberFormat="1" applyFont="1" applyFill="1" applyBorder="1" applyAlignment="1">
      <alignment horizontal="right" vertical="center" wrapText="1"/>
    </xf>
    <xf numFmtId="43" fontId="8" fillId="0" borderId="29" xfId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43" fontId="9" fillId="0" borderId="1" xfId="1" applyFont="1" applyFill="1" applyBorder="1" applyAlignment="1">
      <alignment vertical="center" wrapText="1"/>
    </xf>
    <xf numFmtId="0" fontId="8" fillId="0" borderId="30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43" fontId="8" fillId="0" borderId="31" xfId="1" applyFont="1" applyFill="1" applyBorder="1" applyAlignment="1">
      <alignment horizontal="right" vertical="center" wrapText="1"/>
    </xf>
    <xf numFmtId="2" fontId="8" fillId="0" borderId="31" xfId="1" applyNumberFormat="1" applyFont="1" applyFill="1" applyBorder="1" applyAlignment="1">
      <alignment horizontal="right" vertical="center" wrapText="1"/>
    </xf>
    <xf numFmtId="43" fontId="8" fillId="0" borderId="32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43" fontId="8" fillId="0" borderId="0" xfId="1" applyFont="1" applyFill="1" applyBorder="1" applyAlignment="1">
      <alignment horizontal="right" vertical="center"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177295</xdr:colOff>
      <xdr:row>0</xdr:row>
      <xdr:rowOff>81243</xdr:rowOff>
    </xdr:from>
    <xdr:to>
      <xdr:col>1</xdr:col>
      <xdr:colOff>530679</xdr:colOff>
      <xdr:row>5</xdr:row>
      <xdr:rowOff>108858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295" y="81243"/>
          <a:ext cx="1646063" cy="9801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1</xdr:col>
      <xdr:colOff>1428750</xdr:colOff>
      <xdr:row>206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80717571"/>
          <a:ext cx="27214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206</xdr:row>
      <xdr:rowOff>0</xdr:rowOff>
    </xdr:from>
    <xdr:to>
      <xdr:col>11</xdr:col>
      <xdr:colOff>1055915</xdr:colOff>
      <xdr:row>206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206</xdr:row>
      <xdr:rowOff>0</xdr:rowOff>
    </xdr:from>
    <xdr:to>
      <xdr:col>5</xdr:col>
      <xdr:colOff>394607</xdr:colOff>
      <xdr:row>206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70</xdr:row>
      <xdr:rowOff>1</xdr:rowOff>
    </xdr:from>
    <xdr:to>
      <xdr:col>6</xdr:col>
      <xdr:colOff>369868</xdr:colOff>
      <xdr:row>70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9F4C7435-AE3B-4C06-B37F-02DE61272582}"/>
            </a:ext>
          </a:extLst>
        </xdr:cNvPr>
        <xdr:cNvCxnSpPr/>
      </xdr:nvCxnSpPr>
      <xdr:spPr>
        <a:xfrm flipV="1">
          <a:off x="9977531" y="26746201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70</xdr:row>
      <xdr:rowOff>0</xdr:rowOff>
    </xdr:from>
    <xdr:to>
      <xdr:col>1</xdr:col>
      <xdr:colOff>1428750</xdr:colOff>
      <xdr:row>70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E09D48E-46EE-4188-A913-C6AEE33286C9}"/>
            </a:ext>
          </a:extLst>
        </xdr:cNvPr>
        <xdr:cNvCxnSpPr/>
      </xdr:nvCxnSpPr>
      <xdr:spPr>
        <a:xfrm>
          <a:off x="0" y="26746200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1028366</xdr:colOff>
      <xdr:row>6</xdr:row>
      <xdr:rowOff>24493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1AE594D-3DA3-4353-9597-B698042DC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790365" cy="1167493"/>
        </a:xfrm>
        <a:prstGeom prst="rect">
          <a:avLst/>
        </a:prstGeom>
      </xdr:spPr>
    </xdr:pic>
    <xdr:clientData/>
  </xdr:twoCellAnchor>
  <xdr:twoCellAnchor>
    <xdr:from>
      <xdr:col>9</xdr:col>
      <xdr:colOff>1102179</xdr:colOff>
      <xdr:row>70</xdr:row>
      <xdr:rowOff>0</xdr:rowOff>
    </xdr:from>
    <xdr:to>
      <xdr:col>12</xdr:col>
      <xdr:colOff>105117</xdr:colOff>
      <xdr:row>70</xdr:row>
      <xdr:rowOff>185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F71BADC-A6D6-4AEA-BA1A-69CDB875D8C2}"/>
            </a:ext>
          </a:extLst>
        </xdr:cNvPr>
        <xdr:cNvCxnSpPr/>
      </xdr:nvCxnSpPr>
      <xdr:spPr>
        <a:xfrm flipV="1">
          <a:off x="18218604" y="267462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2033681</xdr:colOff>
      <xdr:row>26</xdr:row>
      <xdr:rowOff>1</xdr:rowOff>
    </xdr:from>
    <xdr:to>
      <xdr:col>7</xdr:col>
      <xdr:colOff>369868</xdr:colOff>
      <xdr:row>26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A570F9F5-9644-4AA0-AC54-542FD506EB42}"/>
            </a:ext>
          </a:extLst>
        </xdr:cNvPr>
        <xdr:cNvCxnSpPr/>
      </xdr:nvCxnSpPr>
      <xdr:spPr>
        <a:xfrm flipV="1">
          <a:off x="9129806" y="9486901"/>
          <a:ext cx="210808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40821</xdr:colOff>
      <xdr:row>26</xdr:row>
      <xdr:rowOff>0</xdr:rowOff>
    </xdr:from>
    <xdr:to>
      <xdr:col>2</xdr:col>
      <xdr:colOff>1469571</xdr:colOff>
      <xdr:row>26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70240D6-8536-4EDF-8A0E-FCF957CEB266}"/>
            </a:ext>
          </a:extLst>
        </xdr:cNvPr>
        <xdr:cNvCxnSpPr/>
      </xdr:nvCxnSpPr>
      <xdr:spPr>
        <a:xfrm>
          <a:off x="40821" y="9486900"/>
          <a:ext cx="2676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1102179</xdr:colOff>
      <xdr:row>26</xdr:row>
      <xdr:rowOff>0</xdr:rowOff>
    </xdr:from>
    <xdr:to>
      <xdr:col>13</xdr:col>
      <xdr:colOff>105117</xdr:colOff>
      <xdr:row>26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6B10222-634A-4A97-A8BF-FE8C2B1E57BF}"/>
            </a:ext>
          </a:extLst>
        </xdr:cNvPr>
        <xdr:cNvCxnSpPr/>
      </xdr:nvCxnSpPr>
      <xdr:spPr>
        <a:xfrm flipV="1">
          <a:off x="16237404" y="9486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95250</xdr:colOff>
      <xdr:row>2</xdr:row>
      <xdr:rowOff>81643</xdr:rowOff>
    </xdr:from>
    <xdr:to>
      <xdr:col>2</xdr:col>
      <xdr:colOff>975231</xdr:colOff>
      <xdr:row>9</xdr:row>
      <xdr:rowOff>109083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3656EF-20CE-4B3F-9C17-5374683ED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1643"/>
          <a:ext cx="1641981" cy="1360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4"/>
  <sheetViews>
    <sheetView topLeftCell="A195" zoomScale="70" zoomScaleNormal="70" zoomScaleSheetLayoutView="35" workbookViewId="0">
      <selection activeCell="C210" sqref="C210"/>
    </sheetView>
  </sheetViews>
  <sheetFormatPr baseColWidth="10" defaultRowHeight="15"/>
  <cols>
    <col min="1" max="1" width="19.28515625" style="20" customWidth="1"/>
    <col min="2" max="2" width="41.5703125" style="96" customWidth="1"/>
    <col min="3" max="3" width="41" style="96" customWidth="1"/>
    <col min="4" max="4" width="13" style="2" customWidth="1"/>
    <col min="5" max="5" width="41.5703125" style="7" customWidth="1"/>
    <col min="6" max="6" width="24" customWidth="1"/>
    <col min="7" max="7" width="17.140625" customWidth="1"/>
    <col min="8" max="8" width="20.85546875" customWidth="1"/>
    <col min="9" max="9" width="26.5703125" customWidth="1"/>
    <col min="10" max="10" width="20.28515625" customWidth="1"/>
    <col min="11" max="11" width="19.28515625" customWidth="1"/>
    <col min="12" max="12" width="15.85546875" customWidth="1"/>
    <col min="13" max="13" width="18.42578125" customWidth="1"/>
    <col min="14" max="14" width="16.5703125" customWidth="1"/>
    <col min="15" max="15" width="16" customWidth="1"/>
    <col min="16" max="16" width="18.5703125" customWidth="1"/>
    <col min="17" max="17" width="23.5703125" customWidth="1"/>
    <col min="18" max="18" width="17.5703125" customWidth="1"/>
    <col min="19" max="19" width="19.5703125" customWidth="1"/>
    <col min="21" max="21" width="16.28515625" customWidth="1"/>
  </cols>
  <sheetData>
    <row r="1" spans="1:34" ht="15" customHeight="1">
      <c r="A1" s="115" t="s">
        <v>263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34" ht="15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34" ht="15" customHeight="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34" ht="15" customHeight="1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34" ht="15" customHeight="1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34" ht="15" customHeight="1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34" s="1" customFormat="1" ht="44.1" customHeight="1">
      <c r="A7" s="48" t="s">
        <v>208</v>
      </c>
      <c r="B7" s="49" t="s">
        <v>207</v>
      </c>
      <c r="C7" s="49" t="s">
        <v>206</v>
      </c>
      <c r="D7" s="48" t="s">
        <v>209</v>
      </c>
      <c r="E7" s="48" t="s">
        <v>210</v>
      </c>
      <c r="F7" s="48" t="s">
        <v>211</v>
      </c>
      <c r="G7" s="48" t="s">
        <v>212</v>
      </c>
      <c r="H7" s="48" t="s">
        <v>1</v>
      </c>
      <c r="I7" s="48" t="s">
        <v>213</v>
      </c>
      <c r="J7" s="48" t="s">
        <v>214</v>
      </c>
      <c r="K7" s="48"/>
      <c r="L7" s="48"/>
    </row>
    <row r="8" spans="1:34" ht="24.95" customHeight="1">
      <c r="A8" s="114" t="s">
        <v>84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1:34" ht="30" customHeight="1">
      <c r="A9" s="48" t="s">
        <v>4</v>
      </c>
      <c r="B9" s="49" t="s">
        <v>5</v>
      </c>
      <c r="C9" s="49" t="s">
        <v>6</v>
      </c>
      <c r="D9" s="48" t="s">
        <v>196</v>
      </c>
      <c r="E9" s="48" t="s">
        <v>7</v>
      </c>
      <c r="F9" s="48" t="s">
        <v>215</v>
      </c>
      <c r="G9" s="48" t="s">
        <v>8</v>
      </c>
      <c r="H9" s="48" t="s">
        <v>9</v>
      </c>
      <c r="I9" s="48" t="s">
        <v>10</v>
      </c>
      <c r="J9" s="48" t="s">
        <v>216</v>
      </c>
      <c r="K9" s="48" t="s">
        <v>217</v>
      </c>
      <c r="L9" s="48" t="s">
        <v>218</v>
      </c>
    </row>
    <row r="10" spans="1:34" ht="30" customHeight="1">
      <c r="A10" s="37">
        <v>1</v>
      </c>
      <c r="B10" s="38" t="s">
        <v>18</v>
      </c>
      <c r="C10" s="38" t="s">
        <v>95</v>
      </c>
      <c r="D10" s="30" t="s">
        <v>200</v>
      </c>
      <c r="E10" s="30" t="s">
        <v>17</v>
      </c>
      <c r="F10" s="39">
        <v>70000</v>
      </c>
      <c r="G10" s="39">
        <f>F10*0.0287</f>
        <v>2009</v>
      </c>
      <c r="H10" s="39">
        <f>IF(F10&lt;75829.93,F10*0.0304,2305.23)</f>
        <v>2128</v>
      </c>
      <c r="I10" s="39">
        <v>5368.45</v>
      </c>
      <c r="J10" s="39">
        <v>125</v>
      </c>
      <c r="K10" s="39">
        <f>+G10+H10+I10+J10</f>
        <v>9630.4500000000007</v>
      </c>
      <c r="L10" s="40">
        <f>+F10-K10</f>
        <v>60369.55</v>
      </c>
    </row>
    <row r="11" spans="1:34" ht="30" customHeight="1">
      <c r="A11" s="37">
        <v>2</v>
      </c>
      <c r="B11" s="38" t="s">
        <v>11</v>
      </c>
      <c r="C11" s="38" t="s">
        <v>12</v>
      </c>
      <c r="D11" s="30" t="s">
        <v>199</v>
      </c>
      <c r="E11" s="30" t="s">
        <v>13</v>
      </c>
      <c r="F11" s="39">
        <v>225000</v>
      </c>
      <c r="G11" s="39">
        <f t="shared" ref="G11:G32" si="0">F11*0.0287</f>
        <v>6457.5</v>
      </c>
      <c r="H11" s="71">
        <v>5685.41</v>
      </c>
      <c r="I11" s="39">
        <v>41400.36</v>
      </c>
      <c r="J11" s="39">
        <v>8486.89</v>
      </c>
      <c r="K11" s="39">
        <f t="shared" ref="K11:K32" si="1">+G11+H11+I11+J11</f>
        <v>62030.16</v>
      </c>
      <c r="L11" s="40">
        <f t="shared" ref="L11" si="2">+F11-K11</f>
        <v>162969.84</v>
      </c>
    </row>
    <row r="12" spans="1:34" ht="30" customHeight="1">
      <c r="A12" s="37">
        <v>3</v>
      </c>
      <c r="B12" s="38" t="s">
        <v>22</v>
      </c>
      <c r="C12" s="38" t="s">
        <v>23</v>
      </c>
      <c r="D12" s="30" t="s">
        <v>200</v>
      </c>
      <c r="E12" s="30" t="s">
        <v>13</v>
      </c>
      <c r="F12" s="39">
        <v>160000</v>
      </c>
      <c r="G12" s="39">
        <f t="shared" si="0"/>
        <v>4592</v>
      </c>
      <c r="H12" s="71">
        <v>4864</v>
      </c>
      <c r="I12" s="39">
        <v>26218.94</v>
      </c>
      <c r="J12" s="39">
        <v>10525.8</v>
      </c>
      <c r="K12" s="39">
        <f t="shared" si="1"/>
        <v>46200.740000000005</v>
      </c>
      <c r="L12" s="40">
        <f t="shared" ref="L12" si="3">+F12-K12</f>
        <v>113799.26</v>
      </c>
    </row>
    <row r="13" spans="1:34" ht="30" customHeight="1">
      <c r="A13" s="37">
        <v>4</v>
      </c>
      <c r="B13" s="99" t="s">
        <v>111</v>
      </c>
      <c r="C13" s="38" t="s">
        <v>112</v>
      </c>
      <c r="D13" s="29" t="s">
        <v>199</v>
      </c>
      <c r="E13" s="30" t="s">
        <v>14</v>
      </c>
      <c r="F13" s="39">
        <v>60000</v>
      </c>
      <c r="G13" s="39">
        <f t="shared" si="0"/>
        <v>1722</v>
      </c>
      <c r="H13" s="71">
        <v>1824</v>
      </c>
      <c r="I13" s="39">
        <v>3169.17</v>
      </c>
      <c r="J13" s="39">
        <v>2812.38</v>
      </c>
      <c r="K13" s="39">
        <f t="shared" si="1"/>
        <v>9527.5499999999993</v>
      </c>
      <c r="L13" s="40">
        <f>+F13-K13</f>
        <v>50472.45</v>
      </c>
    </row>
    <row r="14" spans="1:34" ht="30" customHeight="1">
      <c r="A14" s="37">
        <v>5</v>
      </c>
      <c r="B14" s="38" t="s">
        <v>225</v>
      </c>
      <c r="C14" s="38" t="s">
        <v>143</v>
      </c>
      <c r="D14" s="30" t="s">
        <v>199</v>
      </c>
      <c r="E14" s="41" t="s">
        <v>14</v>
      </c>
      <c r="F14" s="39">
        <v>85000</v>
      </c>
      <c r="G14" s="39">
        <f t="shared" si="0"/>
        <v>2439.5</v>
      </c>
      <c r="H14" s="71">
        <v>2584</v>
      </c>
      <c r="I14" s="39">
        <v>8180.22</v>
      </c>
      <c r="J14" s="39">
        <v>1612.38</v>
      </c>
      <c r="K14" s="39">
        <f t="shared" si="1"/>
        <v>14816.100000000002</v>
      </c>
      <c r="L14" s="40">
        <f>+F14-K14</f>
        <v>70183.899999999994</v>
      </c>
    </row>
    <row r="15" spans="1:34" ht="30" customHeight="1">
      <c r="A15" s="37">
        <v>6</v>
      </c>
      <c r="B15" s="38" t="s">
        <v>91</v>
      </c>
      <c r="C15" s="38" t="s">
        <v>94</v>
      </c>
      <c r="D15" s="30" t="s">
        <v>199</v>
      </c>
      <c r="E15" s="30" t="s">
        <v>13</v>
      </c>
      <c r="F15" s="39">
        <v>160000</v>
      </c>
      <c r="G15" s="39">
        <f t="shared" si="0"/>
        <v>4592</v>
      </c>
      <c r="H15" s="71">
        <v>4864</v>
      </c>
      <c r="I15" s="39">
        <v>26218.94</v>
      </c>
      <c r="J15" s="39">
        <v>17416.099999999999</v>
      </c>
      <c r="K15" s="39">
        <f t="shared" si="1"/>
        <v>53091.040000000001</v>
      </c>
      <c r="L15" s="40">
        <f>+F15-K15</f>
        <v>106908.95999999999</v>
      </c>
    </row>
    <row r="16" spans="1:34" s="66" customFormat="1" ht="30" customHeight="1">
      <c r="A16" s="37">
        <v>7</v>
      </c>
      <c r="B16" s="99" t="s">
        <v>104</v>
      </c>
      <c r="C16" s="38" t="s">
        <v>105</v>
      </c>
      <c r="D16" s="29" t="s">
        <v>200</v>
      </c>
      <c r="E16" s="30" t="s">
        <v>14</v>
      </c>
      <c r="F16" s="39">
        <v>40000</v>
      </c>
      <c r="G16" s="39">
        <f t="shared" si="0"/>
        <v>1148</v>
      </c>
      <c r="H16" s="39">
        <v>1216</v>
      </c>
      <c r="I16" s="39">
        <v>442.65</v>
      </c>
      <c r="J16" s="39">
        <v>25</v>
      </c>
      <c r="K16" s="39">
        <f t="shared" si="1"/>
        <v>2831.65</v>
      </c>
      <c r="L16" s="40">
        <f>+F16-K16</f>
        <v>37168.35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13" ht="30" customHeight="1">
      <c r="A17" s="37">
        <v>8</v>
      </c>
      <c r="B17" s="38" t="s">
        <v>96</v>
      </c>
      <c r="C17" s="38" t="s">
        <v>23</v>
      </c>
      <c r="D17" s="30" t="s">
        <v>200</v>
      </c>
      <c r="E17" s="30" t="s">
        <v>13</v>
      </c>
      <c r="F17" s="27">
        <v>160000</v>
      </c>
      <c r="G17" s="39">
        <f t="shared" si="0"/>
        <v>4592</v>
      </c>
      <c r="H17" s="28">
        <v>4864</v>
      </c>
      <c r="I17" s="27">
        <v>26218.94</v>
      </c>
      <c r="J17" s="27">
        <v>48098.5</v>
      </c>
      <c r="K17" s="27">
        <f t="shared" si="1"/>
        <v>83773.440000000002</v>
      </c>
      <c r="L17" s="31">
        <f>F17-K17</f>
        <v>76226.559999999998</v>
      </c>
    </row>
    <row r="18" spans="1:13" ht="30" customHeight="1">
      <c r="A18" s="37">
        <v>9</v>
      </c>
      <c r="B18" s="38" t="s">
        <v>256</v>
      </c>
      <c r="C18" s="38" t="s">
        <v>123</v>
      </c>
      <c r="D18" s="30" t="s">
        <v>200</v>
      </c>
      <c r="E18" s="30" t="s">
        <v>13</v>
      </c>
      <c r="F18" s="27">
        <v>100000</v>
      </c>
      <c r="G18" s="39">
        <f t="shared" si="0"/>
        <v>2870</v>
      </c>
      <c r="H18" s="28">
        <v>3040</v>
      </c>
      <c r="I18" s="27">
        <v>11708.59</v>
      </c>
      <c r="J18" s="27">
        <v>1612.38</v>
      </c>
      <c r="K18" s="27">
        <f t="shared" si="1"/>
        <v>19230.97</v>
      </c>
      <c r="L18" s="31">
        <f>F18-K18</f>
        <v>80769.03</v>
      </c>
      <c r="M18" s="24"/>
    </row>
    <row r="19" spans="1:13" ht="30" customHeight="1">
      <c r="A19" s="37">
        <v>10</v>
      </c>
      <c r="B19" s="38" t="s">
        <v>113</v>
      </c>
      <c r="C19" s="38" t="s">
        <v>114</v>
      </c>
      <c r="D19" s="30" t="s">
        <v>200</v>
      </c>
      <c r="E19" s="41" t="s">
        <v>14</v>
      </c>
      <c r="F19" s="39">
        <v>60000</v>
      </c>
      <c r="G19" s="39">
        <f t="shared" si="0"/>
        <v>1722</v>
      </c>
      <c r="H19" s="39">
        <v>1824</v>
      </c>
      <c r="I19" s="39">
        <v>3486.65</v>
      </c>
      <c r="J19" s="39">
        <v>3120.14</v>
      </c>
      <c r="K19" s="39">
        <f t="shared" si="1"/>
        <v>10152.789999999999</v>
      </c>
      <c r="L19" s="31">
        <f>F19-K19</f>
        <v>49847.21</v>
      </c>
    </row>
    <row r="20" spans="1:13" ht="30" customHeight="1">
      <c r="A20" s="37">
        <v>11</v>
      </c>
      <c r="B20" s="38" t="s">
        <v>142</v>
      </c>
      <c r="C20" s="38" t="s">
        <v>143</v>
      </c>
      <c r="D20" s="30" t="s">
        <v>199</v>
      </c>
      <c r="E20" s="41" t="s">
        <v>14</v>
      </c>
      <c r="F20" s="39">
        <v>90000</v>
      </c>
      <c r="G20" s="39">
        <f t="shared" si="0"/>
        <v>2583</v>
      </c>
      <c r="H20" s="39">
        <v>2736</v>
      </c>
      <c r="I20" s="39">
        <v>9753.19</v>
      </c>
      <c r="J20" s="39">
        <v>1488.3</v>
      </c>
      <c r="K20" s="39">
        <f t="shared" si="1"/>
        <v>16560.490000000002</v>
      </c>
      <c r="L20" s="40">
        <f>F20-K20</f>
        <v>73439.509999999995</v>
      </c>
    </row>
    <row r="21" spans="1:13" ht="30" customHeight="1">
      <c r="A21" s="37">
        <v>12</v>
      </c>
      <c r="B21" s="38" t="s">
        <v>106</v>
      </c>
      <c r="C21" s="38" t="s">
        <v>107</v>
      </c>
      <c r="D21" s="30" t="s">
        <v>200</v>
      </c>
      <c r="E21" s="30" t="s">
        <v>14</v>
      </c>
      <c r="F21" s="42">
        <v>35000</v>
      </c>
      <c r="G21" s="39">
        <f t="shared" si="0"/>
        <v>1004.5</v>
      </c>
      <c r="H21" s="42">
        <f>IF(F21&lt;75829.93,F21*0.0304,2305.23)</f>
        <v>1064</v>
      </c>
      <c r="I21" s="39">
        <v>0</v>
      </c>
      <c r="J21" s="42">
        <v>1812.38</v>
      </c>
      <c r="K21" s="39">
        <f t="shared" si="1"/>
        <v>3880.88</v>
      </c>
      <c r="L21" s="34">
        <f t="shared" ref="L21:L26" si="4">+F21-K21</f>
        <v>31119.119999999999</v>
      </c>
    </row>
    <row r="22" spans="1:13" ht="30" customHeight="1">
      <c r="A22" s="37">
        <v>13</v>
      </c>
      <c r="B22" s="38" t="s">
        <v>119</v>
      </c>
      <c r="C22" s="38" t="s">
        <v>120</v>
      </c>
      <c r="D22" s="30" t="s">
        <v>200</v>
      </c>
      <c r="E22" s="41" t="s">
        <v>14</v>
      </c>
      <c r="F22" s="39">
        <v>100000</v>
      </c>
      <c r="G22" s="39">
        <f t="shared" si="0"/>
        <v>2870</v>
      </c>
      <c r="H22" s="39">
        <v>3040</v>
      </c>
      <c r="I22" s="39">
        <v>12105.44</v>
      </c>
      <c r="J22" s="39">
        <v>25</v>
      </c>
      <c r="K22" s="39">
        <f t="shared" si="1"/>
        <v>18040.440000000002</v>
      </c>
      <c r="L22" s="40">
        <f t="shared" si="4"/>
        <v>81959.56</v>
      </c>
    </row>
    <row r="23" spans="1:13" ht="30" customHeight="1">
      <c r="A23" s="37">
        <v>14</v>
      </c>
      <c r="B23" s="38" t="s">
        <v>253</v>
      </c>
      <c r="C23" s="38" t="s">
        <v>186</v>
      </c>
      <c r="D23" s="30" t="s">
        <v>200</v>
      </c>
      <c r="E23" s="41" t="s">
        <v>14</v>
      </c>
      <c r="F23" s="39">
        <v>75000</v>
      </c>
      <c r="G23" s="39">
        <f t="shared" si="0"/>
        <v>2152.5</v>
      </c>
      <c r="H23" s="39">
        <v>2280</v>
      </c>
      <c r="I23" s="39">
        <v>6309.35</v>
      </c>
      <c r="J23" s="39">
        <v>25</v>
      </c>
      <c r="K23" s="39">
        <f t="shared" si="1"/>
        <v>10766.85</v>
      </c>
      <c r="L23" s="40">
        <f t="shared" si="4"/>
        <v>64233.15</v>
      </c>
    </row>
    <row r="24" spans="1:13" ht="30" customHeight="1">
      <c r="A24" s="37">
        <v>15</v>
      </c>
      <c r="B24" s="38" t="s">
        <v>137</v>
      </c>
      <c r="C24" s="38" t="s">
        <v>138</v>
      </c>
      <c r="D24" s="30" t="s">
        <v>200</v>
      </c>
      <c r="E24" s="41" t="s">
        <v>14</v>
      </c>
      <c r="F24" s="39">
        <v>60000</v>
      </c>
      <c r="G24" s="39">
        <f t="shared" si="0"/>
        <v>1722</v>
      </c>
      <c r="H24" s="39">
        <v>1824</v>
      </c>
      <c r="I24" s="39">
        <v>3486.65</v>
      </c>
      <c r="J24" s="39">
        <v>25</v>
      </c>
      <c r="K24" s="39">
        <f t="shared" si="1"/>
        <v>7057.65</v>
      </c>
      <c r="L24" s="40">
        <f t="shared" si="4"/>
        <v>52942.35</v>
      </c>
    </row>
    <row r="25" spans="1:13" ht="30" customHeight="1">
      <c r="A25" s="37">
        <v>16</v>
      </c>
      <c r="B25" s="38" t="s">
        <v>189</v>
      </c>
      <c r="C25" s="38" t="s">
        <v>143</v>
      </c>
      <c r="D25" s="30" t="s">
        <v>199</v>
      </c>
      <c r="E25" s="41" t="s">
        <v>14</v>
      </c>
      <c r="F25" s="39">
        <v>80000</v>
      </c>
      <c r="G25" s="39">
        <f t="shared" si="0"/>
        <v>2296</v>
      </c>
      <c r="H25" s="39">
        <v>2432</v>
      </c>
      <c r="I25" s="39">
        <v>7400.94</v>
      </c>
      <c r="J25" s="39">
        <v>25</v>
      </c>
      <c r="K25" s="39">
        <f t="shared" si="1"/>
        <v>12153.939999999999</v>
      </c>
      <c r="L25" s="40">
        <f t="shared" si="4"/>
        <v>67846.06</v>
      </c>
    </row>
    <row r="26" spans="1:13" ht="30" customHeight="1">
      <c r="A26" s="37">
        <v>17</v>
      </c>
      <c r="B26" s="38" t="s">
        <v>188</v>
      </c>
      <c r="C26" s="38" t="s">
        <v>143</v>
      </c>
      <c r="D26" s="30" t="s">
        <v>199</v>
      </c>
      <c r="E26" s="41" t="s">
        <v>14</v>
      </c>
      <c r="F26" s="39">
        <v>80000</v>
      </c>
      <c r="G26" s="39">
        <f t="shared" si="0"/>
        <v>2296</v>
      </c>
      <c r="H26" s="39">
        <v>2432</v>
      </c>
      <c r="I26" s="39">
        <v>7400.94</v>
      </c>
      <c r="J26" s="39">
        <v>25</v>
      </c>
      <c r="K26" s="39">
        <f t="shared" si="1"/>
        <v>12153.939999999999</v>
      </c>
      <c r="L26" s="40">
        <f t="shared" si="4"/>
        <v>67846.06</v>
      </c>
    </row>
    <row r="27" spans="1:13" ht="30" customHeight="1">
      <c r="A27" s="37">
        <v>18</v>
      </c>
      <c r="B27" s="45" t="s">
        <v>187</v>
      </c>
      <c r="C27" s="45" t="s">
        <v>143</v>
      </c>
      <c r="D27" s="30" t="s">
        <v>199</v>
      </c>
      <c r="E27" s="41" t="s">
        <v>14</v>
      </c>
      <c r="F27" s="43">
        <v>90000</v>
      </c>
      <c r="G27" s="39">
        <f t="shared" si="0"/>
        <v>2583</v>
      </c>
      <c r="H27" s="42">
        <v>2736</v>
      </c>
      <c r="I27" s="39">
        <v>9753.19</v>
      </c>
      <c r="J27" s="39">
        <v>25</v>
      </c>
      <c r="K27" s="39">
        <f t="shared" si="1"/>
        <v>15097.19</v>
      </c>
      <c r="L27" s="40">
        <f t="shared" ref="L27:L32" si="5">+F27-K27</f>
        <v>74902.81</v>
      </c>
    </row>
    <row r="28" spans="1:13" ht="30" customHeight="1">
      <c r="A28" s="37">
        <v>19</v>
      </c>
      <c r="B28" s="44" t="s">
        <v>192</v>
      </c>
      <c r="C28" s="38" t="s">
        <v>51</v>
      </c>
      <c r="D28" s="30" t="s">
        <v>199</v>
      </c>
      <c r="E28" s="30" t="s">
        <v>14</v>
      </c>
      <c r="F28" s="39">
        <v>24000</v>
      </c>
      <c r="G28" s="39">
        <f t="shared" si="0"/>
        <v>688.8</v>
      </c>
      <c r="H28" s="39">
        <f>IF(F28&lt;75829.93,F28*0.0304,2305.23)</f>
        <v>729.6</v>
      </c>
      <c r="I28" s="39">
        <v>0</v>
      </c>
      <c r="J28" s="39">
        <v>505</v>
      </c>
      <c r="K28" s="39">
        <f t="shared" si="1"/>
        <v>1923.4</v>
      </c>
      <c r="L28" s="40">
        <f t="shared" si="5"/>
        <v>22076.6</v>
      </c>
    </row>
    <row r="29" spans="1:13" ht="30" customHeight="1">
      <c r="A29" s="37">
        <v>20</v>
      </c>
      <c r="B29" s="38" t="s">
        <v>149</v>
      </c>
      <c r="C29" s="38" t="s">
        <v>150</v>
      </c>
      <c r="D29" s="30" t="s">
        <v>200</v>
      </c>
      <c r="E29" s="30" t="s">
        <v>14</v>
      </c>
      <c r="F29" s="39">
        <v>80000</v>
      </c>
      <c r="G29" s="39">
        <f t="shared" si="0"/>
        <v>2296</v>
      </c>
      <c r="H29" s="39">
        <v>2432</v>
      </c>
      <c r="I29" s="39">
        <v>7400.94</v>
      </c>
      <c r="J29" s="39">
        <v>25</v>
      </c>
      <c r="K29" s="39">
        <f t="shared" si="1"/>
        <v>12153.939999999999</v>
      </c>
      <c r="L29" s="40">
        <f t="shared" si="5"/>
        <v>67846.06</v>
      </c>
    </row>
    <row r="30" spans="1:13" ht="30" customHeight="1">
      <c r="A30" s="37">
        <v>21</v>
      </c>
      <c r="B30" s="38" t="s">
        <v>172</v>
      </c>
      <c r="C30" s="38" t="s">
        <v>195</v>
      </c>
      <c r="D30" s="30" t="s">
        <v>200</v>
      </c>
      <c r="E30" s="30" t="s">
        <v>14</v>
      </c>
      <c r="F30" s="39">
        <v>60000</v>
      </c>
      <c r="G30" s="39">
        <f t="shared" si="0"/>
        <v>1722</v>
      </c>
      <c r="H30" s="39">
        <v>1824</v>
      </c>
      <c r="I30" s="39">
        <v>3486.65</v>
      </c>
      <c r="J30" s="39">
        <v>2025</v>
      </c>
      <c r="K30" s="39">
        <f t="shared" si="1"/>
        <v>9057.65</v>
      </c>
      <c r="L30" s="40">
        <f t="shared" si="5"/>
        <v>50942.35</v>
      </c>
    </row>
    <row r="31" spans="1:13" ht="30" customHeight="1">
      <c r="A31" s="37">
        <v>22</v>
      </c>
      <c r="B31" s="45" t="s">
        <v>92</v>
      </c>
      <c r="C31" s="45" t="s">
        <v>93</v>
      </c>
      <c r="D31" s="30" t="s">
        <v>200</v>
      </c>
      <c r="E31" s="41" t="s">
        <v>14</v>
      </c>
      <c r="F31" s="39">
        <v>70000</v>
      </c>
      <c r="G31" s="39">
        <f t="shared" si="0"/>
        <v>2009</v>
      </c>
      <c r="H31" s="39">
        <v>2128</v>
      </c>
      <c r="I31" s="39">
        <v>5368.45</v>
      </c>
      <c r="J31" s="39">
        <v>8856.41</v>
      </c>
      <c r="K31" s="39">
        <f t="shared" si="1"/>
        <v>18361.86</v>
      </c>
      <c r="L31" s="40">
        <f t="shared" si="5"/>
        <v>51638.14</v>
      </c>
    </row>
    <row r="32" spans="1:13" ht="30" customHeight="1">
      <c r="A32" s="37">
        <v>23</v>
      </c>
      <c r="B32" s="38" t="s">
        <v>222</v>
      </c>
      <c r="C32" s="38" t="s">
        <v>143</v>
      </c>
      <c r="D32" s="30" t="s">
        <v>199</v>
      </c>
      <c r="E32" s="41" t="s">
        <v>14</v>
      </c>
      <c r="F32" s="39">
        <v>80000</v>
      </c>
      <c r="G32" s="39">
        <f t="shared" si="0"/>
        <v>2296</v>
      </c>
      <c r="H32" s="39">
        <v>2432</v>
      </c>
      <c r="I32" s="39">
        <v>7400.94</v>
      </c>
      <c r="J32" s="39">
        <v>1625</v>
      </c>
      <c r="K32" s="39">
        <f t="shared" si="1"/>
        <v>13753.939999999999</v>
      </c>
      <c r="L32" s="40">
        <f t="shared" si="5"/>
        <v>66246.06</v>
      </c>
    </row>
    <row r="33" spans="1:13" ht="30" customHeight="1">
      <c r="A33" s="46" t="s">
        <v>220</v>
      </c>
      <c r="B33" s="88"/>
      <c r="C33" s="88"/>
      <c r="D33" s="30"/>
      <c r="E33" s="47"/>
      <c r="F33" s="40">
        <f t="shared" ref="F33:L33" si="6">SUM(F10:F32)</f>
        <v>2044000</v>
      </c>
      <c r="G33" s="40">
        <f t="shared" si="6"/>
        <v>58662.8</v>
      </c>
      <c r="H33" s="40">
        <f>SUM(H10:H32)</f>
        <v>60983.01</v>
      </c>
      <c r="I33" s="40">
        <f t="shared" si="6"/>
        <v>232279.59</v>
      </c>
      <c r="J33" s="40">
        <f t="shared" si="6"/>
        <v>110321.66000000002</v>
      </c>
      <c r="K33" s="40">
        <f t="shared" si="6"/>
        <v>462247.06</v>
      </c>
      <c r="L33" s="40">
        <f t="shared" si="6"/>
        <v>1581752.9400000002</v>
      </c>
      <c r="M33" s="22"/>
    </row>
    <row r="34" spans="1:13" ht="30" customHeight="1">
      <c r="A34" s="114" t="s">
        <v>231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</row>
    <row r="35" spans="1:13" ht="30" customHeight="1">
      <c r="A35" s="48" t="s">
        <v>4</v>
      </c>
      <c r="B35" s="49" t="s">
        <v>5</v>
      </c>
      <c r="C35" s="49" t="s">
        <v>6</v>
      </c>
      <c r="D35" s="48" t="s">
        <v>196</v>
      </c>
      <c r="E35" s="49" t="s">
        <v>7</v>
      </c>
      <c r="F35" s="48" t="s">
        <v>215</v>
      </c>
      <c r="G35" s="48" t="s">
        <v>8</v>
      </c>
      <c r="H35" s="48" t="s">
        <v>9</v>
      </c>
      <c r="I35" s="48" t="s">
        <v>10</v>
      </c>
      <c r="J35" s="48" t="s">
        <v>216</v>
      </c>
      <c r="K35" s="48" t="s">
        <v>217</v>
      </c>
      <c r="L35" s="48" t="s">
        <v>218</v>
      </c>
    </row>
    <row r="36" spans="1:13" ht="30" customHeight="1">
      <c r="A36" s="37">
        <v>24</v>
      </c>
      <c r="B36" s="38" t="s">
        <v>15</v>
      </c>
      <c r="C36" s="38" t="s">
        <v>16</v>
      </c>
      <c r="D36" s="30" t="s">
        <v>200</v>
      </c>
      <c r="E36" s="30" t="s">
        <v>17</v>
      </c>
      <c r="F36" s="39">
        <v>49000</v>
      </c>
      <c r="G36" s="39">
        <f>F36*0.0287</f>
        <v>1406.3</v>
      </c>
      <c r="H36" s="39">
        <v>1489.6</v>
      </c>
      <c r="I36" s="39">
        <v>1712.86</v>
      </c>
      <c r="J36" s="39">
        <v>38342.629999999997</v>
      </c>
      <c r="K36" s="39">
        <f>+G36+H36+I36+J36</f>
        <v>42951.39</v>
      </c>
      <c r="L36" s="39">
        <f>+F36-K36</f>
        <v>6048.6100000000006</v>
      </c>
      <c r="M36" s="22">
        <f>$L$37</f>
        <v>6048.6100000000006</v>
      </c>
    </row>
    <row r="37" spans="1:13" ht="30" customHeight="1">
      <c r="A37" s="46" t="s">
        <v>220</v>
      </c>
      <c r="B37" s="89"/>
      <c r="C37" s="89"/>
      <c r="D37" s="50"/>
      <c r="E37" s="51"/>
      <c r="F37" s="40">
        <f>+F36</f>
        <v>49000</v>
      </c>
      <c r="G37" s="72">
        <f>+SUM(G36)</f>
        <v>1406.3</v>
      </c>
      <c r="H37" s="72">
        <f>+SUM(H36)</f>
        <v>1489.6</v>
      </c>
      <c r="I37" s="40">
        <f>SUM(I36)</f>
        <v>1712.86</v>
      </c>
      <c r="J37" s="40">
        <f>SUM(J36)</f>
        <v>38342.629999999997</v>
      </c>
      <c r="K37" s="40">
        <f t="shared" ref="K37" si="7">+K36</f>
        <v>42951.39</v>
      </c>
      <c r="L37" s="40">
        <f>SUM(L36)</f>
        <v>6048.6100000000006</v>
      </c>
      <c r="M37">
        <v>36498.61</v>
      </c>
    </row>
    <row r="38" spans="1:13" ht="30" customHeight="1">
      <c r="A38" s="114" t="s">
        <v>128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</row>
    <row r="39" spans="1:13" ht="30" customHeight="1">
      <c r="A39" s="48" t="s">
        <v>4</v>
      </c>
      <c r="B39" s="49" t="s">
        <v>5</v>
      </c>
      <c r="C39" s="49" t="s">
        <v>6</v>
      </c>
      <c r="D39" s="48" t="s">
        <v>196</v>
      </c>
      <c r="E39" s="49" t="s">
        <v>7</v>
      </c>
      <c r="F39" s="48" t="s">
        <v>215</v>
      </c>
      <c r="G39" s="48" t="s">
        <v>8</v>
      </c>
      <c r="H39" s="48" t="s">
        <v>9</v>
      </c>
      <c r="I39" s="48" t="s">
        <v>10</v>
      </c>
      <c r="J39" s="48" t="s">
        <v>216</v>
      </c>
      <c r="K39" s="48" t="s">
        <v>217</v>
      </c>
      <c r="L39" s="48" t="s">
        <v>218</v>
      </c>
    </row>
    <row r="40" spans="1:13" s="70" customFormat="1" ht="30" customHeight="1">
      <c r="A40" s="83">
        <v>25</v>
      </c>
      <c r="B40" s="76" t="s">
        <v>25</v>
      </c>
      <c r="C40" s="76" t="s">
        <v>26</v>
      </c>
      <c r="D40" s="67" t="s">
        <v>199</v>
      </c>
      <c r="E40" s="68" t="s">
        <v>17</v>
      </c>
      <c r="F40" s="28">
        <v>50000</v>
      </c>
      <c r="G40" s="28">
        <f t="shared" ref="G40:G42" si="8">F40*0.0287</f>
        <v>1435</v>
      </c>
      <c r="H40" s="28">
        <f>IF(F40&lt;75829.93,F40*0.0304,2305.23)</f>
        <v>1520</v>
      </c>
      <c r="I40" s="28">
        <v>1854</v>
      </c>
      <c r="J40" s="28">
        <v>1325</v>
      </c>
      <c r="K40" s="28">
        <f t="shared" ref="K40:K43" si="9">G40+H40+I40+J40</f>
        <v>6134</v>
      </c>
      <c r="L40" s="69">
        <f t="shared" ref="L40:L43" si="10">+F40-K40</f>
        <v>43866</v>
      </c>
    </row>
    <row r="41" spans="1:13" ht="30" customHeight="1">
      <c r="A41" s="37">
        <v>26</v>
      </c>
      <c r="B41" s="38" t="s">
        <v>24</v>
      </c>
      <c r="C41" s="38" t="s">
        <v>123</v>
      </c>
      <c r="D41" s="30" t="s">
        <v>200</v>
      </c>
      <c r="E41" s="30" t="s">
        <v>17</v>
      </c>
      <c r="F41" s="39">
        <v>60000</v>
      </c>
      <c r="G41" s="39">
        <f>F41*0.0287</f>
        <v>1722</v>
      </c>
      <c r="H41" s="27">
        <f t="shared" ref="H41:H43" si="11">IF(F41&lt;75829.93,F41*0.0304,2305.23)</f>
        <v>1824</v>
      </c>
      <c r="I41" s="39">
        <v>3486.65</v>
      </c>
      <c r="J41" s="39">
        <v>145</v>
      </c>
      <c r="K41" s="27">
        <f t="shared" si="9"/>
        <v>7177.65</v>
      </c>
      <c r="L41" s="40">
        <f>+F41-K41</f>
        <v>52822.35</v>
      </c>
    </row>
    <row r="42" spans="1:13" ht="30" customHeight="1">
      <c r="A42" s="37">
        <v>27</v>
      </c>
      <c r="B42" s="38" t="s">
        <v>122</v>
      </c>
      <c r="C42" s="38" t="s">
        <v>123</v>
      </c>
      <c r="D42" s="29" t="s">
        <v>200</v>
      </c>
      <c r="E42" s="30" t="s">
        <v>14</v>
      </c>
      <c r="F42" s="27">
        <v>80000</v>
      </c>
      <c r="G42" s="27">
        <f t="shared" si="8"/>
        <v>2296</v>
      </c>
      <c r="H42" s="27">
        <v>2432</v>
      </c>
      <c r="I42" s="27">
        <v>6615.3</v>
      </c>
      <c r="J42" s="27">
        <v>3399.76</v>
      </c>
      <c r="K42" s="27">
        <f t="shared" si="9"/>
        <v>14743.06</v>
      </c>
      <c r="L42" s="31">
        <f t="shared" si="10"/>
        <v>65256.94</v>
      </c>
    </row>
    <row r="43" spans="1:13" ht="30" customHeight="1">
      <c r="A43" s="37">
        <v>28</v>
      </c>
      <c r="B43" s="38" t="s">
        <v>126</v>
      </c>
      <c r="C43" s="38" t="s">
        <v>127</v>
      </c>
      <c r="D43" s="29" t="s">
        <v>200</v>
      </c>
      <c r="E43" s="30" t="s">
        <v>14</v>
      </c>
      <c r="F43" s="27">
        <v>41000</v>
      </c>
      <c r="G43" s="27">
        <f t="shared" ref="G43" si="12">F43*0.0287</f>
        <v>1176.7</v>
      </c>
      <c r="H43" s="27">
        <f t="shared" si="11"/>
        <v>1246.4000000000001</v>
      </c>
      <c r="I43" s="27">
        <v>583.78</v>
      </c>
      <c r="J43" s="27">
        <v>25</v>
      </c>
      <c r="K43" s="27">
        <f t="shared" si="9"/>
        <v>3031.88</v>
      </c>
      <c r="L43" s="31">
        <f t="shared" si="10"/>
        <v>37968.120000000003</v>
      </c>
    </row>
    <row r="44" spans="1:13" ht="30" customHeight="1">
      <c r="A44" s="46" t="s">
        <v>220</v>
      </c>
      <c r="B44" s="88"/>
      <c r="C44" s="88"/>
      <c r="D44" s="52"/>
      <c r="E44" s="47"/>
      <c r="F44" s="40">
        <f t="shared" ref="F44:L44" si="13">SUM(F40:F43)</f>
        <v>231000</v>
      </c>
      <c r="G44" s="72">
        <f t="shared" si="13"/>
        <v>6629.7</v>
      </c>
      <c r="H44" s="72">
        <f t="shared" si="13"/>
        <v>7022.4</v>
      </c>
      <c r="I44" s="40">
        <f t="shared" si="13"/>
        <v>12539.730000000001</v>
      </c>
      <c r="J44" s="40">
        <f t="shared" si="13"/>
        <v>4894.76</v>
      </c>
      <c r="K44" s="40">
        <f t="shared" si="13"/>
        <v>31086.59</v>
      </c>
      <c r="L44" s="40">
        <f t="shared" si="13"/>
        <v>199913.41</v>
      </c>
    </row>
    <row r="45" spans="1:13" ht="30" customHeight="1">
      <c r="A45" s="114" t="s">
        <v>130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</row>
    <row r="46" spans="1:13" ht="30" customHeight="1">
      <c r="A46" s="48" t="s">
        <v>4</v>
      </c>
      <c r="B46" s="49" t="s">
        <v>5</v>
      </c>
      <c r="C46" s="49" t="s">
        <v>6</v>
      </c>
      <c r="D46" s="48" t="s">
        <v>196</v>
      </c>
      <c r="E46" s="49" t="s">
        <v>7</v>
      </c>
      <c r="F46" s="48" t="s">
        <v>215</v>
      </c>
      <c r="G46" s="48" t="s">
        <v>8</v>
      </c>
      <c r="H46" s="48" t="s">
        <v>9</v>
      </c>
      <c r="I46" s="48" t="s">
        <v>10</v>
      </c>
      <c r="J46" s="48" t="s">
        <v>216</v>
      </c>
      <c r="K46" s="48" t="s">
        <v>217</v>
      </c>
      <c r="L46" s="48" t="s">
        <v>218</v>
      </c>
    </row>
    <row r="47" spans="1:13" ht="30" customHeight="1">
      <c r="A47" s="37">
        <v>29</v>
      </c>
      <c r="B47" s="44" t="s">
        <v>36</v>
      </c>
      <c r="C47" s="38" t="s">
        <v>37</v>
      </c>
      <c r="D47" s="29" t="s">
        <v>200</v>
      </c>
      <c r="E47" s="30" t="s">
        <v>17</v>
      </c>
      <c r="F47" s="27">
        <v>100000</v>
      </c>
      <c r="G47" s="27">
        <f>F47*0.0287</f>
        <v>2870</v>
      </c>
      <c r="H47" s="27">
        <v>3040</v>
      </c>
      <c r="I47" s="27">
        <v>12105.44</v>
      </c>
      <c r="J47" s="27">
        <v>2111.62</v>
      </c>
      <c r="K47" s="27">
        <f>G47+H47+I47+J47</f>
        <v>20127.060000000001</v>
      </c>
      <c r="L47" s="31">
        <f>+F47-K47</f>
        <v>79872.94</v>
      </c>
    </row>
    <row r="48" spans="1:13" ht="30" customHeight="1">
      <c r="A48" s="37">
        <v>30</v>
      </c>
      <c r="B48" s="38" t="s">
        <v>38</v>
      </c>
      <c r="C48" s="38" t="s">
        <v>39</v>
      </c>
      <c r="D48" s="29" t="s">
        <v>199</v>
      </c>
      <c r="E48" s="30" t="s">
        <v>17</v>
      </c>
      <c r="F48" s="27">
        <v>45000</v>
      </c>
      <c r="G48" s="27">
        <f>F48*0.0287</f>
        <v>1291.5</v>
      </c>
      <c r="H48" s="27">
        <f>IF(F48&lt;75829.93,F48*0.0304,2305.23)</f>
        <v>1368</v>
      </c>
      <c r="I48" s="27">
        <v>910.22</v>
      </c>
      <c r="J48" s="27">
        <v>1912.38</v>
      </c>
      <c r="K48" s="27">
        <f>G48+H48+I48+J48</f>
        <v>5482.1</v>
      </c>
      <c r="L48" s="31">
        <f t="shared" ref="L48" si="14">+F48-K48</f>
        <v>39517.9</v>
      </c>
    </row>
    <row r="49" spans="1:19" ht="30" customHeight="1">
      <c r="A49" s="37">
        <v>31</v>
      </c>
      <c r="B49" s="38" t="s">
        <v>223</v>
      </c>
      <c r="C49" s="45" t="s">
        <v>21</v>
      </c>
      <c r="D49" s="29" t="s">
        <v>200</v>
      </c>
      <c r="E49" s="30" t="s">
        <v>14</v>
      </c>
      <c r="F49" s="27">
        <v>30000</v>
      </c>
      <c r="G49" s="27">
        <f>F49*0.0287</f>
        <v>861</v>
      </c>
      <c r="H49" s="27">
        <f>IF(F49&lt;75829.93,F49*0.0304,2305.23)</f>
        <v>912</v>
      </c>
      <c r="I49" s="27">
        <v>0</v>
      </c>
      <c r="J49" s="27">
        <v>2576.09</v>
      </c>
      <c r="K49" s="27">
        <f>G49+H49+I49+J49</f>
        <v>4349.09</v>
      </c>
      <c r="L49" s="31">
        <f t="shared" ref="L49" si="15">+F49-K49</f>
        <v>25650.91</v>
      </c>
    </row>
    <row r="50" spans="1:19" ht="30" customHeight="1">
      <c r="A50" s="46" t="s">
        <v>220</v>
      </c>
      <c r="B50" s="90"/>
      <c r="C50" s="90"/>
      <c r="D50" s="52"/>
      <c r="E50" s="47"/>
      <c r="F50" s="40">
        <f>SUM(F47:F49)</f>
        <v>175000</v>
      </c>
      <c r="G50" s="72">
        <f>+SUM(G47:G49)</f>
        <v>5022.5</v>
      </c>
      <c r="H50" s="72">
        <f>+SUM(H47:H49)</f>
        <v>5320</v>
      </c>
      <c r="I50" s="40">
        <f t="shared" ref="I50:L50" si="16">SUM(I47:I49)</f>
        <v>13015.66</v>
      </c>
      <c r="J50" s="40">
        <f t="shared" si="16"/>
        <v>6600.09</v>
      </c>
      <c r="K50" s="40">
        <f t="shared" si="16"/>
        <v>29958.250000000004</v>
      </c>
      <c r="L50" s="40">
        <f t="shared" si="16"/>
        <v>145041.75</v>
      </c>
    </row>
    <row r="51" spans="1:19" ht="30" customHeight="1">
      <c r="A51" s="114" t="s">
        <v>129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N51" s="25">
        <v>1004.5</v>
      </c>
      <c r="O51" s="25">
        <v>1064</v>
      </c>
      <c r="P51" s="26">
        <v>1148.32</v>
      </c>
      <c r="Q51" s="25">
        <v>225</v>
      </c>
    </row>
    <row r="52" spans="1:19" ht="30" customHeight="1">
      <c r="A52" s="48" t="s">
        <v>4</v>
      </c>
      <c r="B52" s="49" t="s">
        <v>5</v>
      </c>
      <c r="C52" s="49" t="s">
        <v>6</v>
      </c>
      <c r="D52" s="48" t="s">
        <v>196</v>
      </c>
      <c r="E52" s="49" t="s">
        <v>7</v>
      </c>
      <c r="F52" s="48" t="s">
        <v>215</v>
      </c>
      <c r="G52" s="48" t="s">
        <v>8</v>
      </c>
      <c r="H52" s="48" t="s">
        <v>9</v>
      </c>
      <c r="I52" s="48" t="s">
        <v>10</v>
      </c>
      <c r="J52" s="48" t="s">
        <v>216</v>
      </c>
      <c r="K52" s="48" t="s">
        <v>217</v>
      </c>
      <c r="L52" s="48" t="s">
        <v>218</v>
      </c>
      <c r="N52">
        <v>287</v>
      </c>
      <c r="O52">
        <v>304</v>
      </c>
    </row>
    <row r="53" spans="1:19" ht="30" customHeight="1">
      <c r="A53" s="29">
        <v>32</v>
      </c>
      <c r="B53" s="38" t="s">
        <v>30</v>
      </c>
      <c r="C53" s="38" t="s">
        <v>31</v>
      </c>
      <c r="D53" s="29" t="s">
        <v>200</v>
      </c>
      <c r="E53" s="30" t="s">
        <v>17</v>
      </c>
      <c r="F53" s="27">
        <v>100000</v>
      </c>
      <c r="G53" s="27">
        <f t="shared" ref="G53:G57" si="17">F53*0.0287</f>
        <v>2870</v>
      </c>
      <c r="H53" s="27">
        <v>3040</v>
      </c>
      <c r="I53" s="27">
        <v>12105.44</v>
      </c>
      <c r="J53" s="27">
        <v>16952.12</v>
      </c>
      <c r="K53" s="27">
        <f>+G53+H53+I53+J53</f>
        <v>34967.56</v>
      </c>
      <c r="L53" s="31">
        <f>+F53-K53</f>
        <v>65032.44</v>
      </c>
    </row>
    <row r="54" spans="1:19" ht="30" customHeight="1">
      <c r="A54" s="29">
        <v>33</v>
      </c>
      <c r="B54" s="38" t="s">
        <v>33</v>
      </c>
      <c r="C54" s="38" t="s">
        <v>32</v>
      </c>
      <c r="D54" s="29" t="s">
        <v>200</v>
      </c>
      <c r="E54" s="30" t="s">
        <v>17</v>
      </c>
      <c r="F54" s="27">
        <v>70000</v>
      </c>
      <c r="G54" s="27">
        <f t="shared" si="17"/>
        <v>2009</v>
      </c>
      <c r="H54" s="27">
        <f t="shared" ref="H54:H56" si="18">IF(F54&lt;75829.93,F54*0.0304,2305.23)</f>
        <v>2128</v>
      </c>
      <c r="I54" s="28">
        <v>5050.97</v>
      </c>
      <c r="J54" s="27">
        <v>1912.38</v>
      </c>
      <c r="K54" s="27">
        <f t="shared" ref="K54:K57" si="19">+G54+H54+I54+J54</f>
        <v>11100.350000000002</v>
      </c>
      <c r="L54" s="31">
        <f t="shared" ref="L54:L55" si="20">+F54-K54</f>
        <v>58899.649999999994</v>
      </c>
    </row>
    <row r="55" spans="1:19" s="70" customFormat="1" ht="30" customHeight="1">
      <c r="A55" s="67">
        <v>34</v>
      </c>
      <c r="B55" s="91" t="s">
        <v>102</v>
      </c>
      <c r="C55" s="91" t="s">
        <v>21</v>
      </c>
      <c r="D55" s="67" t="s">
        <v>200</v>
      </c>
      <c r="E55" s="68" t="s">
        <v>14</v>
      </c>
      <c r="F55" s="73">
        <v>45000</v>
      </c>
      <c r="G55" s="28">
        <f t="shared" si="17"/>
        <v>1291.5</v>
      </c>
      <c r="H55" s="73">
        <v>1368</v>
      </c>
      <c r="I55" s="28">
        <v>1148.32</v>
      </c>
      <c r="J55" s="73">
        <v>225</v>
      </c>
      <c r="K55" s="28">
        <f t="shared" si="19"/>
        <v>4032.8199999999997</v>
      </c>
      <c r="L55" s="69">
        <f t="shared" si="20"/>
        <v>40967.18</v>
      </c>
      <c r="M55" s="86">
        <v>45000</v>
      </c>
      <c r="N55" s="86">
        <v>1291.5</v>
      </c>
      <c r="O55" s="86">
        <v>1368</v>
      </c>
      <c r="P55" s="74">
        <v>1148.32</v>
      </c>
      <c r="Q55" s="86">
        <v>225</v>
      </c>
      <c r="R55" s="74">
        <v>2293.5</v>
      </c>
      <c r="S55" s="75">
        <f>+M55-R55</f>
        <v>42706.5</v>
      </c>
    </row>
    <row r="56" spans="1:19" s="70" customFormat="1" ht="30" customHeight="1">
      <c r="A56" s="67">
        <v>35</v>
      </c>
      <c r="B56" s="91" t="s">
        <v>184</v>
      </c>
      <c r="C56" s="77" t="s">
        <v>32</v>
      </c>
      <c r="D56" s="67" t="s">
        <v>199</v>
      </c>
      <c r="E56" s="68" t="s">
        <v>17</v>
      </c>
      <c r="F56" s="28">
        <v>60000</v>
      </c>
      <c r="G56" s="28">
        <f t="shared" si="17"/>
        <v>1722</v>
      </c>
      <c r="H56" s="28">
        <f t="shared" si="18"/>
        <v>1824</v>
      </c>
      <c r="I56" s="28">
        <v>3486.65</v>
      </c>
      <c r="J56" s="28">
        <v>125</v>
      </c>
      <c r="K56" s="28">
        <f t="shared" si="19"/>
        <v>7157.65</v>
      </c>
      <c r="L56" s="69">
        <f>+F56-K56</f>
        <v>52842.35</v>
      </c>
    </row>
    <row r="57" spans="1:19" s="70" customFormat="1" ht="30" customHeight="1">
      <c r="A57" s="67">
        <v>36</v>
      </c>
      <c r="B57" s="91" t="s">
        <v>203</v>
      </c>
      <c r="C57" s="91" t="s">
        <v>21</v>
      </c>
      <c r="D57" s="67" t="s">
        <v>200</v>
      </c>
      <c r="E57" s="68" t="s">
        <v>14</v>
      </c>
      <c r="F57" s="28">
        <v>45000</v>
      </c>
      <c r="G57" s="28">
        <f t="shared" si="17"/>
        <v>1291.5</v>
      </c>
      <c r="H57" s="28">
        <v>1368</v>
      </c>
      <c r="I57" s="28">
        <v>1148.32</v>
      </c>
      <c r="J57" s="28">
        <v>939.5</v>
      </c>
      <c r="K57" s="28">
        <f t="shared" si="19"/>
        <v>4747.32</v>
      </c>
      <c r="L57" s="69">
        <f>+F57-K57</f>
        <v>40252.68</v>
      </c>
      <c r="M57" s="87">
        <v>45000</v>
      </c>
      <c r="N57" s="87">
        <v>1291.5</v>
      </c>
      <c r="O57" s="87">
        <v>1368</v>
      </c>
      <c r="P57" s="87">
        <v>1148.33</v>
      </c>
      <c r="Q57" s="87">
        <v>939.5</v>
      </c>
      <c r="R57" s="87">
        <f t="shared" ref="R57" si="21">+N57+O57+P57+Q57</f>
        <v>4747.33</v>
      </c>
      <c r="S57" s="75">
        <f>+M57-R57</f>
        <v>40252.67</v>
      </c>
    </row>
    <row r="58" spans="1:19" ht="30" customHeight="1">
      <c r="A58" s="46" t="s">
        <v>220</v>
      </c>
      <c r="B58" s="55"/>
      <c r="C58" s="88"/>
      <c r="D58" s="52"/>
      <c r="E58" s="47"/>
      <c r="F58" s="40">
        <f t="shared" ref="F58:L58" si="22">+SUM(F53:F57)</f>
        <v>320000</v>
      </c>
      <c r="G58" s="72">
        <f t="shared" si="22"/>
        <v>9184</v>
      </c>
      <c r="H58" s="72">
        <f>+SUM(H53:H57)</f>
        <v>9728</v>
      </c>
      <c r="I58" s="40">
        <f t="shared" si="22"/>
        <v>22939.7</v>
      </c>
      <c r="J58" s="40">
        <f t="shared" si="22"/>
        <v>20154</v>
      </c>
      <c r="K58" s="40">
        <f t="shared" si="22"/>
        <v>62005.700000000004</v>
      </c>
      <c r="L58" s="40">
        <f t="shared" si="22"/>
        <v>257994.3</v>
      </c>
    </row>
    <row r="59" spans="1:19" ht="30" customHeight="1">
      <c r="A59" s="114" t="s">
        <v>133</v>
      </c>
      <c r="B59" s="114" t="s">
        <v>64</v>
      </c>
      <c r="C59" s="114"/>
      <c r="D59" s="114"/>
      <c r="E59" s="114"/>
      <c r="F59" s="114"/>
      <c r="G59" s="114"/>
      <c r="H59" s="114"/>
      <c r="I59" s="114"/>
      <c r="J59" s="114"/>
      <c r="K59" s="114"/>
      <c r="L59" s="114"/>
    </row>
    <row r="60" spans="1:19" ht="30" customHeight="1">
      <c r="A60" s="48" t="s">
        <v>4</v>
      </c>
      <c r="B60" s="49" t="s">
        <v>5</v>
      </c>
      <c r="C60" s="49" t="s">
        <v>6</v>
      </c>
      <c r="D60" s="48" t="s">
        <v>196</v>
      </c>
      <c r="E60" s="49" t="s">
        <v>7</v>
      </c>
      <c r="F60" s="48" t="s">
        <v>215</v>
      </c>
      <c r="G60" s="48" t="s">
        <v>8</v>
      </c>
      <c r="H60" s="48" t="s">
        <v>9</v>
      </c>
      <c r="I60" s="48" t="s">
        <v>10</v>
      </c>
      <c r="J60" s="48" t="s">
        <v>216</v>
      </c>
      <c r="K60" s="48" t="s">
        <v>217</v>
      </c>
      <c r="L60" s="48" t="s">
        <v>218</v>
      </c>
    </row>
    <row r="61" spans="1:19" ht="30" customHeight="1">
      <c r="A61" s="30">
        <v>37</v>
      </c>
      <c r="B61" s="38" t="s">
        <v>71</v>
      </c>
      <c r="C61" s="38" t="s">
        <v>185</v>
      </c>
      <c r="D61" s="30" t="s">
        <v>200</v>
      </c>
      <c r="E61" s="30" t="s">
        <v>17</v>
      </c>
      <c r="F61" s="27">
        <v>55000</v>
      </c>
      <c r="G61" s="27">
        <f t="shared" ref="G61:G62" si="23">F61*0.0287</f>
        <v>1578.5</v>
      </c>
      <c r="H61" s="27">
        <f t="shared" ref="H61" si="24">IF(F61&lt;75829.93,F61*0.0304,2305.23)</f>
        <v>1672</v>
      </c>
      <c r="I61" s="27">
        <v>2559.67</v>
      </c>
      <c r="J61" s="27">
        <v>1425</v>
      </c>
      <c r="K61" s="42">
        <f>G61+H61+I61+J61</f>
        <v>7235.17</v>
      </c>
      <c r="L61" s="31">
        <f>+F61-K61</f>
        <v>47764.83</v>
      </c>
    </row>
    <row r="62" spans="1:19" ht="30" customHeight="1">
      <c r="A62" s="30">
        <v>38</v>
      </c>
      <c r="B62" s="38" t="s">
        <v>72</v>
      </c>
      <c r="C62" s="38" t="s">
        <v>73</v>
      </c>
      <c r="D62" s="30" t="s">
        <v>200</v>
      </c>
      <c r="E62" s="30" t="s">
        <v>17</v>
      </c>
      <c r="F62" s="42">
        <v>100000</v>
      </c>
      <c r="G62" s="27">
        <f t="shared" si="23"/>
        <v>2870</v>
      </c>
      <c r="H62" s="27">
        <v>3040</v>
      </c>
      <c r="I62" s="42">
        <v>12105.44</v>
      </c>
      <c r="J62" s="42">
        <v>15173.16</v>
      </c>
      <c r="K62" s="42">
        <f>+G62+H62+I62+J62</f>
        <v>33188.600000000006</v>
      </c>
      <c r="L62" s="31">
        <f>+F62-K62</f>
        <v>66811.399999999994</v>
      </c>
    </row>
    <row r="63" spans="1:19" ht="30" customHeight="1">
      <c r="A63" s="46" t="s">
        <v>220</v>
      </c>
      <c r="B63" s="93"/>
      <c r="C63" s="90"/>
      <c r="D63" s="52"/>
      <c r="E63" s="47"/>
      <c r="F63" s="40">
        <f>SUM(F61:F62)</f>
        <v>155000</v>
      </c>
      <c r="G63" s="72">
        <f>+SUM(G61:G62)</f>
        <v>4448.5</v>
      </c>
      <c r="H63" s="72">
        <f>+SUM(H61:H62)</f>
        <v>4712</v>
      </c>
      <c r="I63" s="40">
        <f t="shared" ref="I63:L63" si="25">SUM(I61:I62)</f>
        <v>14665.11</v>
      </c>
      <c r="J63" s="40">
        <f t="shared" si="25"/>
        <v>16598.16</v>
      </c>
      <c r="K63" s="40">
        <f t="shared" si="25"/>
        <v>40423.770000000004</v>
      </c>
      <c r="L63" s="40">
        <f t="shared" si="25"/>
        <v>114576.23</v>
      </c>
      <c r="M63" s="21"/>
    </row>
    <row r="64" spans="1:19" ht="30" customHeight="1">
      <c r="A64" s="114" t="s">
        <v>134</v>
      </c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</row>
    <row r="65" spans="1:19" ht="30" customHeight="1">
      <c r="A65" s="48" t="s">
        <v>4</v>
      </c>
      <c r="B65" s="49" t="s">
        <v>5</v>
      </c>
      <c r="C65" s="49" t="s">
        <v>6</v>
      </c>
      <c r="D65" s="48" t="s">
        <v>196</v>
      </c>
      <c r="E65" s="49" t="s">
        <v>7</v>
      </c>
      <c r="F65" s="48" t="s">
        <v>215</v>
      </c>
      <c r="G65" s="48" t="s">
        <v>8</v>
      </c>
      <c r="H65" s="48" t="s">
        <v>9</v>
      </c>
      <c r="I65" s="48" t="s">
        <v>10</v>
      </c>
      <c r="J65" s="48" t="s">
        <v>216</v>
      </c>
      <c r="K65" s="48" t="s">
        <v>217</v>
      </c>
      <c r="L65" s="48" t="s">
        <v>218</v>
      </c>
      <c r="M65" s="73">
        <v>90000</v>
      </c>
      <c r="N65" s="73">
        <f>1435+1148</f>
        <v>2583</v>
      </c>
      <c r="O65" s="73">
        <v>2736</v>
      </c>
      <c r="P65" s="73">
        <v>9753.19</v>
      </c>
      <c r="Q65" s="73">
        <v>1225</v>
      </c>
      <c r="R65" s="73">
        <f>N65+O65+P65+Q65</f>
        <v>16297.19</v>
      </c>
      <c r="S65" s="79">
        <f t="shared" ref="S65" si="26">+M65-R65</f>
        <v>73702.81</v>
      </c>
    </row>
    <row r="66" spans="1:19" s="70" customFormat="1" ht="30" customHeight="1">
      <c r="A66" s="68">
        <v>39</v>
      </c>
      <c r="B66" s="76" t="s">
        <v>74</v>
      </c>
      <c r="C66" s="77" t="s">
        <v>198</v>
      </c>
      <c r="D66" s="78" t="s">
        <v>200</v>
      </c>
      <c r="E66" s="68" t="s">
        <v>17</v>
      </c>
      <c r="F66" s="73">
        <v>90000</v>
      </c>
      <c r="G66" s="73">
        <v>2583</v>
      </c>
      <c r="H66" s="73">
        <v>2736</v>
      </c>
      <c r="I66" s="73">
        <v>9753.19</v>
      </c>
      <c r="J66" s="73">
        <v>1225</v>
      </c>
      <c r="K66" s="73">
        <f>G66+H66+I66+J66</f>
        <v>16297.19</v>
      </c>
      <c r="L66" s="79">
        <f t="shared" ref="L66" si="27">+F66-K66</f>
        <v>73702.81</v>
      </c>
      <c r="M66" s="80"/>
    </row>
    <row r="67" spans="1:19" ht="30" customHeight="1">
      <c r="A67" s="30">
        <v>40</v>
      </c>
      <c r="B67" s="100" t="s">
        <v>226</v>
      </c>
      <c r="C67" s="92" t="s">
        <v>227</v>
      </c>
      <c r="D67" s="53" t="s">
        <v>200</v>
      </c>
      <c r="E67" s="30" t="s">
        <v>17</v>
      </c>
      <c r="F67" s="42">
        <v>50000</v>
      </c>
      <c r="G67" s="42">
        <f>F67*0.0287</f>
        <v>1435</v>
      </c>
      <c r="H67" s="42">
        <f t="shared" ref="H67" si="28">IF(F67&lt;75829.93,F67*0.0304,2305.23)</f>
        <v>1520</v>
      </c>
      <c r="I67" s="42">
        <v>1854</v>
      </c>
      <c r="J67" s="73">
        <v>225</v>
      </c>
      <c r="K67" s="42">
        <f>G67+H67+I67+J67</f>
        <v>5034</v>
      </c>
      <c r="L67" s="34">
        <f>+F67-K67</f>
        <v>44966</v>
      </c>
      <c r="M67" s="24"/>
    </row>
    <row r="68" spans="1:19" ht="30" customHeight="1">
      <c r="A68" s="46" t="s">
        <v>220</v>
      </c>
      <c r="B68" s="90"/>
      <c r="C68" s="90"/>
      <c r="D68" s="52"/>
      <c r="E68" s="47"/>
      <c r="F68" s="40">
        <f>SUM(F66:F67)</f>
        <v>140000</v>
      </c>
      <c r="G68" s="72">
        <f>SUM(G66:G67)</f>
        <v>4018</v>
      </c>
      <c r="H68" s="72">
        <f>+SUM(H66:H67)</f>
        <v>4256</v>
      </c>
      <c r="I68" s="40">
        <f t="shared" ref="I68" si="29">SUM(I65:I67)</f>
        <v>11607.19</v>
      </c>
      <c r="J68" s="40">
        <f t="shared" ref="J68" si="30">SUM(J66:J67)</f>
        <v>1450</v>
      </c>
      <c r="K68" s="40">
        <f>+SUM(K66:K67)</f>
        <v>21331.190000000002</v>
      </c>
      <c r="L68" s="40">
        <f t="shared" ref="L68" si="31">SUM(L66:L67)</f>
        <v>118668.81</v>
      </c>
    </row>
    <row r="69" spans="1:19" ht="30" customHeight="1">
      <c r="A69" s="114" t="s">
        <v>232</v>
      </c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23"/>
    </row>
    <row r="70" spans="1:19" ht="30" customHeight="1">
      <c r="A70" s="48" t="s">
        <v>4</v>
      </c>
      <c r="B70" s="49" t="s">
        <v>5</v>
      </c>
      <c r="C70" s="49" t="s">
        <v>6</v>
      </c>
      <c r="D70" s="48" t="s">
        <v>196</v>
      </c>
      <c r="E70" s="49" t="s">
        <v>7</v>
      </c>
      <c r="F70" s="48" t="s">
        <v>215</v>
      </c>
      <c r="G70" s="48" t="s">
        <v>8</v>
      </c>
      <c r="H70" s="48" t="s">
        <v>9</v>
      </c>
      <c r="I70" s="48" t="s">
        <v>10</v>
      </c>
      <c r="J70" s="48" t="s">
        <v>216</v>
      </c>
      <c r="K70" s="48" t="s">
        <v>217</v>
      </c>
      <c r="L70" s="48" t="s">
        <v>218</v>
      </c>
      <c r="M70" s="48" t="s">
        <v>215</v>
      </c>
      <c r="N70" s="48" t="s">
        <v>8</v>
      </c>
      <c r="O70" s="48" t="s">
        <v>9</v>
      </c>
      <c r="P70" s="48" t="s">
        <v>10</v>
      </c>
      <c r="Q70" s="48" t="s">
        <v>216</v>
      </c>
      <c r="R70" s="48" t="s">
        <v>217</v>
      </c>
      <c r="S70" s="48" t="s">
        <v>218</v>
      </c>
    </row>
    <row r="71" spans="1:19" s="70" customFormat="1" ht="30" customHeight="1">
      <c r="A71" s="68">
        <v>41</v>
      </c>
      <c r="B71" s="101" t="s">
        <v>146</v>
      </c>
      <c r="C71" s="77" t="s">
        <v>147</v>
      </c>
      <c r="D71" s="81" t="s">
        <v>200</v>
      </c>
      <c r="E71" s="68" t="s">
        <v>17</v>
      </c>
      <c r="F71" s="73">
        <v>100000</v>
      </c>
      <c r="G71" s="73">
        <f t="shared" ref="G71" si="32">F71*0.0287</f>
        <v>2870</v>
      </c>
      <c r="H71" s="73">
        <v>3040</v>
      </c>
      <c r="I71" s="73">
        <v>11708.59</v>
      </c>
      <c r="J71" s="73">
        <v>16812.38</v>
      </c>
      <c r="K71" s="73">
        <f>SUM(G71:J71)</f>
        <v>34430.97</v>
      </c>
      <c r="L71" s="79">
        <f>+F71-K71</f>
        <v>65569.03</v>
      </c>
      <c r="M71" s="73">
        <v>100000</v>
      </c>
      <c r="N71" s="73">
        <f t="shared" ref="N71" si="33">M71*0.0287</f>
        <v>2870</v>
      </c>
      <c r="O71" s="73">
        <v>3040</v>
      </c>
      <c r="P71" s="73">
        <v>11708.59</v>
      </c>
      <c r="Q71" s="73">
        <v>16812.38</v>
      </c>
      <c r="R71" s="73">
        <f>SUM(N71:Q71)</f>
        <v>34430.97</v>
      </c>
      <c r="S71" s="79">
        <f>+M71-R71</f>
        <v>65569.03</v>
      </c>
    </row>
    <row r="72" spans="1:19" ht="30" customHeight="1">
      <c r="A72" s="46" t="s">
        <v>220</v>
      </c>
      <c r="B72" s="55"/>
      <c r="C72" s="88"/>
      <c r="D72" s="52"/>
      <c r="E72" s="47"/>
      <c r="F72" s="40">
        <f>SUM(F70:F71)</f>
        <v>100000</v>
      </c>
      <c r="G72" s="73">
        <f>+SUM(G71)</f>
        <v>2870</v>
      </c>
      <c r="H72" s="72">
        <f>+SUM(H70:H71)</f>
        <v>3040</v>
      </c>
      <c r="I72" s="72">
        <f t="shared" ref="I72" si="34">SUM(I69:I71)</f>
        <v>11708.59</v>
      </c>
      <c r="J72" s="79">
        <f>SUM(J71)</f>
        <v>16812.38</v>
      </c>
      <c r="K72" s="40">
        <f>SUM(G72:J72)</f>
        <v>34430.97</v>
      </c>
      <c r="L72" s="40">
        <f>SUM(L71)</f>
        <v>65569.03</v>
      </c>
    </row>
    <row r="73" spans="1:19" ht="30" customHeight="1">
      <c r="A73" s="114" t="s">
        <v>261</v>
      </c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</row>
    <row r="74" spans="1:19" ht="30" customHeight="1">
      <c r="A74" s="48" t="s">
        <v>4</v>
      </c>
      <c r="B74" s="49" t="s">
        <v>5</v>
      </c>
      <c r="C74" s="49" t="s">
        <v>6</v>
      </c>
      <c r="D74" s="48" t="s">
        <v>196</v>
      </c>
      <c r="E74" s="49" t="s">
        <v>7</v>
      </c>
      <c r="F74" s="48" t="s">
        <v>215</v>
      </c>
      <c r="G74" s="48" t="s">
        <v>8</v>
      </c>
      <c r="H74" s="48" t="s">
        <v>9</v>
      </c>
      <c r="I74" s="48" t="s">
        <v>10</v>
      </c>
      <c r="J74" s="48" t="s">
        <v>216</v>
      </c>
      <c r="K74" s="48" t="s">
        <v>217</v>
      </c>
      <c r="L74" s="48" t="s">
        <v>218</v>
      </c>
    </row>
    <row r="75" spans="1:19" ht="30" customHeight="1">
      <c r="A75" s="37">
        <v>42</v>
      </c>
      <c r="B75" s="38" t="s">
        <v>124</v>
      </c>
      <c r="C75" s="38" t="s">
        <v>125</v>
      </c>
      <c r="D75" s="30" t="s">
        <v>199</v>
      </c>
      <c r="E75" s="30" t="s">
        <v>14</v>
      </c>
      <c r="F75" s="42">
        <v>35000</v>
      </c>
      <c r="G75" s="42">
        <f>F75*0.0287</f>
        <v>1004.5</v>
      </c>
      <c r="H75" s="42">
        <f>IF(F75&lt;75829.93,F75*0.0304,2305.23)</f>
        <v>1064</v>
      </c>
      <c r="I75" s="27">
        <v>0</v>
      </c>
      <c r="J75" s="42">
        <v>939.5</v>
      </c>
      <c r="K75" s="42">
        <f t="shared" ref="K75:K81" si="35">G75+H75+I75+J75</f>
        <v>3008</v>
      </c>
      <c r="L75" s="34">
        <f>+F75-K75</f>
        <v>31992</v>
      </c>
    </row>
    <row r="76" spans="1:19" ht="30" customHeight="1">
      <c r="A76" s="37">
        <v>43</v>
      </c>
      <c r="B76" s="44" t="s">
        <v>76</v>
      </c>
      <c r="C76" s="38" t="s">
        <v>77</v>
      </c>
      <c r="D76" s="30" t="s">
        <v>199</v>
      </c>
      <c r="E76" s="30" t="s">
        <v>17</v>
      </c>
      <c r="F76" s="42">
        <v>55000</v>
      </c>
      <c r="G76" s="42">
        <f t="shared" ref="G76:G81" si="36">F76*0.0287</f>
        <v>1578.5</v>
      </c>
      <c r="H76" s="42">
        <f t="shared" ref="H76:H81" si="37">IF(F76&lt;75829.93,F76*0.0304,2305.23)</f>
        <v>1672</v>
      </c>
      <c r="I76" s="27">
        <v>2083.46</v>
      </c>
      <c r="J76" s="42">
        <v>9707.18</v>
      </c>
      <c r="K76" s="42">
        <f t="shared" si="35"/>
        <v>15041.14</v>
      </c>
      <c r="L76" s="34">
        <f t="shared" ref="L76:L81" si="38">+F76-K76</f>
        <v>39958.86</v>
      </c>
    </row>
    <row r="77" spans="1:19" ht="30" customHeight="1">
      <c r="A77" s="37">
        <v>44</v>
      </c>
      <c r="B77" s="38" t="s">
        <v>80</v>
      </c>
      <c r="C77" s="38" t="s">
        <v>81</v>
      </c>
      <c r="D77" s="30" t="s">
        <v>199</v>
      </c>
      <c r="E77" s="30" t="s">
        <v>17</v>
      </c>
      <c r="F77" s="42">
        <v>45000</v>
      </c>
      <c r="G77" s="42">
        <f t="shared" si="36"/>
        <v>1291.5</v>
      </c>
      <c r="H77" s="42">
        <f t="shared" si="37"/>
        <v>1368</v>
      </c>
      <c r="I77" s="27">
        <v>1148.32</v>
      </c>
      <c r="J77" s="42">
        <v>19722.23</v>
      </c>
      <c r="K77" s="42">
        <f>G77+H77+I77+J77</f>
        <v>23530.05</v>
      </c>
      <c r="L77" s="34">
        <f t="shared" si="38"/>
        <v>21469.95</v>
      </c>
    </row>
    <row r="78" spans="1:19" ht="30" customHeight="1">
      <c r="A78" s="37">
        <v>45</v>
      </c>
      <c r="B78" s="38" t="s">
        <v>75</v>
      </c>
      <c r="C78" s="38" t="s">
        <v>197</v>
      </c>
      <c r="D78" s="30" t="s">
        <v>199</v>
      </c>
      <c r="E78" s="30" t="s">
        <v>17</v>
      </c>
      <c r="F78" s="42">
        <v>90000</v>
      </c>
      <c r="G78" s="42">
        <f t="shared" si="36"/>
        <v>2583</v>
      </c>
      <c r="H78" s="42">
        <v>2736</v>
      </c>
      <c r="I78" s="42">
        <v>9356.34</v>
      </c>
      <c r="J78" s="42">
        <v>1712.38</v>
      </c>
      <c r="K78" s="42">
        <f>G78+H78+I78+J78</f>
        <v>16387.72</v>
      </c>
      <c r="L78" s="34">
        <f t="shared" si="38"/>
        <v>73612.28</v>
      </c>
      <c r="M78" s="21"/>
    </row>
    <row r="79" spans="1:19" ht="30" customHeight="1">
      <c r="A79" s="37">
        <v>46</v>
      </c>
      <c r="B79" s="38" t="s">
        <v>78</v>
      </c>
      <c r="C79" s="38" t="s">
        <v>79</v>
      </c>
      <c r="D79" s="30" t="s">
        <v>199</v>
      </c>
      <c r="E79" s="30" t="s">
        <v>17</v>
      </c>
      <c r="F79" s="42">
        <v>54450</v>
      </c>
      <c r="G79" s="42">
        <f t="shared" si="36"/>
        <v>1562.7149999999999</v>
      </c>
      <c r="H79" s="42">
        <f t="shared" si="37"/>
        <v>1655.28</v>
      </c>
      <c r="I79" s="42">
        <v>2482.0500000000002</v>
      </c>
      <c r="J79" s="42">
        <v>25</v>
      </c>
      <c r="K79" s="42">
        <v>5725.05</v>
      </c>
      <c r="L79" s="34">
        <f t="shared" si="38"/>
        <v>48724.95</v>
      </c>
    </row>
    <row r="80" spans="1:19" ht="30" customHeight="1">
      <c r="A80" s="37">
        <v>47</v>
      </c>
      <c r="B80" s="38" t="s">
        <v>115</v>
      </c>
      <c r="C80" s="38" t="s">
        <v>116</v>
      </c>
      <c r="D80" s="30" t="s">
        <v>199</v>
      </c>
      <c r="E80" s="30" t="s">
        <v>17</v>
      </c>
      <c r="F80" s="42">
        <v>37000</v>
      </c>
      <c r="G80" s="42">
        <f t="shared" si="36"/>
        <v>1061.9000000000001</v>
      </c>
      <c r="H80" s="42">
        <f t="shared" si="37"/>
        <v>1124.8</v>
      </c>
      <c r="I80" s="42">
        <v>19.239999999999998</v>
      </c>
      <c r="J80" s="42">
        <v>5458.91</v>
      </c>
      <c r="K80" s="42">
        <f t="shared" si="35"/>
        <v>7664.8499999999995</v>
      </c>
      <c r="L80" s="34">
        <f t="shared" si="38"/>
        <v>29335.15</v>
      </c>
    </row>
    <row r="81" spans="1:12" ht="30" customHeight="1">
      <c r="A81" s="37">
        <v>48</v>
      </c>
      <c r="B81" s="38" t="s">
        <v>108</v>
      </c>
      <c r="C81" s="38" t="s">
        <v>107</v>
      </c>
      <c r="D81" s="30" t="s">
        <v>199</v>
      </c>
      <c r="E81" s="30" t="s">
        <v>14</v>
      </c>
      <c r="F81" s="42">
        <v>30000</v>
      </c>
      <c r="G81" s="42">
        <f t="shared" si="36"/>
        <v>861</v>
      </c>
      <c r="H81" s="42">
        <f t="shared" si="37"/>
        <v>912</v>
      </c>
      <c r="I81" s="27">
        <v>0</v>
      </c>
      <c r="J81" s="42">
        <v>25</v>
      </c>
      <c r="K81" s="42">
        <f t="shared" si="35"/>
        <v>1798</v>
      </c>
      <c r="L81" s="34">
        <f t="shared" si="38"/>
        <v>28202</v>
      </c>
    </row>
    <row r="82" spans="1:12" ht="30" customHeight="1">
      <c r="A82" s="46" t="s">
        <v>220</v>
      </c>
      <c r="B82" s="90"/>
      <c r="C82" s="90"/>
      <c r="D82" s="52"/>
      <c r="E82" s="47"/>
      <c r="F82" s="40">
        <f t="shared" ref="F82:K82" si="39">+SUM(F75:F81)</f>
        <v>346450</v>
      </c>
      <c r="G82" s="40">
        <f t="shared" si="39"/>
        <v>9943.1149999999998</v>
      </c>
      <c r="H82" s="72">
        <f>+SUM(H75:H81)</f>
        <v>10532.08</v>
      </c>
      <c r="I82" s="40">
        <f t="shared" si="39"/>
        <v>15089.409999999998</v>
      </c>
      <c r="J82" s="40">
        <f t="shared" si="39"/>
        <v>37590.199999999997</v>
      </c>
      <c r="K82" s="40">
        <f t="shared" si="39"/>
        <v>73154.810000000012</v>
      </c>
      <c r="L82" s="34">
        <f>+SUM(L75:L81)</f>
        <v>273295.18999999994</v>
      </c>
    </row>
    <row r="83" spans="1:12" ht="30" customHeight="1">
      <c r="A83" s="114" t="s">
        <v>131</v>
      </c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</row>
    <row r="84" spans="1:12" ht="30" customHeight="1">
      <c r="A84" s="48" t="s">
        <v>4</v>
      </c>
      <c r="B84" s="49" t="s">
        <v>5</v>
      </c>
      <c r="C84" s="49" t="s">
        <v>6</v>
      </c>
      <c r="D84" s="48" t="s">
        <v>196</v>
      </c>
      <c r="E84" s="49" t="s">
        <v>7</v>
      </c>
      <c r="F84" s="48" t="s">
        <v>215</v>
      </c>
      <c r="G84" s="48" t="s">
        <v>8</v>
      </c>
      <c r="H84" s="48" t="s">
        <v>9</v>
      </c>
      <c r="I84" s="48" t="s">
        <v>10</v>
      </c>
      <c r="J84" s="48" t="s">
        <v>216</v>
      </c>
      <c r="K84" s="48" t="s">
        <v>217</v>
      </c>
      <c r="L84" s="48" t="s">
        <v>218</v>
      </c>
    </row>
    <row r="85" spans="1:12" ht="30" customHeight="1">
      <c r="A85" s="37">
        <v>49</v>
      </c>
      <c r="B85" s="38" t="s">
        <v>42</v>
      </c>
      <c r="C85" s="38" t="s">
        <v>43</v>
      </c>
      <c r="D85" s="29" t="s">
        <v>200</v>
      </c>
      <c r="E85" s="30" t="s">
        <v>17</v>
      </c>
      <c r="F85" s="27">
        <v>100000</v>
      </c>
      <c r="G85" s="27">
        <f>F85*0.0287</f>
        <v>2870</v>
      </c>
      <c r="H85" s="27">
        <v>3040</v>
      </c>
      <c r="I85" s="27">
        <v>12105.44</v>
      </c>
      <c r="J85" s="28">
        <v>2225</v>
      </c>
      <c r="K85" s="27">
        <f>G85+H85+I85+J85</f>
        <v>20240.440000000002</v>
      </c>
      <c r="L85" s="31">
        <f>+F85-K85</f>
        <v>79759.56</v>
      </c>
    </row>
    <row r="86" spans="1:12" ht="30" customHeight="1">
      <c r="A86" s="46" t="s">
        <v>220</v>
      </c>
      <c r="B86" s="93"/>
      <c r="C86" s="90"/>
      <c r="D86" s="52"/>
      <c r="E86" s="47"/>
      <c r="F86" s="40">
        <f>SUM(F85)</f>
        <v>100000</v>
      </c>
      <c r="G86" s="40">
        <f t="shared" ref="G86:L86" si="40">SUM(G85)</f>
        <v>2870</v>
      </c>
      <c r="H86" s="72">
        <f>SUM(H85)</f>
        <v>3040</v>
      </c>
      <c r="I86" s="40">
        <f t="shared" si="40"/>
        <v>12105.44</v>
      </c>
      <c r="J86" s="40">
        <f t="shared" si="40"/>
        <v>2225</v>
      </c>
      <c r="K86" s="40">
        <f t="shared" si="40"/>
        <v>20240.440000000002</v>
      </c>
      <c r="L86" s="40">
        <f t="shared" si="40"/>
        <v>79759.56</v>
      </c>
    </row>
    <row r="87" spans="1:12" ht="30" customHeight="1">
      <c r="A87" s="114" t="s">
        <v>233</v>
      </c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</row>
    <row r="88" spans="1:12" ht="30" customHeight="1">
      <c r="A88" s="48" t="s">
        <v>4</v>
      </c>
      <c r="B88" s="49" t="s">
        <v>5</v>
      </c>
      <c r="C88" s="49" t="s">
        <v>6</v>
      </c>
      <c r="D88" s="48" t="s">
        <v>196</v>
      </c>
      <c r="E88" s="49" t="s">
        <v>7</v>
      </c>
      <c r="F88" s="48" t="s">
        <v>215</v>
      </c>
      <c r="G88" s="48" t="s">
        <v>8</v>
      </c>
      <c r="H88" s="48" t="s">
        <v>9</v>
      </c>
      <c r="I88" s="48" t="s">
        <v>10</v>
      </c>
      <c r="J88" s="48" t="s">
        <v>216</v>
      </c>
      <c r="K88" s="48" t="s">
        <v>217</v>
      </c>
      <c r="L88" s="48" t="s">
        <v>218</v>
      </c>
    </row>
    <row r="89" spans="1:12" ht="30" customHeight="1">
      <c r="A89" s="37">
        <v>50</v>
      </c>
      <c r="B89" s="45" t="s">
        <v>183</v>
      </c>
      <c r="C89" s="45" t="s">
        <v>123</v>
      </c>
      <c r="D89" s="30" t="s">
        <v>200</v>
      </c>
      <c r="E89" s="41" t="s">
        <v>14</v>
      </c>
      <c r="F89" s="43">
        <v>60000</v>
      </c>
      <c r="G89" s="42">
        <f>F89*0.0287</f>
        <v>1722</v>
      </c>
      <c r="H89" s="27">
        <f t="shared" ref="H89" si="41">IF(F89&lt;75829.93,F89*0.0304,2305.23)</f>
        <v>1824</v>
      </c>
      <c r="I89" s="27">
        <v>3486.65</v>
      </c>
      <c r="J89" s="39">
        <v>48208.639999999999</v>
      </c>
      <c r="K89" s="39">
        <f>+G89+H89+I89+J89</f>
        <v>55241.29</v>
      </c>
      <c r="L89" s="40">
        <f>+F89-K89</f>
        <v>4758.7099999999991</v>
      </c>
    </row>
    <row r="90" spans="1:12" ht="30" customHeight="1">
      <c r="A90" s="46" t="s">
        <v>220</v>
      </c>
      <c r="B90" s="93"/>
      <c r="C90" s="90"/>
      <c r="D90" s="52"/>
      <c r="E90" s="47"/>
      <c r="F90" s="54">
        <f>+F89</f>
        <v>60000</v>
      </c>
      <c r="G90" s="54">
        <f>+SUM(G89)</f>
        <v>1722</v>
      </c>
      <c r="H90" s="82">
        <f>+SUM(H89)</f>
        <v>1824</v>
      </c>
      <c r="I90" s="27">
        <f>SUM(I89)</f>
        <v>3486.65</v>
      </c>
      <c r="J90" s="54">
        <f t="shared" ref="J90" si="42">+J89</f>
        <v>48208.639999999999</v>
      </c>
      <c r="K90" s="40">
        <f t="shared" ref="K90" si="43">SUM(K89)</f>
        <v>55241.29</v>
      </c>
      <c r="L90" s="54">
        <f>SUM(L89)</f>
        <v>4758.7099999999991</v>
      </c>
    </row>
    <row r="91" spans="1:12" ht="30" customHeight="1">
      <c r="A91" s="114" t="s">
        <v>63</v>
      </c>
      <c r="B91" s="114" t="s">
        <v>64</v>
      </c>
      <c r="C91" s="114"/>
      <c r="D91" s="114"/>
      <c r="E91" s="114"/>
      <c r="F91" s="114"/>
      <c r="G91" s="114"/>
      <c r="H91" s="114"/>
      <c r="I91" s="114"/>
      <c r="J91" s="114"/>
      <c r="K91" s="114"/>
      <c r="L91" s="114"/>
    </row>
    <row r="92" spans="1:12" ht="30" customHeight="1">
      <c r="A92" s="48" t="s">
        <v>4</v>
      </c>
      <c r="B92" s="49" t="s">
        <v>5</v>
      </c>
      <c r="C92" s="49" t="s">
        <v>6</v>
      </c>
      <c r="D92" s="48" t="s">
        <v>196</v>
      </c>
      <c r="E92" s="49" t="s">
        <v>7</v>
      </c>
      <c r="F92" s="48" t="s">
        <v>215</v>
      </c>
      <c r="G92" s="48" t="s">
        <v>8</v>
      </c>
      <c r="H92" s="48" t="s">
        <v>9</v>
      </c>
      <c r="I92" s="48" t="s">
        <v>10</v>
      </c>
      <c r="J92" s="48" t="s">
        <v>216</v>
      </c>
      <c r="K92" s="48" t="s">
        <v>217</v>
      </c>
      <c r="L92" s="48" t="s">
        <v>218</v>
      </c>
    </row>
    <row r="93" spans="1:12" ht="30" customHeight="1">
      <c r="A93" s="37">
        <v>51</v>
      </c>
      <c r="B93" s="44" t="s">
        <v>65</v>
      </c>
      <c r="C93" s="38" t="s">
        <v>66</v>
      </c>
      <c r="D93" s="29" t="s">
        <v>199</v>
      </c>
      <c r="E93" s="30" t="s">
        <v>17</v>
      </c>
      <c r="F93" s="27">
        <v>90000</v>
      </c>
      <c r="G93" s="27">
        <f>F93*0.0287</f>
        <v>2583</v>
      </c>
      <c r="H93" s="27">
        <v>2736</v>
      </c>
      <c r="I93" s="27">
        <v>9753.19</v>
      </c>
      <c r="J93" s="27">
        <v>405</v>
      </c>
      <c r="K93" s="27">
        <f>G93+H93+I93+J93</f>
        <v>15477.19</v>
      </c>
      <c r="L93" s="31">
        <f>+F93-K93</f>
        <v>74522.81</v>
      </c>
    </row>
    <row r="94" spans="1:12" ht="30" customHeight="1">
      <c r="A94" s="37">
        <v>52</v>
      </c>
      <c r="B94" s="38" t="s">
        <v>67</v>
      </c>
      <c r="C94" s="38" t="s">
        <v>68</v>
      </c>
      <c r="D94" s="29" t="s">
        <v>199</v>
      </c>
      <c r="E94" s="30" t="s">
        <v>14</v>
      </c>
      <c r="F94" s="27">
        <v>50000</v>
      </c>
      <c r="G94" s="27">
        <f t="shared" ref="G94:G97" si="44">F94*0.0287</f>
        <v>1435</v>
      </c>
      <c r="H94" s="27">
        <f t="shared" ref="H94:H97" si="45">IF(F94&lt;75829.93,F94*0.0304,2305.23)</f>
        <v>1520</v>
      </c>
      <c r="I94" s="27">
        <v>1854</v>
      </c>
      <c r="J94" s="27">
        <v>1325</v>
      </c>
      <c r="K94" s="27">
        <f>+G94+H94+I94+J94</f>
        <v>6134</v>
      </c>
      <c r="L94" s="31">
        <f>+F94-K94</f>
        <v>43866</v>
      </c>
    </row>
    <row r="95" spans="1:12" ht="30" customHeight="1">
      <c r="A95" s="37">
        <v>53</v>
      </c>
      <c r="B95" s="38" t="s">
        <v>44</v>
      </c>
      <c r="C95" s="38" t="s">
        <v>45</v>
      </c>
      <c r="D95" s="29" t="s">
        <v>200</v>
      </c>
      <c r="E95" s="30" t="s">
        <v>14</v>
      </c>
      <c r="F95" s="27">
        <v>41000</v>
      </c>
      <c r="G95" s="27">
        <f t="shared" si="44"/>
        <v>1176.7</v>
      </c>
      <c r="H95" s="27">
        <f t="shared" si="45"/>
        <v>1246.4000000000001</v>
      </c>
      <c r="I95" s="27">
        <v>583.78</v>
      </c>
      <c r="J95" s="27">
        <v>225</v>
      </c>
      <c r="K95" s="27">
        <f>G95+H95+I95+J95</f>
        <v>3231.88</v>
      </c>
      <c r="L95" s="31">
        <f t="shared" ref="L95" si="46">+F95-K95</f>
        <v>37768.120000000003</v>
      </c>
    </row>
    <row r="96" spans="1:12" ht="30" customHeight="1">
      <c r="A96" s="37">
        <v>54</v>
      </c>
      <c r="B96" s="38" t="s">
        <v>69</v>
      </c>
      <c r="C96" s="38" t="s">
        <v>45</v>
      </c>
      <c r="D96" s="29" t="s">
        <v>200</v>
      </c>
      <c r="E96" s="30" t="s">
        <v>14</v>
      </c>
      <c r="F96" s="27">
        <v>41000</v>
      </c>
      <c r="G96" s="27">
        <f t="shared" si="44"/>
        <v>1176.7</v>
      </c>
      <c r="H96" s="27">
        <f t="shared" si="45"/>
        <v>1246.4000000000001</v>
      </c>
      <c r="I96" s="27">
        <v>583.78</v>
      </c>
      <c r="J96" s="27">
        <v>1039.5</v>
      </c>
      <c r="K96" s="27">
        <f>G96+H96+I96+J96</f>
        <v>4046.38</v>
      </c>
      <c r="L96" s="31">
        <f>+F96-K96</f>
        <v>36953.620000000003</v>
      </c>
    </row>
    <row r="97" spans="1:19" ht="30" customHeight="1">
      <c r="A97" s="37">
        <v>55</v>
      </c>
      <c r="B97" s="38" t="s">
        <v>98</v>
      </c>
      <c r="C97" s="38" t="s">
        <v>97</v>
      </c>
      <c r="D97" s="30" t="s">
        <v>199</v>
      </c>
      <c r="E97" s="30" t="s">
        <v>17</v>
      </c>
      <c r="F97" s="27">
        <v>60000</v>
      </c>
      <c r="G97" s="27">
        <f t="shared" si="44"/>
        <v>1722</v>
      </c>
      <c r="H97" s="27">
        <f t="shared" si="45"/>
        <v>1824</v>
      </c>
      <c r="I97" s="27">
        <v>3486.65</v>
      </c>
      <c r="J97" s="27">
        <v>25</v>
      </c>
      <c r="K97" s="27">
        <f>G97+H97+I97+J97</f>
        <v>7057.65</v>
      </c>
      <c r="L97" s="31">
        <f>+F97-G97-H97-I97-J97</f>
        <v>52942.35</v>
      </c>
    </row>
    <row r="98" spans="1:19" s="70" customFormat="1" ht="30" customHeight="1">
      <c r="A98" s="83">
        <v>56</v>
      </c>
      <c r="B98" s="76" t="s">
        <v>190</v>
      </c>
      <c r="C98" s="76" t="s">
        <v>103</v>
      </c>
      <c r="D98" s="68" t="s">
        <v>200</v>
      </c>
      <c r="E98" s="68" t="s">
        <v>17</v>
      </c>
      <c r="F98" s="28">
        <v>50000</v>
      </c>
      <c r="G98" s="28">
        <v>1435</v>
      </c>
      <c r="H98" s="28">
        <v>1520</v>
      </c>
      <c r="I98" s="28">
        <v>1615.89</v>
      </c>
      <c r="J98" s="28">
        <v>7254.82</v>
      </c>
      <c r="K98" s="28">
        <f>G98+H98+I98+J98</f>
        <v>11825.71</v>
      </c>
      <c r="L98" s="69">
        <f>+F98-G98-H98-I98-J98</f>
        <v>38174.29</v>
      </c>
    </row>
    <row r="99" spans="1:19" ht="30" customHeight="1">
      <c r="A99" s="46" t="s">
        <v>220</v>
      </c>
      <c r="B99" s="90"/>
      <c r="C99" s="90"/>
      <c r="D99" s="52"/>
      <c r="E99" s="47"/>
      <c r="F99" s="40">
        <f t="shared" ref="F99:L99" si="47">+SUM(F93:F98)</f>
        <v>332000</v>
      </c>
      <c r="G99" s="40">
        <f>+SUM(G93:G98)</f>
        <v>9528.4</v>
      </c>
      <c r="H99" s="72">
        <f>+SUM(H93:H98)</f>
        <v>10092.799999999999</v>
      </c>
      <c r="I99" s="40">
        <f t="shared" si="47"/>
        <v>17877.29</v>
      </c>
      <c r="J99" s="40">
        <f t="shared" si="47"/>
        <v>10274.32</v>
      </c>
      <c r="K99" s="40">
        <f t="shared" si="47"/>
        <v>47772.810000000005</v>
      </c>
      <c r="L99" s="40">
        <f t="shared" si="47"/>
        <v>284227.19</v>
      </c>
    </row>
    <row r="100" spans="1:19" ht="30" customHeight="1">
      <c r="A100" s="114" t="s">
        <v>139</v>
      </c>
      <c r="B100" s="114" t="s">
        <v>64</v>
      </c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</row>
    <row r="101" spans="1:19" ht="30" customHeight="1">
      <c r="A101" s="48" t="s">
        <v>4</v>
      </c>
      <c r="B101" s="49" t="s">
        <v>5</v>
      </c>
      <c r="C101" s="49" t="s">
        <v>6</v>
      </c>
      <c r="D101" s="48" t="s">
        <v>196</v>
      </c>
      <c r="E101" s="49" t="s">
        <v>7</v>
      </c>
      <c r="F101" s="48" t="s">
        <v>215</v>
      </c>
      <c r="G101" s="48" t="s">
        <v>8</v>
      </c>
      <c r="H101" s="48" t="s">
        <v>9</v>
      </c>
      <c r="I101" s="48" t="s">
        <v>10</v>
      </c>
      <c r="J101" s="48" t="s">
        <v>216</v>
      </c>
      <c r="K101" s="48" t="s">
        <v>217</v>
      </c>
      <c r="L101" s="48" t="s">
        <v>218</v>
      </c>
      <c r="M101" s="36"/>
    </row>
    <row r="102" spans="1:19" ht="30" customHeight="1">
      <c r="A102" s="30">
        <v>57</v>
      </c>
      <c r="B102" s="44" t="s">
        <v>27</v>
      </c>
      <c r="C102" s="38" t="s">
        <v>28</v>
      </c>
      <c r="D102" s="29" t="s">
        <v>200</v>
      </c>
      <c r="E102" s="30" t="s">
        <v>17</v>
      </c>
      <c r="F102" s="27">
        <v>30000</v>
      </c>
      <c r="G102" s="27">
        <f t="shared" ref="G102:G107" si="48">F102*0.0287</f>
        <v>861</v>
      </c>
      <c r="H102" s="27">
        <f>IF(F102&lt;75829.93,F102*0.0304,2305.23)</f>
        <v>912</v>
      </c>
      <c r="I102" s="27">
        <f>(F102-G102-H102-33326.92)*IF(F102&gt;33326.92,15%)</f>
        <v>0</v>
      </c>
      <c r="J102" s="27">
        <v>7164.79</v>
      </c>
      <c r="K102" s="27">
        <f t="shared" ref="K102:K107" si="49">G102+H102+I102+J102</f>
        <v>8937.7900000000009</v>
      </c>
      <c r="L102" s="31">
        <f t="shared" ref="L102:L107" si="50">+F102-K102</f>
        <v>21062.21</v>
      </c>
      <c r="M102" s="28"/>
    </row>
    <row r="103" spans="1:19" ht="30" customHeight="1">
      <c r="A103" s="30">
        <v>58</v>
      </c>
      <c r="B103" s="38" t="s">
        <v>29</v>
      </c>
      <c r="C103" s="38" t="s">
        <v>28</v>
      </c>
      <c r="D103" s="29" t="s">
        <v>200</v>
      </c>
      <c r="E103" s="30" t="s">
        <v>14</v>
      </c>
      <c r="F103" s="27">
        <v>30000</v>
      </c>
      <c r="G103" s="27">
        <f t="shared" si="48"/>
        <v>861</v>
      </c>
      <c r="H103" s="27">
        <f t="shared" ref="H103:H111" si="51">IF(F103&lt;75829.93,F103*0.0304,2305.23)</f>
        <v>912</v>
      </c>
      <c r="I103" s="27">
        <f>(F103-G103-H103-33326.92)*IF(F103&gt;33326.92,15%)</f>
        <v>0</v>
      </c>
      <c r="J103" s="27">
        <v>12287.84</v>
      </c>
      <c r="K103" s="27">
        <f t="shared" si="49"/>
        <v>14060.84</v>
      </c>
      <c r="L103" s="31">
        <f t="shared" si="50"/>
        <v>15939.16</v>
      </c>
      <c r="M103" s="35"/>
    </row>
    <row r="104" spans="1:19" ht="30" customHeight="1">
      <c r="A104" s="30">
        <v>59</v>
      </c>
      <c r="B104" s="38" t="s">
        <v>140</v>
      </c>
      <c r="C104" s="38" t="s">
        <v>141</v>
      </c>
      <c r="D104" s="30" t="s">
        <v>199</v>
      </c>
      <c r="E104" s="30" t="s">
        <v>14</v>
      </c>
      <c r="F104" s="27">
        <v>35000</v>
      </c>
      <c r="G104" s="27">
        <f t="shared" si="48"/>
        <v>1004.5</v>
      </c>
      <c r="H104" s="27">
        <f t="shared" si="51"/>
        <v>1064</v>
      </c>
      <c r="I104" s="27">
        <v>0</v>
      </c>
      <c r="J104" s="27">
        <v>1965.57</v>
      </c>
      <c r="K104" s="27">
        <f t="shared" si="49"/>
        <v>4034.0699999999997</v>
      </c>
      <c r="L104" s="31">
        <f t="shared" si="50"/>
        <v>30965.93</v>
      </c>
    </row>
    <row r="105" spans="1:19" ht="30" customHeight="1">
      <c r="A105" s="30">
        <v>60</v>
      </c>
      <c r="B105" s="38" t="s">
        <v>193</v>
      </c>
      <c r="C105" s="38" t="s">
        <v>141</v>
      </c>
      <c r="D105" s="30" t="s">
        <v>199</v>
      </c>
      <c r="E105" s="30" t="s">
        <v>14</v>
      </c>
      <c r="F105" s="27">
        <v>26000</v>
      </c>
      <c r="G105" s="27">
        <f t="shared" si="48"/>
        <v>746.2</v>
      </c>
      <c r="H105" s="27">
        <f t="shared" si="51"/>
        <v>790.4</v>
      </c>
      <c r="I105" s="27">
        <v>0</v>
      </c>
      <c r="J105" s="27">
        <v>4381.6099999999997</v>
      </c>
      <c r="K105" s="27">
        <f t="shared" si="49"/>
        <v>5918.2099999999991</v>
      </c>
      <c r="L105" s="31">
        <f t="shared" si="50"/>
        <v>20081.79</v>
      </c>
    </row>
    <row r="106" spans="1:19" s="70" customFormat="1" ht="30" customHeight="1">
      <c r="A106" s="68">
        <v>61</v>
      </c>
      <c r="B106" s="76" t="s">
        <v>182</v>
      </c>
      <c r="C106" s="76" t="s">
        <v>21</v>
      </c>
      <c r="D106" s="68" t="s">
        <v>200</v>
      </c>
      <c r="E106" s="68" t="s">
        <v>14</v>
      </c>
      <c r="F106" s="28">
        <v>50000</v>
      </c>
      <c r="G106" s="28">
        <f t="shared" si="48"/>
        <v>1435</v>
      </c>
      <c r="H106" s="28">
        <f t="shared" si="51"/>
        <v>1520</v>
      </c>
      <c r="I106" s="28">
        <v>1854</v>
      </c>
      <c r="J106" s="28">
        <v>1039.5</v>
      </c>
      <c r="K106" s="28">
        <f t="shared" si="49"/>
        <v>5848.5</v>
      </c>
      <c r="L106" s="69">
        <f t="shared" si="50"/>
        <v>44151.5</v>
      </c>
      <c r="M106" s="74"/>
      <c r="N106" s="74"/>
      <c r="O106" s="74"/>
      <c r="P106" s="74"/>
      <c r="Q106" s="74"/>
      <c r="R106" s="74"/>
      <c r="S106" s="75"/>
    </row>
    <row r="107" spans="1:19" ht="30" customHeight="1">
      <c r="A107" s="30">
        <v>62</v>
      </c>
      <c r="B107" s="38" t="s">
        <v>110</v>
      </c>
      <c r="C107" s="38" t="s">
        <v>28</v>
      </c>
      <c r="D107" s="29" t="s">
        <v>200</v>
      </c>
      <c r="E107" s="30" t="s">
        <v>14</v>
      </c>
      <c r="F107" s="27">
        <v>26000</v>
      </c>
      <c r="G107" s="27">
        <f t="shared" si="48"/>
        <v>746.2</v>
      </c>
      <c r="H107" s="27">
        <f t="shared" si="51"/>
        <v>790.4</v>
      </c>
      <c r="I107" s="27">
        <v>0</v>
      </c>
      <c r="J107" s="27">
        <v>3058.27</v>
      </c>
      <c r="K107" s="27">
        <f t="shared" si="49"/>
        <v>4594.87</v>
      </c>
      <c r="L107" s="31">
        <f t="shared" si="50"/>
        <v>21405.13</v>
      </c>
    </row>
    <row r="108" spans="1:19" ht="30" customHeight="1">
      <c r="A108" s="30">
        <v>63</v>
      </c>
      <c r="B108" s="44" t="s">
        <v>224</v>
      </c>
      <c r="C108" s="38" t="s">
        <v>51</v>
      </c>
      <c r="D108" s="30" t="s">
        <v>199</v>
      </c>
      <c r="E108" s="30" t="s">
        <v>14</v>
      </c>
      <c r="F108" s="27">
        <v>24000</v>
      </c>
      <c r="G108" s="32">
        <f t="shared" ref="G108" si="52">F108*0.0287</f>
        <v>688.8</v>
      </c>
      <c r="H108" s="27">
        <f t="shared" si="51"/>
        <v>729.6</v>
      </c>
      <c r="I108" s="33">
        <v>0</v>
      </c>
      <c r="J108" s="32">
        <v>225</v>
      </c>
      <c r="K108" s="32">
        <f t="shared" ref="K108" si="53">G108+H108+I108+J108</f>
        <v>1643.4</v>
      </c>
      <c r="L108" s="34">
        <f t="shared" ref="L108" si="54">+F108-K108</f>
        <v>22356.6</v>
      </c>
    </row>
    <row r="109" spans="1:19" ht="30" customHeight="1">
      <c r="A109" s="30">
        <v>64</v>
      </c>
      <c r="B109" s="38" t="s">
        <v>34</v>
      </c>
      <c r="C109" s="38" t="s">
        <v>141</v>
      </c>
      <c r="D109" s="30" t="s">
        <v>199</v>
      </c>
      <c r="E109" s="30" t="s">
        <v>14</v>
      </c>
      <c r="F109" s="27">
        <v>35000</v>
      </c>
      <c r="G109" s="27">
        <f t="shared" ref="G109" si="55">F109*0.0287</f>
        <v>1004.5</v>
      </c>
      <c r="H109" s="27">
        <f t="shared" si="51"/>
        <v>1064</v>
      </c>
      <c r="I109" s="27">
        <v>0</v>
      </c>
      <c r="J109" s="27">
        <v>2491.88</v>
      </c>
      <c r="K109" s="27">
        <f>G109+H109+I109+J109</f>
        <v>4560.38</v>
      </c>
      <c r="L109" s="34">
        <f t="shared" ref="L109" si="56">+F109-K109</f>
        <v>30439.62</v>
      </c>
    </row>
    <row r="110" spans="1:19" s="70" customFormat="1" ht="30" customHeight="1">
      <c r="A110" s="68">
        <v>65</v>
      </c>
      <c r="B110" s="76" t="s">
        <v>230</v>
      </c>
      <c r="C110" s="76" t="s">
        <v>141</v>
      </c>
      <c r="D110" s="68" t="s">
        <v>200</v>
      </c>
      <c r="E110" s="68" t="s">
        <v>14</v>
      </c>
      <c r="F110" s="28">
        <v>35000</v>
      </c>
      <c r="G110" s="28">
        <f>F110*0.0287</f>
        <v>1004.5</v>
      </c>
      <c r="H110" s="28">
        <f t="shared" si="51"/>
        <v>1064</v>
      </c>
      <c r="I110" s="28">
        <v>0</v>
      </c>
      <c r="J110" s="28">
        <v>25</v>
      </c>
      <c r="K110" s="28">
        <f>G110+H110+I110+J110</f>
        <v>2093.5</v>
      </c>
      <c r="L110" s="69">
        <f>+F110-K110</f>
        <v>32906.5</v>
      </c>
    </row>
    <row r="111" spans="1:19" ht="30" customHeight="1">
      <c r="A111" s="30">
        <v>66</v>
      </c>
      <c r="B111" s="38" t="s">
        <v>247</v>
      </c>
      <c r="C111" s="38" t="s">
        <v>141</v>
      </c>
      <c r="D111" s="30" t="s">
        <v>200</v>
      </c>
      <c r="E111" s="30" t="s">
        <v>14</v>
      </c>
      <c r="F111" s="27">
        <v>35000</v>
      </c>
      <c r="G111" s="27">
        <f>F111*0.0287</f>
        <v>1004.5</v>
      </c>
      <c r="H111" s="27">
        <f t="shared" si="51"/>
        <v>1064</v>
      </c>
      <c r="I111" s="27">
        <v>0</v>
      </c>
      <c r="J111" s="27">
        <v>225</v>
      </c>
      <c r="K111" s="27">
        <f>G111+H111+I111+J111</f>
        <v>2293.5</v>
      </c>
      <c r="L111" s="31">
        <f>+F111-K111</f>
        <v>32706.5</v>
      </c>
    </row>
    <row r="112" spans="1:19" ht="30" customHeight="1">
      <c r="A112" s="46" t="s">
        <v>220</v>
      </c>
      <c r="B112" s="90"/>
      <c r="C112" s="90"/>
      <c r="D112" s="52"/>
      <c r="E112" s="47"/>
      <c r="F112" s="40">
        <f t="shared" ref="F112:L112" si="57">SUM(F102:F111)</f>
        <v>326000</v>
      </c>
      <c r="G112" s="40">
        <f t="shared" si="57"/>
        <v>9356.2000000000007</v>
      </c>
      <c r="H112" s="72">
        <f>+SUM(H102:H111)</f>
        <v>9910.4</v>
      </c>
      <c r="I112" s="40">
        <f t="shared" si="57"/>
        <v>1854</v>
      </c>
      <c r="J112" s="40">
        <f t="shared" si="57"/>
        <v>32864.460000000006</v>
      </c>
      <c r="K112" s="40">
        <f t="shared" si="57"/>
        <v>53985.060000000005</v>
      </c>
      <c r="L112" s="40">
        <f t="shared" si="57"/>
        <v>272014.94</v>
      </c>
    </row>
    <row r="113" spans="1:12" ht="30" customHeight="1">
      <c r="A113" s="114" t="s">
        <v>86</v>
      </c>
      <c r="B113" s="114" t="s">
        <v>64</v>
      </c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</row>
    <row r="114" spans="1:12" ht="30" customHeight="1">
      <c r="A114" s="48" t="s">
        <v>4</v>
      </c>
      <c r="B114" s="49" t="s">
        <v>5</v>
      </c>
      <c r="C114" s="49" t="s">
        <v>6</v>
      </c>
      <c r="D114" s="48" t="s">
        <v>196</v>
      </c>
      <c r="E114" s="49" t="s">
        <v>7</v>
      </c>
      <c r="F114" s="48" t="s">
        <v>215</v>
      </c>
      <c r="G114" s="48" t="s">
        <v>8</v>
      </c>
      <c r="H114" s="48" t="s">
        <v>9</v>
      </c>
      <c r="I114" s="48" t="s">
        <v>10</v>
      </c>
      <c r="J114" s="48" t="s">
        <v>216</v>
      </c>
      <c r="K114" s="48" t="s">
        <v>217</v>
      </c>
      <c r="L114" s="48" t="s">
        <v>218</v>
      </c>
    </row>
    <row r="115" spans="1:12" ht="30" customHeight="1">
      <c r="A115" s="30">
        <v>67</v>
      </c>
      <c r="B115" s="38" t="s">
        <v>70</v>
      </c>
      <c r="C115" s="38" t="s">
        <v>99</v>
      </c>
      <c r="D115" s="30" t="s">
        <v>199</v>
      </c>
      <c r="E115" s="30" t="s">
        <v>17</v>
      </c>
      <c r="F115" s="27">
        <v>45000</v>
      </c>
      <c r="G115" s="27">
        <v>1291.5</v>
      </c>
      <c r="H115" s="27">
        <v>1368</v>
      </c>
      <c r="I115" s="27">
        <v>1148.32</v>
      </c>
      <c r="J115" s="27">
        <v>6842.79</v>
      </c>
      <c r="K115" s="27">
        <f>+G115+H115+I115+J115</f>
        <v>10650.61</v>
      </c>
      <c r="L115" s="31">
        <f>+F115-K115</f>
        <v>34349.39</v>
      </c>
    </row>
    <row r="116" spans="1:12" ht="30" customHeight="1">
      <c r="A116" s="46" t="s">
        <v>220</v>
      </c>
      <c r="B116" s="90"/>
      <c r="C116" s="90"/>
      <c r="D116" s="52"/>
      <c r="E116" s="47"/>
      <c r="F116" s="40">
        <f>+SUM(F115)</f>
        <v>45000</v>
      </c>
      <c r="G116" s="40">
        <f t="shared" ref="G116:L116" si="58">+SUM(G115)</f>
        <v>1291.5</v>
      </c>
      <c r="H116" s="40">
        <f>+SUM(H115)</f>
        <v>1368</v>
      </c>
      <c r="I116" s="40">
        <f t="shared" si="58"/>
        <v>1148.32</v>
      </c>
      <c r="J116" s="40">
        <f t="shared" si="58"/>
        <v>6842.79</v>
      </c>
      <c r="K116" s="40">
        <f t="shared" si="58"/>
        <v>10650.61</v>
      </c>
      <c r="L116" s="40">
        <f t="shared" si="58"/>
        <v>34349.39</v>
      </c>
    </row>
    <row r="117" spans="1:12" ht="30" customHeight="1">
      <c r="A117" s="114" t="s">
        <v>85</v>
      </c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</row>
    <row r="118" spans="1:12" ht="30" customHeight="1">
      <c r="A118" s="48" t="s">
        <v>4</v>
      </c>
      <c r="B118" s="49" t="s">
        <v>5</v>
      </c>
      <c r="C118" s="49" t="s">
        <v>6</v>
      </c>
      <c r="D118" s="48" t="s">
        <v>196</v>
      </c>
      <c r="E118" s="49" t="s">
        <v>7</v>
      </c>
      <c r="F118" s="48" t="s">
        <v>215</v>
      </c>
      <c r="G118" s="48" t="s">
        <v>8</v>
      </c>
      <c r="H118" s="48" t="s">
        <v>9</v>
      </c>
      <c r="I118" s="48" t="s">
        <v>10</v>
      </c>
      <c r="J118" s="48" t="s">
        <v>216</v>
      </c>
      <c r="K118" s="48" t="s">
        <v>217</v>
      </c>
      <c r="L118" s="48" t="s">
        <v>218</v>
      </c>
    </row>
    <row r="119" spans="1:12" ht="30" customHeight="1">
      <c r="A119" s="30">
        <v>68</v>
      </c>
      <c r="B119" s="44" t="s">
        <v>52</v>
      </c>
      <c r="C119" s="38" t="s">
        <v>51</v>
      </c>
      <c r="D119" s="30" t="s">
        <v>199</v>
      </c>
      <c r="E119" s="30" t="s">
        <v>14</v>
      </c>
      <c r="F119" s="27">
        <v>23000</v>
      </c>
      <c r="G119" s="27">
        <f t="shared" ref="G119:G125" si="59">F119*0.0287</f>
        <v>660.1</v>
      </c>
      <c r="H119" s="27">
        <f>IF(F119&lt;75829.93,F119*0.0304,2305.23)</f>
        <v>699.2</v>
      </c>
      <c r="I119" s="27">
        <f>(F119-G119-H119-33326.92)*IF(F119&gt;33326.92,15%)</f>
        <v>0</v>
      </c>
      <c r="J119" s="27">
        <v>325</v>
      </c>
      <c r="K119" s="27">
        <f>G119+H119+I119+J119</f>
        <v>1684.3000000000002</v>
      </c>
      <c r="L119" s="55">
        <f t="shared" ref="L119:L125" si="60">+F119-K119</f>
        <v>21315.7</v>
      </c>
    </row>
    <row r="120" spans="1:12" ht="30" customHeight="1">
      <c r="A120" s="30">
        <v>69</v>
      </c>
      <c r="B120" s="44" t="s">
        <v>56</v>
      </c>
      <c r="C120" s="38" t="s">
        <v>54</v>
      </c>
      <c r="D120" s="30" t="s">
        <v>200</v>
      </c>
      <c r="E120" s="30" t="s">
        <v>17</v>
      </c>
      <c r="F120" s="27">
        <v>20000</v>
      </c>
      <c r="G120" s="27">
        <f t="shared" si="59"/>
        <v>574</v>
      </c>
      <c r="H120" s="27">
        <f t="shared" ref="H120:H135" si="61">IF(F120&lt;75829.93,F120*0.0304,2305.23)</f>
        <v>608</v>
      </c>
      <c r="I120" s="27">
        <f>(F120-G120-H120-33326.92)*IF(F120&gt;33326.92,15%)</f>
        <v>0</v>
      </c>
      <c r="J120" s="27">
        <v>2100.1999999999998</v>
      </c>
      <c r="K120" s="27">
        <f t="shared" ref="K120:K135" si="62">G120+H120+I120+J120</f>
        <v>3282.2</v>
      </c>
      <c r="L120" s="55">
        <f t="shared" si="60"/>
        <v>16717.8</v>
      </c>
    </row>
    <row r="121" spans="1:12" ht="30" customHeight="1">
      <c r="A121" s="30">
        <v>70</v>
      </c>
      <c r="B121" s="44" t="s">
        <v>46</v>
      </c>
      <c r="C121" s="38" t="s">
        <v>47</v>
      </c>
      <c r="D121" s="30" t="s">
        <v>199</v>
      </c>
      <c r="E121" s="30" t="s">
        <v>14</v>
      </c>
      <c r="F121" s="27">
        <v>49700</v>
      </c>
      <c r="G121" s="27">
        <f t="shared" si="59"/>
        <v>1426.39</v>
      </c>
      <c r="H121" s="27">
        <f t="shared" si="61"/>
        <v>1510.88</v>
      </c>
      <c r="I121" s="27">
        <v>1811.66</v>
      </c>
      <c r="J121" s="27">
        <v>5972.59</v>
      </c>
      <c r="K121" s="27">
        <f t="shared" si="62"/>
        <v>10721.52</v>
      </c>
      <c r="L121" s="55">
        <f t="shared" si="60"/>
        <v>38978.479999999996</v>
      </c>
    </row>
    <row r="122" spans="1:12" ht="30" customHeight="1">
      <c r="A122" s="30">
        <v>71</v>
      </c>
      <c r="B122" s="44" t="s">
        <v>53</v>
      </c>
      <c r="C122" s="38" t="s">
        <v>54</v>
      </c>
      <c r="D122" s="30" t="s">
        <v>200</v>
      </c>
      <c r="E122" s="30" t="s">
        <v>55</v>
      </c>
      <c r="F122" s="27">
        <v>22000</v>
      </c>
      <c r="G122" s="27">
        <f t="shared" si="59"/>
        <v>631.4</v>
      </c>
      <c r="H122" s="27">
        <f t="shared" si="61"/>
        <v>668.8</v>
      </c>
      <c r="I122" s="27">
        <f>(F122-G122-H122-33326.92)*IF(F122&gt;33326.92,15%)</f>
        <v>0</v>
      </c>
      <c r="J122" s="27">
        <v>6373.77</v>
      </c>
      <c r="K122" s="27">
        <f t="shared" si="62"/>
        <v>7673.97</v>
      </c>
      <c r="L122" s="55">
        <f t="shared" si="60"/>
        <v>14326.029999999999</v>
      </c>
    </row>
    <row r="123" spans="1:12" ht="30" customHeight="1">
      <c r="A123" s="30">
        <v>72</v>
      </c>
      <c r="B123" s="44" t="s">
        <v>251</v>
      </c>
      <c r="C123" s="38" t="s">
        <v>54</v>
      </c>
      <c r="D123" s="30" t="s">
        <v>200</v>
      </c>
      <c r="E123" s="30" t="s">
        <v>14</v>
      </c>
      <c r="F123" s="27">
        <v>20000</v>
      </c>
      <c r="G123" s="27">
        <f t="shared" ref="G123" si="63">F123*0.0287</f>
        <v>574</v>
      </c>
      <c r="H123" s="27">
        <f t="shared" si="61"/>
        <v>608</v>
      </c>
      <c r="I123" s="27">
        <v>0</v>
      </c>
      <c r="J123" s="27">
        <v>3225</v>
      </c>
      <c r="K123" s="27">
        <f t="shared" ref="K123" si="64">G123+H123+I123+J123</f>
        <v>4407</v>
      </c>
      <c r="L123" s="55">
        <f t="shared" ref="L123" si="65">+F123-K123</f>
        <v>15593</v>
      </c>
    </row>
    <row r="124" spans="1:12" ht="30" customHeight="1">
      <c r="A124" s="30">
        <v>73</v>
      </c>
      <c r="B124" s="38" t="s">
        <v>57</v>
      </c>
      <c r="C124" s="38" t="s">
        <v>54</v>
      </c>
      <c r="D124" s="30" t="s">
        <v>200</v>
      </c>
      <c r="E124" s="30" t="s">
        <v>17</v>
      </c>
      <c r="F124" s="27">
        <v>20000</v>
      </c>
      <c r="G124" s="27">
        <f t="shared" si="59"/>
        <v>574</v>
      </c>
      <c r="H124" s="27">
        <f t="shared" si="61"/>
        <v>608</v>
      </c>
      <c r="I124" s="27">
        <f>(F124-G124-H124-33326.92)*IF(F124&gt;33326.92,15%)</f>
        <v>0</v>
      </c>
      <c r="J124" s="27">
        <v>6183.8</v>
      </c>
      <c r="K124" s="27">
        <f t="shared" si="62"/>
        <v>7365.8</v>
      </c>
      <c r="L124" s="55">
        <f t="shared" si="60"/>
        <v>12634.2</v>
      </c>
    </row>
    <row r="125" spans="1:12" ht="30" customHeight="1">
      <c r="A125" s="30">
        <v>74</v>
      </c>
      <c r="B125" s="38" t="s">
        <v>58</v>
      </c>
      <c r="C125" s="38" t="s">
        <v>54</v>
      </c>
      <c r="D125" s="30" t="s">
        <v>200</v>
      </c>
      <c r="E125" s="30" t="s">
        <v>17</v>
      </c>
      <c r="F125" s="27">
        <v>20000</v>
      </c>
      <c r="G125" s="27">
        <f t="shared" si="59"/>
        <v>574</v>
      </c>
      <c r="H125" s="27">
        <f t="shared" si="61"/>
        <v>608</v>
      </c>
      <c r="I125" s="27">
        <f>(F125-G125-H125-33326.92)*IF(F125&gt;33326.92,15%)</f>
        <v>0</v>
      </c>
      <c r="J125" s="27">
        <v>8905.94</v>
      </c>
      <c r="K125" s="27">
        <f t="shared" si="62"/>
        <v>10087.94</v>
      </c>
      <c r="L125" s="55">
        <f t="shared" si="60"/>
        <v>9912.06</v>
      </c>
    </row>
    <row r="126" spans="1:12" ht="30" customHeight="1">
      <c r="A126" s="30">
        <v>75</v>
      </c>
      <c r="B126" s="44" t="s">
        <v>50</v>
      </c>
      <c r="C126" s="38" t="s">
        <v>51</v>
      </c>
      <c r="D126" s="30" t="s">
        <v>199</v>
      </c>
      <c r="E126" s="30" t="s">
        <v>14</v>
      </c>
      <c r="F126" s="27">
        <v>23000</v>
      </c>
      <c r="G126" s="27">
        <f t="shared" ref="G126:G135" si="66">F126*0.0287</f>
        <v>660.1</v>
      </c>
      <c r="H126" s="27">
        <f t="shared" si="61"/>
        <v>699.2</v>
      </c>
      <c r="I126" s="27">
        <f>(F126-G126-H126-33326.92)*IF(F126&gt;33326.92,15%)</f>
        <v>0</v>
      </c>
      <c r="J126" s="27">
        <v>125</v>
      </c>
      <c r="K126" s="27">
        <f t="shared" si="62"/>
        <v>1484.3000000000002</v>
      </c>
      <c r="L126" s="55">
        <f t="shared" ref="L126:L134" si="67">+F126-K126</f>
        <v>21515.7</v>
      </c>
    </row>
    <row r="127" spans="1:12" ht="30" customHeight="1">
      <c r="A127" s="30">
        <v>76</v>
      </c>
      <c r="B127" s="38" t="s">
        <v>59</v>
      </c>
      <c r="C127" s="38" t="s">
        <v>60</v>
      </c>
      <c r="D127" s="30" t="s">
        <v>200</v>
      </c>
      <c r="E127" s="30" t="s">
        <v>14</v>
      </c>
      <c r="F127" s="27">
        <v>20000</v>
      </c>
      <c r="G127" s="27">
        <f>F127*0.0287</f>
        <v>574</v>
      </c>
      <c r="H127" s="27">
        <f t="shared" si="61"/>
        <v>608</v>
      </c>
      <c r="I127" s="27">
        <v>0</v>
      </c>
      <c r="J127" s="27">
        <v>3833.8</v>
      </c>
      <c r="K127" s="27">
        <f t="shared" si="62"/>
        <v>5015.8</v>
      </c>
      <c r="L127" s="55">
        <f>+F127-K127</f>
        <v>14984.2</v>
      </c>
    </row>
    <row r="128" spans="1:12" ht="30" customHeight="1">
      <c r="A128" s="30">
        <v>77</v>
      </c>
      <c r="B128" s="44" t="s">
        <v>48</v>
      </c>
      <c r="C128" s="38" t="s">
        <v>49</v>
      </c>
      <c r="D128" s="30" t="s">
        <v>199</v>
      </c>
      <c r="E128" s="30" t="s">
        <v>14</v>
      </c>
      <c r="F128" s="27">
        <v>37000</v>
      </c>
      <c r="G128" s="27">
        <f>F128*0.0287</f>
        <v>1061.9000000000001</v>
      </c>
      <c r="H128" s="27">
        <f t="shared" si="61"/>
        <v>1124.8</v>
      </c>
      <c r="I128" s="27">
        <v>19.239999999999998</v>
      </c>
      <c r="J128" s="27">
        <v>5704.71</v>
      </c>
      <c r="K128" s="27">
        <f t="shared" si="62"/>
        <v>7910.65</v>
      </c>
      <c r="L128" s="55">
        <f>+F128-K128</f>
        <v>29089.35</v>
      </c>
    </row>
    <row r="129" spans="1:13" ht="30" customHeight="1">
      <c r="A129" s="30">
        <v>78</v>
      </c>
      <c r="B129" s="38" t="s">
        <v>61</v>
      </c>
      <c r="C129" s="38" t="s">
        <v>54</v>
      </c>
      <c r="D129" s="30" t="s">
        <v>199</v>
      </c>
      <c r="E129" s="30" t="s">
        <v>14</v>
      </c>
      <c r="F129" s="27">
        <v>24000</v>
      </c>
      <c r="G129" s="27">
        <f>F129*0.0287</f>
        <v>688.8</v>
      </c>
      <c r="H129" s="27">
        <f t="shared" si="61"/>
        <v>729.6</v>
      </c>
      <c r="I129" s="27">
        <v>0</v>
      </c>
      <c r="J129" s="27">
        <v>3865.38</v>
      </c>
      <c r="K129" s="27">
        <f t="shared" si="62"/>
        <v>5283.7800000000007</v>
      </c>
      <c r="L129" s="55">
        <f>+F129-K129</f>
        <v>18716.22</v>
      </c>
    </row>
    <row r="130" spans="1:13" ht="30" customHeight="1">
      <c r="A130" s="30">
        <v>79</v>
      </c>
      <c r="B130" s="38" t="s">
        <v>62</v>
      </c>
      <c r="C130" s="38" t="s">
        <v>54</v>
      </c>
      <c r="D130" s="30" t="s">
        <v>199</v>
      </c>
      <c r="E130" s="30" t="s">
        <v>14</v>
      </c>
      <c r="F130" s="27">
        <v>22000</v>
      </c>
      <c r="G130" s="27">
        <f>F130*0.0287</f>
        <v>631.4</v>
      </c>
      <c r="H130" s="27">
        <f t="shared" si="61"/>
        <v>668.8</v>
      </c>
      <c r="I130" s="27">
        <v>0</v>
      </c>
      <c r="J130" s="27">
        <v>25</v>
      </c>
      <c r="K130" s="27">
        <f t="shared" si="62"/>
        <v>1325.1999999999998</v>
      </c>
      <c r="L130" s="55">
        <f>+F130-K130</f>
        <v>20674.8</v>
      </c>
    </row>
    <row r="131" spans="1:13" ht="30" customHeight="1">
      <c r="A131" s="30">
        <v>80</v>
      </c>
      <c r="B131" s="38" t="s">
        <v>252</v>
      </c>
      <c r="C131" s="38" t="s">
        <v>35</v>
      </c>
      <c r="D131" s="30"/>
      <c r="E131" s="30" t="s">
        <v>14</v>
      </c>
      <c r="F131" s="27">
        <v>22000</v>
      </c>
      <c r="G131" s="27">
        <f>F131*0.0287</f>
        <v>631.4</v>
      </c>
      <c r="H131" s="27">
        <f t="shared" si="61"/>
        <v>668.8</v>
      </c>
      <c r="I131" s="27">
        <v>0</v>
      </c>
      <c r="J131" s="27">
        <v>25</v>
      </c>
      <c r="K131" s="27">
        <f t="shared" ref="K131" si="68">G131+H131+I131+J131</f>
        <v>1325.1999999999998</v>
      </c>
      <c r="L131" s="55">
        <f>+F131-K131</f>
        <v>20674.8</v>
      </c>
    </row>
    <row r="132" spans="1:13" ht="30" customHeight="1">
      <c r="A132" s="30">
        <v>81</v>
      </c>
      <c r="B132" s="44" t="s">
        <v>88</v>
      </c>
      <c r="C132" s="38" t="s">
        <v>51</v>
      </c>
      <c r="D132" s="30" t="s">
        <v>199</v>
      </c>
      <c r="E132" s="30" t="s">
        <v>14</v>
      </c>
      <c r="F132" s="27">
        <v>24000</v>
      </c>
      <c r="G132" s="27">
        <f t="shared" si="66"/>
        <v>688.8</v>
      </c>
      <c r="H132" s="27">
        <f t="shared" si="61"/>
        <v>729.6</v>
      </c>
      <c r="I132" s="27">
        <v>0</v>
      </c>
      <c r="J132" s="27">
        <v>505</v>
      </c>
      <c r="K132" s="27">
        <f t="shared" si="62"/>
        <v>1923.4</v>
      </c>
      <c r="L132" s="55">
        <f t="shared" si="67"/>
        <v>22076.6</v>
      </c>
    </row>
    <row r="133" spans="1:13" ht="30" customHeight="1">
      <c r="A133" s="30">
        <v>82</v>
      </c>
      <c r="B133" s="38" t="s">
        <v>90</v>
      </c>
      <c r="C133" s="38" t="s">
        <v>89</v>
      </c>
      <c r="D133" s="30" t="s">
        <v>199</v>
      </c>
      <c r="E133" s="30" t="s">
        <v>14</v>
      </c>
      <c r="F133" s="27">
        <v>40000</v>
      </c>
      <c r="G133" s="27">
        <f>F133*0.0287</f>
        <v>1148</v>
      </c>
      <c r="H133" s="27">
        <f t="shared" si="61"/>
        <v>1216</v>
      </c>
      <c r="I133" s="27">
        <v>442.65</v>
      </c>
      <c r="J133" s="27">
        <v>739.5</v>
      </c>
      <c r="K133" s="27">
        <f t="shared" si="62"/>
        <v>3546.15</v>
      </c>
      <c r="L133" s="55">
        <f>+F133-K133</f>
        <v>36453.85</v>
      </c>
    </row>
    <row r="134" spans="1:13" ht="30" customHeight="1">
      <c r="A134" s="30">
        <v>83</v>
      </c>
      <c r="B134" s="44" t="s">
        <v>136</v>
      </c>
      <c r="C134" s="38" t="s">
        <v>54</v>
      </c>
      <c r="D134" s="30" t="s">
        <v>200</v>
      </c>
      <c r="E134" s="30" t="s">
        <v>14</v>
      </c>
      <c r="F134" s="27">
        <v>18000</v>
      </c>
      <c r="G134" s="27">
        <f t="shared" si="66"/>
        <v>516.6</v>
      </c>
      <c r="H134" s="27">
        <f t="shared" si="61"/>
        <v>547.20000000000005</v>
      </c>
      <c r="I134" s="27">
        <v>0</v>
      </c>
      <c r="J134" s="27">
        <v>2691.3</v>
      </c>
      <c r="K134" s="27">
        <f t="shared" si="62"/>
        <v>3755.1000000000004</v>
      </c>
      <c r="L134" s="55">
        <f t="shared" si="67"/>
        <v>14244.9</v>
      </c>
    </row>
    <row r="135" spans="1:13" ht="30" customHeight="1">
      <c r="A135" s="30">
        <v>84</v>
      </c>
      <c r="B135" s="38" t="s">
        <v>202</v>
      </c>
      <c r="C135" s="38" t="s">
        <v>51</v>
      </c>
      <c r="D135" s="30" t="s">
        <v>199</v>
      </c>
      <c r="E135" s="30" t="s">
        <v>14</v>
      </c>
      <c r="F135" s="27">
        <v>24000</v>
      </c>
      <c r="G135" s="27">
        <f t="shared" si="66"/>
        <v>688.8</v>
      </c>
      <c r="H135" s="27">
        <f t="shared" si="61"/>
        <v>729.6</v>
      </c>
      <c r="I135" s="27">
        <v>0</v>
      </c>
      <c r="J135" s="27">
        <v>225</v>
      </c>
      <c r="K135" s="27">
        <f t="shared" si="62"/>
        <v>1643.4</v>
      </c>
      <c r="L135" s="55">
        <f t="shared" ref="L135" si="69">+F135-K135</f>
        <v>22356.6</v>
      </c>
    </row>
    <row r="136" spans="1:13" ht="30" customHeight="1">
      <c r="A136" s="46" t="s">
        <v>220</v>
      </c>
      <c r="B136" s="88"/>
      <c r="C136" s="88"/>
      <c r="D136" s="52"/>
      <c r="E136" s="47"/>
      <c r="F136" s="31">
        <f>SUM(F119:F135)</f>
        <v>428700</v>
      </c>
      <c r="G136" s="31">
        <f t="shared" ref="G136:L136" si="70">SUM(G119:G135)</f>
        <v>12303.689999999999</v>
      </c>
      <c r="H136" s="31">
        <f>+SUM(H119:H135)</f>
        <v>13032.48</v>
      </c>
      <c r="I136" s="31">
        <f t="shared" si="70"/>
        <v>2273.5500000000002</v>
      </c>
      <c r="J136" s="31">
        <f t="shared" si="70"/>
        <v>50825.990000000005</v>
      </c>
      <c r="K136" s="31">
        <f t="shared" si="70"/>
        <v>78435.709999999992</v>
      </c>
      <c r="L136" s="40">
        <f t="shared" si="70"/>
        <v>350264.29</v>
      </c>
    </row>
    <row r="137" spans="1:13" ht="30" customHeight="1">
      <c r="A137" s="114" t="s">
        <v>132</v>
      </c>
      <c r="B137" s="114" t="s">
        <v>64</v>
      </c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</row>
    <row r="138" spans="1:13" ht="30" customHeight="1">
      <c r="A138" s="48" t="s">
        <v>4</v>
      </c>
      <c r="B138" s="49" t="s">
        <v>5</v>
      </c>
      <c r="C138" s="49" t="s">
        <v>6</v>
      </c>
      <c r="D138" s="48" t="s">
        <v>196</v>
      </c>
      <c r="E138" s="49" t="s">
        <v>7</v>
      </c>
      <c r="F138" s="48" t="s">
        <v>215</v>
      </c>
      <c r="G138" s="48" t="s">
        <v>8</v>
      </c>
      <c r="H138" s="48" t="s">
        <v>9</v>
      </c>
      <c r="I138" s="48" t="s">
        <v>10</v>
      </c>
      <c r="J138" s="48" t="s">
        <v>216</v>
      </c>
      <c r="K138" s="48" t="s">
        <v>217</v>
      </c>
      <c r="L138" s="48" t="s">
        <v>218</v>
      </c>
    </row>
    <row r="139" spans="1:13" ht="30" customHeight="1">
      <c r="A139" s="30">
        <v>85</v>
      </c>
      <c r="B139" s="38" t="s">
        <v>117</v>
      </c>
      <c r="C139" s="38" t="s">
        <v>118</v>
      </c>
      <c r="D139" s="30" t="s">
        <v>199</v>
      </c>
      <c r="E139" s="30" t="s">
        <v>14</v>
      </c>
      <c r="F139" s="42">
        <v>30000</v>
      </c>
      <c r="G139" s="42">
        <f t="shared" ref="G139" si="71">F139*0.0287</f>
        <v>861</v>
      </c>
      <c r="H139" s="27">
        <f t="shared" ref="H139" si="72">IF(F139&lt;75829.93,F139*0.0304,2305.23)</f>
        <v>912</v>
      </c>
      <c r="I139" s="33">
        <v>0</v>
      </c>
      <c r="J139" s="42">
        <v>18788.560000000001</v>
      </c>
      <c r="K139" s="42">
        <f>+G139+H139+I139+J139</f>
        <v>20561.560000000001</v>
      </c>
      <c r="L139" s="34">
        <f t="shared" ref="L139" si="73">+F139-K139</f>
        <v>9438.4399999999987</v>
      </c>
      <c r="M139" s="42"/>
    </row>
    <row r="140" spans="1:13" ht="30" customHeight="1">
      <c r="A140" s="46" t="s">
        <v>220</v>
      </c>
      <c r="B140" s="93"/>
      <c r="C140" s="93"/>
      <c r="D140" s="56"/>
      <c r="E140" s="46"/>
      <c r="F140" s="40">
        <f>+SUM(F139)</f>
        <v>30000</v>
      </c>
      <c r="G140" s="40">
        <f t="shared" ref="G140:L140" si="74">+SUM(G139)</f>
        <v>861</v>
      </c>
      <c r="H140" s="40">
        <f>+SUM(H139)</f>
        <v>912</v>
      </c>
      <c r="I140" s="40">
        <f t="shared" si="74"/>
        <v>0</v>
      </c>
      <c r="J140" s="40">
        <f t="shared" si="74"/>
        <v>18788.560000000001</v>
      </c>
      <c r="K140" s="40">
        <f t="shared" si="74"/>
        <v>20561.560000000001</v>
      </c>
      <c r="L140" s="40">
        <f t="shared" si="74"/>
        <v>9438.4399999999987</v>
      </c>
    </row>
    <row r="141" spans="1:13" ht="30" customHeight="1">
      <c r="A141" s="114" t="s">
        <v>234</v>
      </c>
      <c r="B141" s="114" t="s">
        <v>64</v>
      </c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</row>
    <row r="142" spans="1:13" ht="30" customHeight="1">
      <c r="A142" s="48" t="s">
        <v>4</v>
      </c>
      <c r="B142" s="49" t="s">
        <v>5</v>
      </c>
      <c r="C142" s="49" t="s">
        <v>6</v>
      </c>
      <c r="D142" s="48" t="s">
        <v>196</v>
      </c>
      <c r="E142" s="49" t="s">
        <v>7</v>
      </c>
      <c r="F142" s="48" t="s">
        <v>215</v>
      </c>
      <c r="G142" s="48" t="s">
        <v>8</v>
      </c>
      <c r="H142" s="48" t="s">
        <v>9</v>
      </c>
      <c r="I142" s="48" t="s">
        <v>10</v>
      </c>
      <c r="J142" s="48" t="s">
        <v>216</v>
      </c>
      <c r="K142" s="48" t="s">
        <v>217</v>
      </c>
      <c r="L142" s="48" t="s">
        <v>218</v>
      </c>
    </row>
    <row r="143" spans="1:13" ht="30" customHeight="1">
      <c r="A143" s="37">
        <v>86</v>
      </c>
      <c r="B143" s="99" t="s">
        <v>109</v>
      </c>
      <c r="C143" s="38" t="s">
        <v>107</v>
      </c>
      <c r="D143" s="29" t="s">
        <v>200</v>
      </c>
      <c r="E143" s="30" t="s">
        <v>14</v>
      </c>
      <c r="F143" s="42">
        <v>26000</v>
      </c>
      <c r="G143" s="39">
        <f>F143*0.0287</f>
        <v>746.2</v>
      </c>
      <c r="H143" s="27">
        <f t="shared" ref="H143:H144" si="75">IF(F143&lt;75829.93,F143*0.0304,2305.23)</f>
        <v>790.4</v>
      </c>
      <c r="I143" s="33">
        <v>0</v>
      </c>
      <c r="J143" s="42">
        <v>3809.13</v>
      </c>
      <c r="K143" s="42">
        <f t="shared" ref="K143:K144" si="76">+G143+H143+I143+J143</f>
        <v>5345.73</v>
      </c>
      <c r="L143" s="40">
        <f>+F143-K143</f>
        <v>20654.27</v>
      </c>
      <c r="M143" s="42"/>
    </row>
    <row r="144" spans="1:13" ht="30" customHeight="1">
      <c r="A144" s="37">
        <v>87</v>
      </c>
      <c r="B144" s="84" t="s">
        <v>194</v>
      </c>
      <c r="C144" s="57" t="s">
        <v>21</v>
      </c>
      <c r="D144" s="30" t="s">
        <v>199</v>
      </c>
      <c r="E144" s="30" t="s">
        <v>14</v>
      </c>
      <c r="F144" s="42">
        <v>26000</v>
      </c>
      <c r="G144" s="39">
        <f>F144*0.0287</f>
        <v>746.2</v>
      </c>
      <c r="H144" s="27">
        <f t="shared" si="75"/>
        <v>790.4</v>
      </c>
      <c r="I144" s="33">
        <v>0</v>
      </c>
      <c r="J144" s="42">
        <v>25</v>
      </c>
      <c r="K144" s="42">
        <f t="shared" si="76"/>
        <v>1561.6</v>
      </c>
      <c r="L144" s="40">
        <f>+F144-K144</f>
        <v>24438.400000000001</v>
      </c>
    </row>
    <row r="145" spans="1:21" ht="30" customHeight="1">
      <c r="A145" s="46" t="s">
        <v>220</v>
      </c>
      <c r="B145" s="57"/>
      <c r="C145" s="57"/>
      <c r="D145" s="30"/>
      <c r="E145" s="30"/>
      <c r="F145" s="34">
        <f>SUM(F143:F144)</f>
        <v>52000</v>
      </c>
      <c r="G145" s="34">
        <f t="shared" ref="G145:L145" si="77">SUM(G143:G144)</f>
        <v>1492.4</v>
      </c>
      <c r="H145" s="34">
        <f>+SUM(H143:H144)</f>
        <v>1580.8</v>
      </c>
      <c r="I145" s="40">
        <f t="shared" si="77"/>
        <v>0</v>
      </c>
      <c r="J145" s="34">
        <f t="shared" si="77"/>
        <v>3834.13</v>
      </c>
      <c r="K145" s="34">
        <f t="shared" si="77"/>
        <v>6907.33</v>
      </c>
      <c r="L145" s="34">
        <f t="shared" si="77"/>
        <v>45092.67</v>
      </c>
    </row>
    <row r="146" spans="1:21" ht="30" customHeight="1">
      <c r="A146" s="49" t="s">
        <v>208</v>
      </c>
      <c r="B146" s="49" t="s">
        <v>221</v>
      </c>
      <c r="C146" s="49" t="s">
        <v>206</v>
      </c>
      <c r="D146" s="49" t="s">
        <v>87</v>
      </c>
      <c r="E146" s="49" t="s">
        <v>210</v>
      </c>
      <c r="F146" s="49" t="s">
        <v>135</v>
      </c>
      <c r="G146" s="49" t="s">
        <v>0</v>
      </c>
      <c r="H146" s="49" t="s">
        <v>148</v>
      </c>
      <c r="I146" s="49" t="s">
        <v>2</v>
      </c>
      <c r="J146" s="49" t="s">
        <v>3</v>
      </c>
      <c r="K146" s="49"/>
      <c r="L146" s="49"/>
    </row>
    <row r="147" spans="1:21" ht="30" customHeight="1">
      <c r="A147" s="114" t="s">
        <v>235</v>
      </c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  <c r="L147" s="114"/>
    </row>
    <row r="148" spans="1:21" ht="30" customHeight="1">
      <c r="A148" s="48" t="s">
        <v>4</v>
      </c>
      <c r="B148" s="49" t="s">
        <v>5</v>
      </c>
      <c r="C148" s="49" t="s">
        <v>6</v>
      </c>
      <c r="D148" s="48" t="s">
        <v>196</v>
      </c>
      <c r="E148" s="49" t="s">
        <v>7</v>
      </c>
      <c r="F148" s="48" t="s">
        <v>215</v>
      </c>
      <c r="G148" s="48" t="s">
        <v>8</v>
      </c>
      <c r="H148" s="48" t="s">
        <v>9</v>
      </c>
      <c r="I148" s="48" t="s">
        <v>10</v>
      </c>
      <c r="J148" s="48" t="s">
        <v>216</v>
      </c>
      <c r="K148" s="48" t="s">
        <v>217</v>
      </c>
      <c r="L148" s="48" t="s">
        <v>218</v>
      </c>
    </row>
    <row r="149" spans="1:21" ht="30" customHeight="1">
      <c r="A149" s="37">
        <v>88</v>
      </c>
      <c r="B149" s="38" t="s">
        <v>237</v>
      </c>
      <c r="C149" s="38" t="s">
        <v>155</v>
      </c>
      <c r="D149" s="30" t="s">
        <v>199</v>
      </c>
      <c r="E149" s="30" t="s">
        <v>17</v>
      </c>
      <c r="F149" s="39">
        <v>50000</v>
      </c>
      <c r="G149" s="39">
        <f>F149*0.0287</f>
        <v>1435</v>
      </c>
      <c r="H149" s="39">
        <f>IF(F149&lt;75829.93,F149*0.0304,2305.23)</f>
        <v>1520</v>
      </c>
      <c r="I149" s="39">
        <v>1615.89</v>
      </c>
      <c r="J149" s="39">
        <v>1912.38</v>
      </c>
      <c r="K149" s="39">
        <f>G149+H149+I149+J149</f>
        <v>6483.27</v>
      </c>
      <c r="L149" s="40">
        <f>+F149-K149</f>
        <v>43516.729999999996</v>
      </c>
    </row>
    <row r="150" spans="1:21" ht="30" customHeight="1">
      <c r="A150" s="37">
        <v>89</v>
      </c>
      <c r="B150" s="38" t="s">
        <v>248</v>
      </c>
      <c r="C150" s="38" t="s">
        <v>249</v>
      </c>
      <c r="D150" s="30" t="s">
        <v>200</v>
      </c>
      <c r="E150" s="30" t="s">
        <v>17</v>
      </c>
      <c r="F150" s="39">
        <v>50000</v>
      </c>
      <c r="G150" s="39">
        <f>F150*0.0287</f>
        <v>1435</v>
      </c>
      <c r="H150" s="39">
        <f>IF(F150&lt;75829.93,F150*0.0304,2305.23)</f>
        <v>1520</v>
      </c>
      <c r="I150" s="39">
        <v>1854</v>
      </c>
      <c r="J150" s="39">
        <v>1025</v>
      </c>
      <c r="K150" s="39">
        <f>G150+H150+I150+J150</f>
        <v>5834</v>
      </c>
      <c r="L150" s="40">
        <f>+F150-K150</f>
        <v>44166</v>
      </c>
    </row>
    <row r="151" spans="1:21" ht="30" customHeight="1">
      <c r="A151" s="37">
        <v>90</v>
      </c>
      <c r="B151" s="38" t="s">
        <v>250</v>
      </c>
      <c r="C151" s="38" t="s">
        <v>107</v>
      </c>
      <c r="D151" s="30" t="s">
        <v>200</v>
      </c>
      <c r="E151" s="30" t="s">
        <v>14</v>
      </c>
      <c r="F151" s="39">
        <v>35000</v>
      </c>
      <c r="G151" s="39">
        <f>F151*0.0287</f>
        <v>1004.5</v>
      </c>
      <c r="H151" s="39">
        <f>IF(F151&lt;75829.93,F151*0.0304,2305.23)</f>
        <v>1064</v>
      </c>
      <c r="I151" s="39">
        <v>0</v>
      </c>
      <c r="J151" s="39">
        <v>725</v>
      </c>
      <c r="K151" s="39">
        <f>G151+H151+I151+J151</f>
        <v>2793.5</v>
      </c>
      <c r="L151" s="40">
        <f>+F151-K151</f>
        <v>32206.5</v>
      </c>
    </row>
    <row r="152" spans="1:21" ht="30" customHeight="1">
      <c r="A152" s="46" t="s">
        <v>220</v>
      </c>
      <c r="B152" s="93"/>
      <c r="C152" s="93"/>
      <c r="D152" s="56"/>
      <c r="E152" s="46"/>
      <c r="F152" s="40">
        <f>SUM(F149:F151)</f>
        <v>135000</v>
      </c>
      <c r="G152" s="40">
        <f t="shared" ref="G152:L152" si="78">SUM(G149:G151)</f>
        <v>3874.5</v>
      </c>
      <c r="H152" s="40">
        <f>+SUM(H149:H151)</f>
        <v>4104</v>
      </c>
      <c r="I152" s="40">
        <f t="shared" si="78"/>
        <v>3469.8900000000003</v>
      </c>
      <c r="J152" s="40">
        <f t="shared" si="78"/>
        <v>3662.38</v>
      </c>
      <c r="K152" s="40">
        <f t="shared" si="78"/>
        <v>15110.77</v>
      </c>
      <c r="L152" s="40">
        <f t="shared" si="78"/>
        <v>119889.23</v>
      </c>
    </row>
    <row r="153" spans="1:21" ht="30" customHeight="1">
      <c r="A153" s="114" t="s">
        <v>236</v>
      </c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  <c r="L153" s="114"/>
    </row>
    <row r="154" spans="1:21" ht="30" customHeight="1">
      <c r="A154" s="48" t="s">
        <v>4</v>
      </c>
      <c r="B154" s="49" t="s">
        <v>5</v>
      </c>
      <c r="C154" s="49" t="s">
        <v>6</v>
      </c>
      <c r="D154" s="48" t="s">
        <v>196</v>
      </c>
      <c r="E154" s="49" t="s">
        <v>7</v>
      </c>
      <c r="F154" s="48" t="s">
        <v>215</v>
      </c>
      <c r="G154" s="48" t="s">
        <v>8</v>
      </c>
      <c r="H154" s="48" t="s">
        <v>9</v>
      </c>
      <c r="I154" s="48" t="s">
        <v>10</v>
      </c>
      <c r="J154" s="48" t="s">
        <v>216</v>
      </c>
      <c r="K154" s="48" t="s">
        <v>217</v>
      </c>
      <c r="L154" s="48" t="s">
        <v>218</v>
      </c>
    </row>
    <row r="155" spans="1:21" ht="30" customHeight="1">
      <c r="A155" s="37">
        <v>91</v>
      </c>
      <c r="B155" s="58" t="s">
        <v>145</v>
      </c>
      <c r="C155" s="58" t="s">
        <v>174</v>
      </c>
      <c r="D155" s="59" t="s">
        <v>199</v>
      </c>
      <c r="E155" s="59" t="s">
        <v>14</v>
      </c>
      <c r="F155" s="42">
        <v>30000</v>
      </c>
      <c r="G155" s="39">
        <f>F155*0.0287</f>
        <v>861</v>
      </c>
      <c r="H155" s="39">
        <f>IF(F155&lt;75829.93,F155*0.0304,2305.23)</f>
        <v>912</v>
      </c>
      <c r="I155" s="33">
        <v>0</v>
      </c>
      <c r="J155" s="42">
        <v>4277.3</v>
      </c>
      <c r="K155" s="42">
        <f t="shared" ref="K155:K156" si="79">G155+H155+I155+J155</f>
        <v>6050.3</v>
      </c>
      <c r="L155" s="60">
        <f t="shared" ref="L155:L164" si="80">+F155-K155</f>
        <v>23949.7</v>
      </c>
      <c r="M155" s="39">
        <f>IF(L155&lt;75829.93,L155*0.0304,2305.23)</f>
        <v>728.07087999999999</v>
      </c>
    </row>
    <row r="156" spans="1:21" ht="30" customHeight="1">
      <c r="A156" s="37">
        <v>92</v>
      </c>
      <c r="B156" s="38" t="s">
        <v>159</v>
      </c>
      <c r="C156" s="38" t="s">
        <v>160</v>
      </c>
      <c r="D156" s="30" t="s">
        <v>200</v>
      </c>
      <c r="E156" s="30" t="s">
        <v>17</v>
      </c>
      <c r="F156" s="39">
        <v>50000</v>
      </c>
      <c r="G156" s="39">
        <f t="shared" ref="G156:G165" si="81">F156*0.0287</f>
        <v>1435</v>
      </c>
      <c r="H156" s="39">
        <f t="shared" ref="H156:H165" si="82">IF(F156&lt;75829.93,F156*0.0304,2305.23)</f>
        <v>1520</v>
      </c>
      <c r="I156" s="39">
        <v>1854</v>
      </c>
      <c r="J156" s="39">
        <v>2754</v>
      </c>
      <c r="K156" s="42">
        <f t="shared" si="79"/>
        <v>7563</v>
      </c>
      <c r="L156" s="40">
        <f t="shared" si="80"/>
        <v>42437</v>
      </c>
      <c r="M156" s="39">
        <f>IF(L156&lt;75829.93,L156*0.0304,2305.23)</f>
        <v>1290.0848000000001</v>
      </c>
    </row>
    <row r="157" spans="1:21" ht="30" customHeight="1">
      <c r="A157" s="37">
        <v>93</v>
      </c>
      <c r="B157" s="38" t="s">
        <v>176</v>
      </c>
      <c r="C157" s="38" t="s">
        <v>177</v>
      </c>
      <c r="D157" s="30" t="s">
        <v>199</v>
      </c>
      <c r="E157" s="30" t="s">
        <v>14</v>
      </c>
      <c r="F157" s="27">
        <v>45000</v>
      </c>
      <c r="G157" s="39">
        <f t="shared" si="81"/>
        <v>1291.5</v>
      </c>
      <c r="H157" s="39">
        <f t="shared" si="82"/>
        <v>1368</v>
      </c>
      <c r="I157" s="27">
        <v>1148.32</v>
      </c>
      <c r="J157" s="27">
        <v>25</v>
      </c>
      <c r="K157" s="27">
        <f>G157+H157+I157+J157</f>
        <v>3832.8199999999997</v>
      </c>
      <c r="L157" s="31">
        <f t="shared" si="80"/>
        <v>41167.18</v>
      </c>
      <c r="M157" s="27">
        <f>IF(L157&lt;75829.93,L157*0.0304,2305.23)</f>
        <v>1251.482272</v>
      </c>
    </row>
    <row r="158" spans="1:21" ht="30" customHeight="1">
      <c r="A158" s="37">
        <v>94</v>
      </c>
      <c r="B158" s="38" t="s">
        <v>180</v>
      </c>
      <c r="C158" s="38" t="s">
        <v>181</v>
      </c>
      <c r="D158" s="30" t="s">
        <v>200</v>
      </c>
      <c r="E158" s="30" t="s">
        <v>14</v>
      </c>
      <c r="F158" s="39">
        <v>100000</v>
      </c>
      <c r="G158" s="39">
        <f t="shared" si="81"/>
        <v>2870</v>
      </c>
      <c r="H158" s="39">
        <v>3040</v>
      </c>
      <c r="I158" s="39">
        <v>12105.44</v>
      </c>
      <c r="J158" s="39">
        <v>25</v>
      </c>
      <c r="K158" s="27">
        <f t="shared" ref="K158:K165" si="83">G158+H158+I158+J158</f>
        <v>18040.440000000002</v>
      </c>
      <c r="L158" s="40">
        <f t="shared" si="80"/>
        <v>81959.56</v>
      </c>
      <c r="M158" s="39">
        <v>3040</v>
      </c>
    </row>
    <row r="159" spans="1:21" s="70" customFormat="1" ht="30" customHeight="1">
      <c r="A159" s="83">
        <v>95</v>
      </c>
      <c r="B159" s="76" t="s">
        <v>167</v>
      </c>
      <c r="C159" s="76" t="s">
        <v>157</v>
      </c>
      <c r="D159" s="68" t="s">
        <v>199</v>
      </c>
      <c r="E159" s="68" t="s">
        <v>14</v>
      </c>
      <c r="F159" s="71">
        <v>40000</v>
      </c>
      <c r="G159" s="71">
        <v>1148</v>
      </c>
      <c r="H159" s="71">
        <v>1216</v>
      </c>
      <c r="I159" s="71">
        <v>0</v>
      </c>
      <c r="J159" s="71">
        <v>19854.86</v>
      </c>
      <c r="K159" s="71">
        <f t="shared" si="83"/>
        <v>22218.86</v>
      </c>
      <c r="L159" s="79">
        <f t="shared" si="80"/>
        <v>17781.14</v>
      </c>
      <c r="M159" s="71"/>
      <c r="O159" s="71"/>
      <c r="P159" s="71"/>
      <c r="Q159" s="71"/>
      <c r="R159" s="71"/>
      <c r="S159" s="71"/>
      <c r="T159" s="71"/>
      <c r="U159" s="79"/>
    </row>
    <row r="160" spans="1:21" ht="30" customHeight="1">
      <c r="A160" s="37">
        <v>96</v>
      </c>
      <c r="B160" s="38" t="s">
        <v>156</v>
      </c>
      <c r="C160" s="38" t="s">
        <v>157</v>
      </c>
      <c r="D160" s="30" t="s">
        <v>200</v>
      </c>
      <c r="E160" s="30" t="s">
        <v>14</v>
      </c>
      <c r="F160" s="42">
        <v>45000</v>
      </c>
      <c r="G160" s="39">
        <f t="shared" si="81"/>
        <v>1291.5</v>
      </c>
      <c r="H160" s="39">
        <f t="shared" si="82"/>
        <v>1368</v>
      </c>
      <c r="I160" s="33">
        <v>1148.32</v>
      </c>
      <c r="J160" s="42">
        <v>11093.27</v>
      </c>
      <c r="K160" s="42">
        <f t="shared" si="83"/>
        <v>14901.09</v>
      </c>
      <c r="L160" s="34">
        <f t="shared" si="80"/>
        <v>30098.91</v>
      </c>
      <c r="M160" s="42">
        <f>IF(L160&lt;75829.93,L160*0.0304,2305.23)</f>
        <v>915.00686399999995</v>
      </c>
    </row>
    <row r="161" spans="1:15" ht="30" customHeight="1">
      <c r="A161" s="37">
        <v>97</v>
      </c>
      <c r="B161" s="38" t="s">
        <v>166</v>
      </c>
      <c r="C161" s="38" t="s">
        <v>157</v>
      </c>
      <c r="D161" s="30" t="s">
        <v>200</v>
      </c>
      <c r="E161" s="30" t="s">
        <v>14</v>
      </c>
      <c r="F161" s="39">
        <v>30000</v>
      </c>
      <c r="G161" s="39">
        <f t="shared" si="81"/>
        <v>861</v>
      </c>
      <c r="H161" s="39">
        <f t="shared" si="82"/>
        <v>912</v>
      </c>
      <c r="I161" s="39">
        <v>0</v>
      </c>
      <c r="J161" s="39">
        <v>25</v>
      </c>
      <c r="K161" s="39">
        <f t="shared" si="83"/>
        <v>1798</v>
      </c>
      <c r="L161" s="34">
        <f t="shared" si="80"/>
        <v>28202</v>
      </c>
      <c r="M161" s="39">
        <f>IF(L161&lt;75829.93,L161*0.0304,2305.23)</f>
        <v>857.34079999999994</v>
      </c>
      <c r="O161" s="71"/>
    </row>
    <row r="162" spans="1:15" ht="30" customHeight="1">
      <c r="A162" s="37">
        <v>98</v>
      </c>
      <c r="B162" s="38" t="s">
        <v>162</v>
      </c>
      <c r="C162" s="38" t="s">
        <v>141</v>
      </c>
      <c r="D162" s="30" t="s">
        <v>199</v>
      </c>
      <c r="E162" s="30" t="s">
        <v>17</v>
      </c>
      <c r="F162" s="39">
        <v>26000</v>
      </c>
      <c r="G162" s="39">
        <f t="shared" si="81"/>
        <v>746.2</v>
      </c>
      <c r="H162" s="39">
        <f t="shared" si="82"/>
        <v>790.4</v>
      </c>
      <c r="I162" s="39">
        <v>0</v>
      </c>
      <c r="J162" s="39">
        <v>25</v>
      </c>
      <c r="K162" s="42">
        <f t="shared" si="83"/>
        <v>1561.6</v>
      </c>
      <c r="L162" s="40">
        <f t="shared" si="80"/>
        <v>24438.400000000001</v>
      </c>
      <c r="M162" s="39">
        <f>IF(L162&lt;75829.93,L162*0.0304,2305.23)</f>
        <v>742.92736000000002</v>
      </c>
    </row>
    <row r="163" spans="1:15" ht="30" customHeight="1">
      <c r="A163" s="37">
        <v>99</v>
      </c>
      <c r="B163" s="38" t="s">
        <v>169</v>
      </c>
      <c r="C163" s="38" t="s">
        <v>103</v>
      </c>
      <c r="D163" s="30" t="s">
        <v>200</v>
      </c>
      <c r="E163" s="30" t="s">
        <v>14</v>
      </c>
      <c r="F163" s="39">
        <v>28000</v>
      </c>
      <c r="G163" s="39">
        <f t="shared" si="81"/>
        <v>803.6</v>
      </c>
      <c r="H163" s="39">
        <f t="shared" si="82"/>
        <v>851.2</v>
      </c>
      <c r="I163" s="39">
        <v>0</v>
      </c>
      <c r="J163" s="39">
        <v>20103.400000000001</v>
      </c>
      <c r="K163" s="39">
        <f t="shared" si="83"/>
        <v>21758.2</v>
      </c>
      <c r="L163" s="40">
        <f t="shared" si="80"/>
        <v>6241.7999999999993</v>
      </c>
      <c r="M163" s="39">
        <v>851.2</v>
      </c>
    </row>
    <row r="164" spans="1:15" ht="30" customHeight="1">
      <c r="A164" s="37">
        <v>100</v>
      </c>
      <c r="B164" s="38" t="s">
        <v>154</v>
      </c>
      <c r="C164" s="38" t="s">
        <v>155</v>
      </c>
      <c r="D164" s="30" t="s">
        <v>200</v>
      </c>
      <c r="E164" s="30" t="s">
        <v>17</v>
      </c>
      <c r="F164" s="42">
        <v>50000</v>
      </c>
      <c r="G164" s="39">
        <f t="shared" si="81"/>
        <v>1435</v>
      </c>
      <c r="H164" s="39">
        <f t="shared" si="82"/>
        <v>1520</v>
      </c>
      <c r="I164" s="33">
        <v>1615.89</v>
      </c>
      <c r="J164" s="42">
        <v>9749.9599999999991</v>
      </c>
      <c r="K164" s="42">
        <f t="shared" si="83"/>
        <v>14320.849999999999</v>
      </c>
      <c r="L164" s="40">
        <f t="shared" si="80"/>
        <v>35679.15</v>
      </c>
      <c r="M164" s="42">
        <f>IF(L164&lt;75829.93,L164*0.0304,2305.23)</f>
        <v>1084.64616</v>
      </c>
    </row>
    <row r="165" spans="1:15" ht="30" customHeight="1">
      <c r="A165" s="37">
        <v>101</v>
      </c>
      <c r="B165" s="38" t="s">
        <v>228</v>
      </c>
      <c r="C165" s="38" t="s">
        <v>229</v>
      </c>
      <c r="D165" s="30" t="s">
        <v>200</v>
      </c>
      <c r="E165" s="30" t="s">
        <v>17</v>
      </c>
      <c r="F165" s="39">
        <v>60000</v>
      </c>
      <c r="G165" s="39">
        <f t="shared" si="81"/>
        <v>1722</v>
      </c>
      <c r="H165" s="39">
        <f t="shared" si="82"/>
        <v>1824</v>
      </c>
      <c r="I165" s="39">
        <v>3486.65</v>
      </c>
      <c r="J165" s="39">
        <v>225</v>
      </c>
      <c r="K165" s="42">
        <f t="shared" si="83"/>
        <v>7257.65</v>
      </c>
      <c r="L165" s="40">
        <f>+F165-K165</f>
        <v>52742.35</v>
      </c>
      <c r="M165" s="39">
        <f>IF(L165&lt;75829.93,L165*0.0304,2305.23)</f>
        <v>1603.36744</v>
      </c>
    </row>
    <row r="166" spans="1:15" ht="30" customHeight="1">
      <c r="A166" s="46" t="s">
        <v>220</v>
      </c>
      <c r="B166" s="89"/>
      <c r="C166" s="89"/>
      <c r="D166" s="50"/>
      <c r="E166" s="51"/>
      <c r="F166" s="40">
        <f>SUM(F155:F165)</f>
        <v>504000</v>
      </c>
      <c r="G166" s="40">
        <f t="shared" ref="G166:L166" si="84">SUM(G155:G165)</f>
        <v>14464.800000000001</v>
      </c>
      <c r="H166" s="40">
        <f>+SUM(H155:H165)</f>
        <v>15321.6</v>
      </c>
      <c r="I166" s="40">
        <f t="shared" si="84"/>
        <v>21358.620000000003</v>
      </c>
      <c r="J166" s="40">
        <f t="shared" si="84"/>
        <v>68157.790000000008</v>
      </c>
      <c r="K166" s="40">
        <f t="shared" si="84"/>
        <v>119302.81</v>
      </c>
      <c r="L166" s="40">
        <f t="shared" si="84"/>
        <v>384697.19</v>
      </c>
    </row>
    <row r="167" spans="1:15" ht="30" customHeight="1">
      <c r="A167" s="114" t="s">
        <v>175</v>
      </c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  <c r="L167" s="114"/>
      <c r="M167" s="22"/>
    </row>
    <row r="168" spans="1:15" ht="30" customHeight="1">
      <c r="A168" s="48" t="s">
        <v>4</v>
      </c>
      <c r="B168" s="49" t="s">
        <v>5</v>
      </c>
      <c r="C168" s="49" t="s">
        <v>6</v>
      </c>
      <c r="D168" s="48" t="s">
        <v>196</v>
      </c>
      <c r="E168" s="49" t="s">
        <v>7</v>
      </c>
      <c r="F168" s="48" t="s">
        <v>215</v>
      </c>
      <c r="G168" s="48" t="s">
        <v>8</v>
      </c>
      <c r="H168" s="48" t="s">
        <v>9</v>
      </c>
      <c r="I168" s="48" t="s">
        <v>10</v>
      </c>
      <c r="J168" s="48" t="s">
        <v>216</v>
      </c>
      <c r="K168" s="48" t="s">
        <v>217</v>
      </c>
      <c r="L168" s="48" t="s">
        <v>218</v>
      </c>
      <c r="M168" s="24"/>
      <c r="O168" s="22"/>
    </row>
    <row r="169" spans="1:15" ht="30" customHeight="1">
      <c r="A169" s="30">
        <v>102</v>
      </c>
      <c r="B169" s="45" t="s">
        <v>19</v>
      </c>
      <c r="C169" s="45" t="s">
        <v>20</v>
      </c>
      <c r="D169" s="30" t="s">
        <v>200</v>
      </c>
      <c r="E169" s="41" t="s">
        <v>17</v>
      </c>
      <c r="F169" s="39">
        <v>60000</v>
      </c>
      <c r="G169" s="39">
        <f t="shared" ref="G169:G173" si="85">F169*0.0287</f>
        <v>1722</v>
      </c>
      <c r="H169" s="39">
        <f>IF(F169&lt;75829.93,F169*0.0304,2305.23)</f>
        <v>1824</v>
      </c>
      <c r="I169" s="39">
        <v>3169.17</v>
      </c>
      <c r="J169" s="39">
        <v>3172.38</v>
      </c>
      <c r="K169" s="39">
        <f>+G169+H169+I169+J169</f>
        <v>9887.5499999999993</v>
      </c>
      <c r="L169" s="40">
        <f>+F169-K169</f>
        <v>50112.45</v>
      </c>
    </row>
    <row r="170" spans="1:15" ht="30" customHeight="1">
      <c r="A170" s="30">
        <v>103</v>
      </c>
      <c r="B170" s="57" t="s">
        <v>144</v>
      </c>
      <c r="C170" s="57" t="s">
        <v>141</v>
      </c>
      <c r="D170" s="30" t="s">
        <v>199</v>
      </c>
      <c r="E170" s="30" t="s">
        <v>14</v>
      </c>
      <c r="F170" s="42">
        <v>30000</v>
      </c>
      <c r="G170" s="39">
        <f t="shared" si="85"/>
        <v>861</v>
      </c>
      <c r="H170" s="42">
        <f t="shared" ref="H170" si="86">IF(F170&lt;75829.93,F170*0.0304,2305.23)</f>
        <v>912</v>
      </c>
      <c r="I170" s="39">
        <v>0</v>
      </c>
      <c r="J170" s="42">
        <v>1912.38</v>
      </c>
      <c r="K170" s="42">
        <f t="shared" ref="K170:K173" si="87">+G170+H170+I170+J170</f>
        <v>3685.38</v>
      </c>
      <c r="L170" s="31">
        <f t="shared" ref="L170" si="88">+F170-K170</f>
        <v>26314.62</v>
      </c>
    </row>
    <row r="171" spans="1:15" ht="30" customHeight="1">
      <c r="A171" s="30">
        <v>104</v>
      </c>
      <c r="B171" s="38" t="s">
        <v>152</v>
      </c>
      <c r="C171" s="38" t="s">
        <v>153</v>
      </c>
      <c r="D171" s="30" t="s">
        <v>200</v>
      </c>
      <c r="E171" s="30" t="s">
        <v>17</v>
      </c>
      <c r="F171" s="42">
        <v>60000</v>
      </c>
      <c r="G171" s="42">
        <f t="shared" si="85"/>
        <v>1722</v>
      </c>
      <c r="H171" s="42">
        <f>IF(F171&lt;75829.93,F171*0.0304,2305.23)</f>
        <v>1824</v>
      </c>
      <c r="I171" s="39">
        <v>3486.65</v>
      </c>
      <c r="J171" s="42">
        <v>365</v>
      </c>
      <c r="K171" s="42">
        <f t="shared" si="87"/>
        <v>7397.65</v>
      </c>
      <c r="L171" s="34">
        <f>+F171-K171</f>
        <v>52602.35</v>
      </c>
    </row>
    <row r="172" spans="1:15" ht="30" customHeight="1">
      <c r="A172" s="30">
        <v>105</v>
      </c>
      <c r="B172" s="38" t="s">
        <v>158</v>
      </c>
      <c r="C172" s="38" t="s">
        <v>157</v>
      </c>
      <c r="D172" s="30" t="s">
        <v>199</v>
      </c>
      <c r="E172" s="30" t="s">
        <v>14</v>
      </c>
      <c r="F172" s="42">
        <v>45000</v>
      </c>
      <c r="G172" s="42">
        <f t="shared" si="85"/>
        <v>1291.5</v>
      </c>
      <c r="H172" s="42">
        <f>IF(F172&lt;75829.93,F172*0.0304,2305.23)</f>
        <v>1368</v>
      </c>
      <c r="I172" s="39">
        <v>910.22</v>
      </c>
      <c r="J172" s="42">
        <v>4626.55</v>
      </c>
      <c r="K172" s="42">
        <f t="shared" si="87"/>
        <v>8196.27</v>
      </c>
      <c r="L172" s="34">
        <f>+F172-K172</f>
        <v>36803.729999999996</v>
      </c>
    </row>
    <row r="173" spans="1:15" ht="30" customHeight="1">
      <c r="A173" s="30">
        <v>106</v>
      </c>
      <c r="B173" s="38" t="s">
        <v>161</v>
      </c>
      <c r="C173" s="38" t="s">
        <v>141</v>
      </c>
      <c r="D173" s="30" t="s">
        <v>200</v>
      </c>
      <c r="E173" s="30" t="s">
        <v>17</v>
      </c>
      <c r="F173" s="39">
        <v>30000</v>
      </c>
      <c r="G173" s="39">
        <f t="shared" si="85"/>
        <v>861</v>
      </c>
      <c r="H173" s="39">
        <f>IF(F173&lt;75829.93,F173*0.0304,2305.23)</f>
        <v>912</v>
      </c>
      <c r="I173" s="39">
        <v>0</v>
      </c>
      <c r="J173" s="39">
        <v>825</v>
      </c>
      <c r="K173" s="42">
        <f t="shared" si="87"/>
        <v>2598</v>
      </c>
      <c r="L173" s="40">
        <f>+F173-K173</f>
        <v>27402</v>
      </c>
    </row>
    <row r="174" spans="1:15" ht="30" customHeight="1">
      <c r="A174" s="46" t="s">
        <v>220</v>
      </c>
      <c r="B174" s="89"/>
      <c r="C174" s="89"/>
      <c r="D174" s="50"/>
      <c r="E174" s="51"/>
      <c r="F174" s="40">
        <f>SUM(F169:F173)</f>
        <v>225000</v>
      </c>
      <c r="G174" s="40">
        <f>SUM(G169:G173)</f>
        <v>6457.5</v>
      </c>
      <c r="H174" s="40">
        <f>+SUM(H169:H173)</f>
        <v>6840</v>
      </c>
      <c r="I174" s="40">
        <f>SUM(I169:I173)</f>
        <v>7566.04</v>
      </c>
      <c r="J174" s="40">
        <f>SUM(J169:J173)</f>
        <v>10901.310000000001</v>
      </c>
      <c r="K174" s="40">
        <f>SUM(K169:K173)</f>
        <v>31764.850000000002</v>
      </c>
      <c r="L174" s="40">
        <f>SUM(L169:L173)</f>
        <v>193235.14999999997</v>
      </c>
    </row>
    <row r="175" spans="1:15" ht="30" customHeight="1">
      <c r="A175" s="114" t="s">
        <v>121</v>
      </c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</row>
    <row r="176" spans="1:15" ht="30" customHeight="1">
      <c r="A176" s="48" t="s">
        <v>4</v>
      </c>
      <c r="B176" s="49" t="s">
        <v>5</v>
      </c>
      <c r="C176" s="49" t="s">
        <v>6</v>
      </c>
      <c r="D176" s="48" t="s">
        <v>196</v>
      </c>
      <c r="E176" s="49" t="s">
        <v>7</v>
      </c>
      <c r="F176" s="48" t="s">
        <v>215</v>
      </c>
      <c r="G176" s="48" t="s">
        <v>8</v>
      </c>
      <c r="H176" s="48" t="s">
        <v>9</v>
      </c>
      <c r="I176" s="48" t="s">
        <v>10</v>
      </c>
      <c r="J176" s="48" t="s">
        <v>216</v>
      </c>
      <c r="K176" s="48" t="s">
        <v>217</v>
      </c>
      <c r="L176" s="48" t="s">
        <v>218</v>
      </c>
    </row>
    <row r="177" spans="1:25" ht="30" customHeight="1">
      <c r="A177" s="30">
        <v>107</v>
      </c>
      <c r="B177" s="38" t="s">
        <v>239</v>
      </c>
      <c r="C177" s="38" t="s">
        <v>155</v>
      </c>
      <c r="D177" s="30" t="s">
        <v>200</v>
      </c>
      <c r="E177" s="30" t="s">
        <v>17</v>
      </c>
      <c r="F177" s="39">
        <v>50000</v>
      </c>
      <c r="G177" s="39">
        <f t="shared" ref="G177:G185" si="89">F177*0.0287</f>
        <v>1435</v>
      </c>
      <c r="H177" s="39">
        <f>IF(F177&lt;75829.93,F177*0.0304,2305.23)</f>
        <v>1520</v>
      </c>
      <c r="I177" s="39">
        <v>1854</v>
      </c>
      <c r="J177" s="39">
        <v>325</v>
      </c>
      <c r="K177" s="39">
        <f>G177+H177+I177+J177</f>
        <v>5134</v>
      </c>
      <c r="L177" s="40">
        <f>+F177-K177</f>
        <v>44866</v>
      </c>
    </row>
    <row r="178" spans="1:25" ht="30" customHeight="1">
      <c r="A178" s="30">
        <v>108</v>
      </c>
      <c r="B178" s="38" t="s">
        <v>238</v>
      </c>
      <c r="C178" s="38" t="s">
        <v>155</v>
      </c>
      <c r="D178" s="30" t="s">
        <v>199</v>
      </c>
      <c r="E178" s="30" t="s">
        <v>17</v>
      </c>
      <c r="F178" s="39">
        <v>60000</v>
      </c>
      <c r="G178" s="39">
        <f t="shared" si="89"/>
        <v>1722</v>
      </c>
      <c r="H178" s="39">
        <f t="shared" ref="H178:H186" si="90">IF(F178&lt;75829.93,F178*0.0304,2305.23)</f>
        <v>1824</v>
      </c>
      <c r="I178" s="39">
        <v>3486.65</v>
      </c>
      <c r="J178" s="39">
        <v>4963</v>
      </c>
      <c r="K178" s="39">
        <f t="shared" ref="K178:K185" si="91">G178+H178+I178+J178</f>
        <v>11995.65</v>
      </c>
      <c r="L178" s="40">
        <f>+F178-K178</f>
        <v>48004.35</v>
      </c>
    </row>
    <row r="179" spans="1:25" ht="30" customHeight="1">
      <c r="A179" s="30">
        <v>109</v>
      </c>
      <c r="B179" s="38" t="s">
        <v>240</v>
      </c>
      <c r="C179" s="38" t="s">
        <v>155</v>
      </c>
      <c r="D179" s="30" t="s">
        <v>199</v>
      </c>
      <c r="E179" s="30" t="s">
        <v>17</v>
      </c>
      <c r="F179" s="39">
        <v>50000</v>
      </c>
      <c r="G179" s="39">
        <f>F179*0.0287</f>
        <v>1435</v>
      </c>
      <c r="H179" s="39">
        <f t="shared" si="90"/>
        <v>1520</v>
      </c>
      <c r="I179" s="39">
        <v>1615.89</v>
      </c>
      <c r="J179" s="39">
        <v>5011.2700000000004</v>
      </c>
      <c r="K179" s="39">
        <f>G179+H179+I179+J179</f>
        <v>9582.16</v>
      </c>
      <c r="L179" s="40">
        <f>+F179-K179</f>
        <v>40417.839999999997</v>
      </c>
    </row>
    <row r="180" spans="1:25" ht="30" customHeight="1">
      <c r="A180" s="30">
        <v>110</v>
      </c>
      <c r="B180" s="38" t="s">
        <v>173</v>
      </c>
      <c r="C180" s="38" t="s">
        <v>105</v>
      </c>
      <c r="D180" s="30" t="s">
        <v>200</v>
      </c>
      <c r="E180" s="30" t="s">
        <v>17</v>
      </c>
      <c r="F180" s="39">
        <v>30000</v>
      </c>
      <c r="G180" s="39">
        <f>F180*0.0287</f>
        <v>861</v>
      </c>
      <c r="H180" s="39">
        <f t="shared" si="90"/>
        <v>912</v>
      </c>
      <c r="I180" s="39">
        <f>(F180-G180-H180-33326.92)*IF(F180&gt;33326.92,15%)</f>
        <v>0</v>
      </c>
      <c r="J180" s="39">
        <v>3299.76</v>
      </c>
      <c r="K180" s="39">
        <f>G180+H180+I180+J180</f>
        <v>5072.76</v>
      </c>
      <c r="L180" s="40">
        <f>+F180-K180</f>
        <v>24927.239999999998</v>
      </c>
      <c r="M180" s="23"/>
    </row>
    <row r="181" spans="1:25" ht="30" customHeight="1">
      <c r="A181" s="30">
        <v>111</v>
      </c>
      <c r="B181" s="38" t="s">
        <v>241</v>
      </c>
      <c r="C181" s="38" t="s">
        <v>155</v>
      </c>
      <c r="D181" s="30" t="s">
        <v>200</v>
      </c>
      <c r="E181" s="30" t="s">
        <v>14</v>
      </c>
      <c r="F181" s="39">
        <v>50000</v>
      </c>
      <c r="G181" s="39">
        <f t="shared" si="89"/>
        <v>1435</v>
      </c>
      <c r="H181" s="39">
        <f t="shared" si="90"/>
        <v>1520</v>
      </c>
      <c r="I181" s="39">
        <v>1377.79</v>
      </c>
      <c r="J181" s="39">
        <v>11834.16</v>
      </c>
      <c r="K181" s="39">
        <f>G181+H181+I181+J181</f>
        <v>16166.95</v>
      </c>
      <c r="L181" s="40">
        <f t="shared" ref="L181:L186" si="92">+F181-K181</f>
        <v>33833.050000000003</v>
      </c>
      <c r="M181" s="23"/>
    </row>
    <row r="182" spans="1:25" ht="30" customHeight="1">
      <c r="A182" s="30">
        <v>112</v>
      </c>
      <c r="B182" s="38" t="s">
        <v>201</v>
      </c>
      <c r="C182" s="45" t="s">
        <v>103</v>
      </c>
      <c r="D182" s="29" t="s">
        <v>199</v>
      </c>
      <c r="E182" s="30" t="s">
        <v>14</v>
      </c>
      <c r="F182" s="27">
        <v>35000</v>
      </c>
      <c r="G182" s="27">
        <f t="shared" ref="G182" si="93">F182*0.0287</f>
        <v>1004.5</v>
      </c>
      <c r="H182" s="27">
        <f>IF(F182&lt;75829.93,F182*0.0304,2305.23)</f>
        <v>1064</v>
      </c>
      <c r="I182" s="27">
        <v>0</v>
      </c>
      <c r="J182" s="27">
        <v>1871</v>
      </c>
      <c r="K182" s="27">
        <f>G182+H182+I182+J182</f>
        <v>3939.5</v>
      </c>
      <c r="L182" s="31">
        <f>+F182-K182</f>
        <v>31060.5</v>
      </c>
      <c r="M182" s="23"/>
      <c r="T182" s="8"/>
      <c r="U182" s="8"/>
      <c r="V182" s="8"/>
      <c r="W182" s="8"/>
      <c r="X182" s="8"/>
      <c r="Y182" s="9"/>
    </row>
    <row r="183" spans="1:25" ht="30" customHeight="1">
      <c r="A183" s="30">
        <v>113</v>
      </c>
      <c r="B183" s="38" t="s">
        <v>242</v>
      </c>
      <c r="C183" s="38" t="s">
        <v>155</v>
      </c>
      <c r="D183" s="30" t="s">
        <v>199</v>
      </c>
      <c r="E183" s="30" t="s">
        <v>14</v>
      </c>
      <c r="F183" s="39">
        <v>50000</v>
      </c>
      <c r="G183" s="39">
        <f>F183*0.0287</f>
        <v>1435</v>
      </c>
      <c r="H183" s="39">
        <f t="shared" si="90"/>
        <v>1520</v>
      </c>
      <c r="I183" s="39">
        <v>1854</v>
      </c>
      <c r="J183" s="39">
        <v>3021.08</v>
      </c>
      <c r="K183" s="39">
        <f t="shared" si="91"/>
        <v>7830.08</v>
      </c>
      <c r="L183" s="40">
        <f t="shared" si="92"/>
        <v>42169.919999999998</v>
      </c>
      <c r="M183" s="23"/>
    </row>
    <row r="184" spans="1:25" s="70" customFormat="1" ht="30" customHeight="1">
      <c r="A184" s="30">
        <v>114</v>
      </c>
      <c r="B184" s="85" t="s">
        <v>170</v>
      </c>
      <c r="C184" s="76" t="s">
        <v>171</v>
      </c>
      <c r="D184" s="68" t="s">
        <v>199</v>
      </c>
      <c r="E184" s="68" t="s">
        <v>14</v>
      </c>
      <c r="F184" s="71">
        <v>100000</v>
      </c>
      <c r="G184" s="71">
        <v>2870</v>
      </c>
      <c r="H184" s="71">
        <v>3040</v>
      </c>
      <c r="I184" s="71">
        <v>12105.44</v>
      </c>
      <c r="J184" s="71">
        <v>33124.879999999997</v>
      </c>
      <c r="K184" s="71">
        <f t="shared" si="91"/>
        <v>51140.32</v>
      </c>
      <c r="L184" s="72">
        <f>+F184-K184</f>
        <v>48859.68</v>
      </c>
      <c r="M184" s="23"/>
      <c r="N184"/>
      <c r="O184"/>
      <c r="P184"/>
      <c r="Q184"/>
      <c r="R184"/>
      <c r="S184"/>
    </row>
    <row r="185" spans="1:25" ht="30" customHeight="1">
      <c r="A185" s="30">
        <v>115</v>
      </c>
      <c r="B185" s="38" t="s">
        <v>243</v>
      </c>
      <c r="C185" s="38" t="s">
        <v>174</v>
      </c>
      <c r="D185" s="30" t="s">
        <v>199</v>
      </c>
      <c r="E185" s="30" t="s">
        <v>17</v>
      </c>
      <c r="F185" s="39">
        <v>35000</v>
      </c>
      <c r="G185" s="39">
        <f t="shared" si="89"/>
        <v>1004.5</v>
      </c>
      <c r="H185" s="39">
        <f>IF(F185&lt;75829.93,F185*0.0304,2305.23)</f>
        <v>1064</v>
      </c>
      <c r="I185" s="39">
        <v>0</v>
      </c>
      <c r="J185" s="39">
        <v>25</v>
      </c>
      <c r="K185" s="39">
        <f t="shared" si="91"/>
        <v>2093.5</v>
      </c>
      <c r="L185" s="40">
        <f t="shared" si="92"/>
        <v>32906.5</v>
      </c>
      <c r="M185" s="23"/>
    </row>
    <row r="186" spans="1:25" ht="30" customHeight="1">
      <c r="A186" s="30">
        <v>116</v>
      </c>
      <c r="B186" s="38" t="s">
        <v>191</v>
      </c>
      <c r="C186" s="38" t="s">
        <v>141</v>
      </c>
      <c r="D186" s="30" t="s">
        <v>200</v>
      </c>
      <c r="E186" s="30" t="s">
        <v>14</v>
      </c>
      <c r="F186" s="27">
        <v>30000</v>
      </c>
      <c r="G186" s="39">
        <f t="shared" ref="G186" si="94">F186*0.0287</f>
        <v>861</v>
      </c>
      <c r="H186" s="39">
        <f t="shared" si="90"/>
        <v>912</v>
      </c>
      <c r="I186" s="39">
        <v>0</v>
      </c>
      <c r="J186" s="39">
        <v>625</v>
      </c>
      <c r="K186" s="39">
        <f t="shared" ref="K186" si="95">G186+H186+I186+J186</f>
        <v>2398</v>
      </c>
      <c r="L186" s="40">
        <f t="shared" si="92"/>
        <v>27602</v>
      </c>
      <c r="M186" s="23"/>
    </row>
    <row r="187" spans="1:25" ht="30" customHeight="1">
      <c r="A187" s="61" t="s">
        <v>220</v>
      </c>
      <c r="B187" s="94"/>
      <c r="C187" s="94"/>
      <c r="D187" s="62"/>
      <c r="E187" s="61"/>
      <c r="F187" s="40">
        <f>SUM(F177:F186)</f>
        <v>490000</v>
      </c>
      <c r="G187" s="40">
        <f t="shared" ref="G187:L187" si="96">SUM(G177:G186)</f>
        <v>14063</v>
      </c>
      <c r="H187" s="40">
        <f>+SUM(H177:H186)</f>
        <v>14896</v>
      </c>
      <c r="I187" s="40">
        <f t="shared" si="96"/>
        <v>22293.77</v>
      </c>
      <c r="J187" s="40">
        <f t="shared" si="96"/>
        <v>64100.15</v>
      </c>
      <c r="K187" s="40">
        <f t="shared" si="96"/>
        <v>115352.92000000001</v>
      </c>
      <c r="L187" s="40">
        <f t="shared" si="96"/>
        <v>374647.07999999996</v>
      </c>
      <c r="M187" s="23"/>
    </row>
    <row r="188" spans="1:25" ht="30" customHeight="1">
      <c r="A188" s="114" t="s">
        <v>244</v>
      </c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  <c r="L188" s="114"/>
      <c r="M188" s="23"/>
    </row>
    <row r="189" spans="1:25" ht="30" customHeight="1">
      <c r="A189" s="48" t="s">
        <v>4</v>
      </c>
      <c r="B189" s="49" t="s">
        <v>5</v>
      </c>
      <c r="C189" s="49" t="s">
        <v>6</v>
      </c>
      <c r="D189" s="48" t="s">
        <v>196</v>
      </c>
      <c r="E189" s="49" t="s">
        <v>7</v>
      </c>
      <c r="F189" s="48" t="s">
        <v>215</v>
      </c>
      <c r="G189" s="48" t="s">
        <v>8</v>
      </c>
      <c r="H189" s="48" t="s">
        <v>9</v>
      </c>
      <c r="I189" s="48" t="s">
        <v>10</v>
      </c>
      <c r="J189" s="48" t="s">
        <v>216</v>
      </c>
      <c r="K189" s="48" t="s">
        <v>217</v>
      </c>
      <c r="L189" s="48" t="s">
        <v>218</v>
      </c>
      <c r="M189" s="23"/>
    </row>
    <row r="190" spans="1:25" ht="30" customHeight="1">
      <c r="A190" s="30">
        <v>117</v>
      </c>
      <c r="B190" s="38" t="s">
        <v>178</v>
      </c>
      <c r="C190" s="38" t="s">
        <v>179</v>
      </c>
      <c r="D190" s="30" t="s">
        <v>199</v>
      </c>
      <c r="E190" s="30" t="s">
        <v>14</v>
      </c>
      <c r="F190" s="27">
        <v>37000</v>
      </c>
      <c r="G190" s="27">
        <f>F190*0.0287</f>
        <v>1061.9000000000001</v>
      </c>
      <c r="H190" s="27">
        <f>IF(F190&lt;75829.93,F190*0.0304,2305.23)</f>
        <v>1124.8</v>
      </c>
      <c r="I190" s="27">
        <v>19.239999999999998</v>
      </c>
      <c r="J190" s="27">
        <v>225</v>
      </c>
      <c r="K190" s="27">
        <f>G190+H190+I190+J190</f>
        <v>2430.9399999999996</v>
      </c>
      <c r="L190" s="31">
        <f>+F190-K190</f>
        <v>34569.06</v>
      </c>
      <c r="M190" s="23"/>
    </row>
    <row r="191" spans="1:25" ht="30" customHeight="1">
      <c r="A191" s="61" t="s">
        <v>220</v>
      </c>
      <c r="B191" s="95"/>
      <c r="C191" s="95"/>
      <c r="D191" s="62"/>
      <c r="E191" s="61"/>
      <c r="F191" s="31">
        <f>+F190</f>
        <v>37000</v>
      </c>
      <c r="G191" s="31">
        <f t="shared" ref="G191:K191" si="97">+G190</f>
        <v>1061.9000000000001</v>
      </c>
      <c r="H191" s="31">
        <f>+SUM(H190)</f>
        <v>1124.8</v>
      </c>
      <c r="I191" s="31">
        <f>SUM(I190)</f>
        <v>19.239999999999998</v>
      </c>
      <c r="J191" s="31">
        <f t="shared" si="97"/>
        <v>225</v>
      </c>
      <c r="K191" s="31">
        <f t="shared" si="97"/>
        <v>2430.9399999999996</v>
      </c>
      <c r="L191" s="31">
        <f>SUM(L190)</f>
        <v>34569.06</v>
      </c>
      <c r="M191" s="23"/>
    </row>
    <row r="192" spans="1:25" ht="30" customHeight="1">
      <c r="A192" s="114" t="s">
        <v>245</v>
      </c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N192" s="23"/>
      <c r="O192" s="23"/>
      <c r="P192" s="23"/>
    </row>
    <row r="193" spans="1:16" ht="30" customHeight="1">
      <c r="A193" s="48" t="s">
        <v>4</v>
      </c>
      <c r="B193" s="49" t="s">
        <v>5</v>
      </c>
      <c r="C193" s="49" t="s">
        <v>6</v>
      </c>
      <c r="D193" s="48" t="s">
        <v>196</v>
      </c>
      <c r="E193" s="49" t="s">
        <v>7</v>
      </c>
      <c r="F193" s="48" t="s">
        <v>215</v>
      </c>
      <c r="G193" s="48" t="s">
        <v>8</v>
      </c>
      <c r="H193" s="48" t="s">
        <v>9</v>
      </c>
      <c r="I193" s="48" t="s">
        <v>10</v>
      </c>
      <c r="J193" s="48" t="s">
        <v>216</v>
      </c>
      <c r="K193" s="48" t="s">
        <v>217</v>
      </c>
      <c r="L193" s="48" t="s">
        <v>218</v>
      </c>
      <c r="M193" s="65"/>
      <c r="N193" s="23"/>
      <c r="O193" s="23"/>
      <c r="P193" s="23"/>
    </row>
    <row r="194" spans="1:16" ht="30" customHeight="1">
      <c r="A194" s="30">
        <v>118</v>
      </c>
      <c r="B194" s="45" t="s">
        <v>165</v>
      </c>
      <c r="C194" s="38" t="s">
        <v>157</v>
      </c>
      <c r="D194" s="30" t="s">
        <v>199</v>
      </c>
      <c r="E194" s="30" t="s">
        <v>17</v>
      </c>
      <c r="F194" s="39">
        <v>36950</v>
      </c>
      <c r="G194" s="39">
        <v>1060.47</v>
      </c>
      <c r="H194" s="42">
        <v>1123.28</v>
      </c>
      <c r="I194" s="39">
        <v>0</v>
      </c>
      <c r="J194" s="39">
        <v>4135.88</v>
      </c>
      <c r="K194" s="39">
        <f t="shared" ref="K194:K196" si="98">G194+H194+I194+J194</f>
        <v>6319.63</v>
      </c>
      <c r="L194" s="34">
        <f>+F194-K194</f>
        <v>30630.37</v>
      </c>
      <c r="N194" s="23"/>
      <c r="O194" s="23"/>
      <c r="P194" s="23"/>
    </row>
    <row r="195" spans="1:16" ht="30" customHeight="1">
      <c r="A195" s="30">
        <v>119</v>
      </c>
      <c r="B195" s="45" t="s">
        <v>168</v>
      </c>
      <c r="C195" s="45" t="s">
        <v>107</v>
      </c>
      <c r="D195" s="37" t="s">
        <v>200</v>
      </c>
      <c r="E195" s="30" t="s">
        <v>14</v>
      </c>
      <c r="F195" s="39">
        <v>35000</v>
      </c>
      <c r="G195" s="39">
        <f t="shared" ref="G195:G196" si="99">F195*0.0287</f>
        <v>1004.5</v>
      </c>
      <c r="H195" s="42">
        <f t="shared" ref="H195:H196" si="100">IF(F195&lt;75829.93,F195*0.0304,2305.23)</f>
        <v>1064</v>
      </c>
      <c r="I195" s="39">
        <v>0</v>
      </c>
      <c r="J195" s="39">
        <v>10080.120000000001</v>
      </c>
      <c r="K195" s="39">
        <f t="shared" si="98"/>
        <v>12148.62</v>
      </c>
      <c r="L195" s="34">
        <f>+F195-K195</f>
        <v>22851.379999999997</v>
      </c>
      <c r="N195" s="23"/>
      <c r="O195" s="23"/>
      <c r="P195" s="23"/>
    </row>
    <row r="196" spans="1:16" ht="30" customHeight="1">
      <c r="A196" s="30">
        <v>120</v>
      </c>
      <c r="B196" s="58" t="s">
        <v>151</v>
      </c>
      <c r="C196" s="58" t="s">
        <v>141</v>
      </c>
      <c r="D196" s="59" t="s">
        <v>199</v>
      </c>
      <c r="E196" s="59" t="s">
        <v>14</v>
      </c>
      <c r="F196" s="42">
        <v>30000</v>
      </c>
      <c r="G196" s="42">
        <f t="shared" si="99"/>
        <v>861</v>
      </c>
      <c r="H196" s="42">
        <f t="shared" si="100"/>
        <v>912</v>
      </c>
      <c r="I196" s="39">
        <v>0</v>
      </c>
      <c r="J196" s="42">
        <v>225</v>
      </c>
      <c r="K196" s="42">
        <f t="shared" si="98"/>
        <v>1998</v>
      </c>
      <c r="L196" s="34">
        <f>+F196-K196</f>
        <v>28002</v>
      </c>
      <c r="N196" s="23"/>
      <c r="O196" s="23"/>
      <c r="P196" s="23"/>
    </row>
    <row r="197" spans="1:16" ht="30" customHeight="1">
      <c r="A197" s="61" t="s">
        <v>220</v>
      </c>
      <c r="B197" s="58"/>
      <c r="C197" s="58"/>
      <c r="D197" s="59"/>
      <c r="E197" s="59"/>
      <c r="F197" s="34">
        <f>SUM(F194:F196)</f>
        <v>101950</v>
      </c>
      <c r="G197" s="34">
        <f t="shared" ref="G197:L197" si="101">SUM(G194:G196)</f>
        <v>2925.9700000000003</v>
      </c>
      <c r="H197" s="34">
        <f>+SUM(H194:H196)</f>
        <v>3099.2799999999997</v>
      </c>
      <c r="I197" s="40">
        <f t="shared" si="101"/>
        <v>0</v>
      </c>
      <c r="J197" s="34">
        <f t="shared" si="101"/>
        <v>14441</v>
      </c>
      <c r="K197" s="34">
        <f t="shared" si="101"/>
        <v>20466.25</v>
      </c>
      <c r="L197" s="34">
        <f t="shared" si="101"/>
        <v>81483.75</v>
      </c>
      <c r="N197" s="23"/>
      <c r="O197" s="23"/>
      <c r="P197" s="23"/>
    </row>
    <row r="198" spans="1:16" ht="30" customHeight="1">
      <c r="A198" s="114" t="s">
        <v>246</v>
      </c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  <c r="L198" s="114"/>
      <c r="N198" s="23"/>
      <c r="O198" s="23"/>
      <c r="P198" s="23"/>
    </row>
    <row r="199" spans="1:16" ht="30" customHeight="1">
      <c r="A199" s="48" t="s">
        <v>4</v>
      </c>
      <c r="B199" s="49" t="s">
        <v>5</v>
      </c>
      <c r="C199" s="49" t="s">
        <v>6</v>
      </c>
      <c r="D199" s="48" t="s">
        <v>196</v>
      </c>
      <c r="E199" s="49" t="s">
        <v>7</v>
      </c>
      <c r="F199" s="48" t="s">
        <v>215</v>
      </c>
      <c r="G199" s="48" t="s">
        <v>8</v>
      </c>
      <c r="H199" s="48" t="s">
        <v>9</v>
      </c>
      <c r="I199" s="48" t="s">
        <v>10</v>
      </c>
      <c r="J199" s="48" t="s">
        <v>216</v>
      </c>
      <c r="K199" s="48" t="s">
        <v>217</v>
      </c>
      <c r="L199" s="48" t="s">
        <v>218</v>
      </c>
      <c r="N199" s="23"/>
      <c r="O199" s="23"/>
      <c r="P199" s="23"/>
    </row>
    <row r="200" spans="1:16" ht="30" customHeight="1">
      <c r="A200" s="30">
        <v>121</v>
      </c>
      <c r="B200" s="38" t="s">
        <v>40</v>
      </c>
      <c r="C200" s="38" t="s">
        <v>41</v>
      </c>
      <c r="D200" s="29" t="s">
        <v>200</v>
      </c>
      <c r="E200" s="30" t="s">
        <v>14</v>
      </c>
      <c r="F200" s="27">
        <v>60000</v>
      </c>
      <c r="G200" s="27">
        <f>F200*0.0287</f>
        <v>1722</v>
      </c>
      <c r="H200" s="27">
        <f>IF(F200&lt;75829.93,F200*0.0304,2305.23)</f>
        <v>1824</v>
      </c>
      <c r="I200" s="27">
        <v>3486.65</v>
      </c>
      <c r="J200" s="27">
        <v>325</v>
      </c>
      <c r="K200" s="27">
        <f>G200+H200+I200+J200</f>
        <v>7357.65</v>
      </c>
      <c r="L200" s="31">
        <f>+F200-K200</f>
        <v>52642.35</v>
      </c>
      <c r="M200" s="22"/>
      <c r="N200" s="23"/>
      <c r="O200" s="23"/>
      <c r="P200" s="23"/>
    </row>
    <row r="201" spans="1:16" ht="30" customHeight="1">
      <c r="A201" s="30">
        <v>122</v>
      </c>
      <c r="B201" s="45" t="s">
        <v>163</v>
      </c>
      <c r="C201" s="38" t="s">
        <v>164</v>
      </c>
      <c r="D201" s="30" t="s">
        <v>200</v>
      </c>
      <c r="E201" s="30" t="s">
        <v>17</v>
      </c>
      <c r="F201" s="39">
        <v>60000</v>
      </c>
      <c r="G201" s="39">
        <f>F201*0.0287</f>
        <v>1722</v>
      </c>
      <c r="H201" s="39">
        <f>IF(F201&lt;75829.93,F201*0.0304,2305.23)</f>
        <v>1824</v>
      </c>
      <c r="I201" s="39">
        <v>3169.17</v>
      </c>
      <c r="J201" s="39">
        <v>8899.2900000000009</v>
      </c>
      <c r="K201" s="39">
        <f>SUM(G201:J201)</f>
        <v>15614.460000000001</v>
      </c>
      <c r="L201" s="34">
        <f>+F201-K201</f>
        <v>44385.54</v>
      </c>
      <c r="M201" s="22"/>
      <c r="N201" s="23"/>
      <c r="O201" s="23"/>
      <c r="P201" s="23"/>
    </row>
    <row r="202" spans="1:16" ht="30" customHeight="1">
      <c r="A202" s="61" t="s">
        <v>220</v>
      </c>
      <c r="B202" s="102"/>
      <c r="C202" s="102"/>
      <c r="D202" s="103"/>
      <c r="E202" s="104"/>
      <c r="F202" s="34">
        <f>SUM(F200:F201)</f>
        <v>120000</v>
      </c>
      <c r="G202" s="34">
        <f t="shared" ref="G202:L202" si="102">SUM(G200:G201)</f>
        <v>3444</v>
      </c>
      <c r="H202" s="34">
        <f>SUM(H200:H201)</f>
        <v>3648</v>
      </c>
      <c r="I202" s="40">
        <f t="shared" si="102"/>
        <v>6655.82</v>
      </c>
      <c r="J202" s="34">
        <f>SUM(J200:J201)</f>
        <v>9224.2900000000009</v>
      </c>
      <c r="K202" s="34">
        <f t="shared" si="102"/>
        <v>22972.11</v>
      </c>
      <c r="L202" s="34">
        <f t="shared" si="102"/>
        <v>97027.89</v>
      </c>
      <c r="N202" s="23"/>
      <c r="O202" s="23"/>
      <c r="P202" s="23"/>
    </row>
    <row r="203" spans="1:16" ht="57.75" customHeight="1">
      <c r="A203" s="55" t="s">
        <v>219</v>
      </c>
      <c r="B203" s="90"/>
      <c r="C203" s="90"/>
      <c r="D203" s="52"/>
      <c r="E203" s="47"/>
      <c r="F203" s="34">
        <f>F202+F197+F191+F187+F174+F166+F152+F145+F140+F136+F116+F112+F99+F90+F86+F82+F72+F68+F63+F58+F50+F44+F37+F33</f>
        <v>6547100</v>
      </c>
      <c r="G203" s="79">
        <f>G202+G197+G191+G187+G174+G166+G152+G145+G140+G136+G116+G112+G99+G90+G86+G82+G72+G68+G63+G58+G50+G44+G37+G33</f>
        <v>187901.77500000002</v>
      </c>
      <c r="H203" s="79">
        <f>H33+H37+H44+H50+H58+H63+H68+H72+H82+H86+H90+H99+H112+H116+H136+H140+H145+H152+H166+H174+H187+H191+H197+H202</f>
        <v>197877.25</v>
      </c>
      <c r="I203" s="34">
        <f>I202+I197+I191+I187+I174+I166+I152+I145+I140+I136+I116+I112+I99+I90+I86+I82+I72+I68+I63+I58+I50+I44+I37+I33</f>
        <v>435666.47</v>
      </c>
      <c r="J203" s="34">
        <f>J202+J197+J191+J187+J174+J166+J152+J145+J140+J136+J116+J112+J99+J90+J86+J82+J72+J68+J63+J58+J50+J44+J37+J33</f>
        <v>597339.69000000006</v>
      </c>
      <c r="K203" s="34">
        <f>G203+H203+I203+J203</f>
        <v>1418785.1850000001</v>
      </c>
      <c r="L203" s="34">
        <f>F203-K203</f>
        <v>5128314.8149999995</v>
      </c>
      <c r="M203" s="3"/>
      <c r="N203" s="23"/>
      <c r="O203" s="23"/>
      <c r="P203" s="23"/>
    </row>
    <row r="204" spans="1:16" ht="60" customHeight="1">
      <c r="A204" s="10"/>
      <c r="B204" s="97"/>
      <c r="C204" s="97"/>
      <c r="D204" s="5"/>
      <c r="E204" s="6"/>
      <c r="F204" s="11"/>
      <c r="G204" s="11"/>
      <c r="H204" s="11"/>
      <c r="I204" s="11"/>
      <c r="J204" s="11"/>
      <c r="K204" s="11"/>
      <c r="L204" s="11"/>
      <c r="M204" s="64"/>
      <c r="N204" s="23"/>
      <c r="O204" s="23"/>
      <c r="P204" s="23"/>
    </row>
    <row r="205" spans="1:16" ht="30" customHeight="1">
      <c r="A205" s="13" t="s">
        <v>204</v>
      </c>
      <c r="B205" s="98"/>
      <c r="C205" s="98"/>
      <c r="D205" s="13"/>
      <c r="E205" s="14" t="s">
        <v>82</v>
      </c>
      <c r="F205" s="14"/>
      <c r="G205" s="14"/>
      <c r="H205" s="14"/>
      <c r="I205" s="15"/>
      <c r="J205" s="116" t="s">
        <v>83</v>
      </c>
      <c r="K205" s="116"/>
      <c r="L205" s="116"/>
      <c r="M205" s="3"/>
      <c r="N205" s="23"/>
      <c r="O205" s="23"/>
      <c r="P205" s="23"/>
    </row>
    <row r="206" spans="1:16" ht="60" customHeight="1">
      <c r="A206" s="19"/>
      <c r="B206" s="98"/>
      <c r="C206" s="98"/>
      <c r="D206" s="13"/>
      <c r="E206" s="13"/>
      <c r="F206" s="13"/>
      <c r="G206" s="16"/>
      <c r="H206" s="16"/>
      <c r="I206" s="16"/>
      <c r="J206" s="16"/>
      <c r="K206" s="16"/>
      <c r="L206" s="16"/>
      <c r="M206" s="3"/>
      <c r="N206" s="22"/>
      <c r="P206" s="22"/>
    </row>
    <row r="207" spans="1:16" ht="30" customHeight="1">
      <c r="A207" s="17" t="s">
        <v>254</v>
      </c>
      <c r="B207" s="98"/>
      <c r="C207" s="98"/>
      <c r="D207" s="13"/>
      <c r="E207" s="17" t="s">
        <v>100</v>
      </c>
      <c r="F207" s="17"/>
      <c r="G207" s="14"/>
      <c r="H207" s="14"/>
      <c r="I207" s="14"/>
      <c r="J207" s="117" t="s">
        <v>101</v>
      </c>
      <c r="K207" s="117"/>
      <c r="L207" s="117"/>
      <c r="M207" s="3"/>
      <c r="N207" s="22"/>
      <c r="P207" s="63"/>
    </row>
    <row r="208" spans="1:16" ht="30" customHeight="1">
      <c r="A208" s="13" t="s">
        <v>255</v>
      </c>
      <c r="B208" s="98"/>
      <c r="C208" s="98"/>
      <c r="D208" s="13"/>
      <c r="E208" s="13" t="s">
        <v>205</v>
      </c>
      <c r="F208" s="13"/>
      <c r="G208" s="14"/>
      <c r="H208" s="14"/>
      <c r="I208" s="14"/>
      <c r="J208" s="116" t="s">
        <v>12</v>
      </c>
      <c r="K208" s="116"/>
      <c r="L208" s="116"/>
      <c r="M208" s="3"/>
      <c r="P208" s="22"/>
    </row>
    <row r="209" spans="1:16" ht="30" customHeight="1">
      <c r="A209" s="10"/>
      <c r="B209" s="97"/>
      <c r="C209" s="97"/>
      <c r="D209" s="5"/>
      <c r="E209" s="6"/>
      <c r="F209" s="11"/>
      <c r="G209" s="11"/>
      <c r="H209" s="11"/>
      <c r="I209" s="11"/>
      <c r="J209" s="11"/>
      <c r="K209" s="11"/>
      <c r="L209" s="11"/>
      <c r="M209" s="3"/>
      <c r="P209" s="22"/>
    </row>
    <row r="210" spans="1:16" ht="30" customHeight="1">
      <c r="A210" s="10"/>
      <c r="B210" s="97"/>
      <c r="C210" s="97"/>
      <c r="D210" s="5"/>
      <c r="E210" s="6"/>
      <c r="F210" s="11"/>
      <c r="G210" s="11"/>
      <c r="H210" s="11"/>
      <c r="I210" s="11"/>
      <c r="J210" s="11"/>
      <c r="K210" s="11"/>
      <c r="L210" s="11"/>
      <c r="M210" s="3"/>
      <c r="P210" s="22"/>
    </row>
    <row r="211" spans="1:16" ht="30" customHeight="1">
      <c r="A211" s="12"/>
      <c r="B211" s="18"/>
      <c r="C211" s="18"/>
      <c r="D211" s="4"/>
      <c r="E211" s="4"/>
      <c r="F211" s="108" t="s">
        <v>258</v>
      </c>
      <c r="G211" s="109" t="s">
        <v>8</v>
      </c>
      <c r="H211" s="109" t="s">
        <v>10</v>
      </c>
      <c r="I211" s="108" t="s">
        <v>9</v>
      </c>
      <c r="J211" s="108" t="s">
        <v>257</v>
      </c>
      <c r="K211" s="108" t="s">
        <v>259</v>
      </c>
      <c r="L211" s="108" t="s">
        <v>260</v>
      </c>
    </row>
    <row r="212" spans="1:16" ht="30" customHeight="1">
      <c r="E212" s="107" t="s">
        <v>264</v>
      </c>
      <c r="F212" s="105">
        <v>6387100</v>
      </c>
      <c r="G212" s="106">
        <v>183309.78</v>
      </c>
      <c r="H212" s="106">
        <v>409660.08</v>
      </c>
      <c r="I212" s="106">
        <v>193013.25</v>
      </c>
      <c r="J212" s="106">
        <v>597339.68999999994</v>
      </c>
      <c r="K212" s="106">
        <v>1383322.8</v>
      </c>
      <c r="L212" s="106">
        <v>5003777.2</v>
      </c>
    </row>
    <row r="213" spans="1:16" ht="22.5" customHeight="1">
      <c r="E213" s="107" t="s">
        <v>265</v>
      </c>
      <c r="F213" s="105">
        <v>160000</v>
      </c>
      <c r="G213" s="105">
        <v>4592</v>
      </c>
      <c r="H213" s="106">
        <v>26006.39</v>
      </c>
      <c r="I213" s="105">
        <v>4864</v>
      </c>
      <c r="J213" s="110"/>
      <c r="K213" s="106">
        <v>35462.39</v>
      </c>
      <c r="L213" s="106">
        <v>124537.61</v>
      </c>
    </row>
    <row r="214" spans="1:16" ht="31.5" customHeight="1">
      <c r="E214" s="107" t="s">
        <v>262</v>
      </c>
      <c r="F214" s="111">
        <v>6547100</v>
      </c>
      <c r="G214" s="111">
        <v>187901.78</v>
      </c>
      <c r="H214" s="111">
        <v>435666.47</v>
      </c>
      <c r="I214" s="111">
        <v>197877.25</v>
      </c>
      <c r="J214" s="112"/>
      <c r="K214" s="113">
        <v>1418785.19</v>
      </c>
      <c r="L214" s="113">
        <v>5128313.82</v>
      </c>
    </row>
  </sheetData>
  <mergeCells count="28">
    <mergeCell ref="A167:L167"/>
    <mergeCell ref="J205:L205"/>
    <mergeCell ref="J207:L207"/>
    <mergeCell ref="J208:L208"/>
    <mergeCell ref="A188:L188"/>
    <mergeCell ref="A192:L192"/>
    <mergeCell ref="A198:L198"/>
    <mergeCell ref="A175:L175"/>
    <mergeCell ref="A91:L91"/>
    <mergeCell ref="A69:L69"/>
    <mergeCell ref="A87:L87"/>
    <mergeCell ref="A113:L113"/>
    <mergeCell ref="A1:L6"/>
    <mergeCell ref="A8:L8"/>
    <mergeCell ref="A34:L34"/>
    <mergeCell ref="A38:L38"/>
    <mergeCell ref="A51:L51"/>
    <mergeCell ref="A59:L59"/>
    <mergeCell ref="A64:L64"/>
    <mergeCell ref="A73:L73"/>
    <mergeCell ref="A45:L45"/>
    <mergeCell ref="A83:L83"/>
    <mergeCell ref="A153:L153"/>
    <mergeCell ref="A137:L137"/>
    <mergeCell ref="A100:L100"/>
    <mergeCell ref="A147:L147"/>
    <mergeCell ref="A141:L141"/>
    <mergeCell ref="A117:L117"/>
  </mergeCells>
  <phoneticPr fontId="5" type="noConversion"/>
  <pageMargins left="0.59055118110236227" right="0" top="0.59055118110236227" bottom="0.39370078740157483" header="0.31496062992125984" footer="0.78740157480314965"/>
  <pageSetup paperSize="5" scale="55" fitToWidth="0" orientation="landscape" horizontalDpi="4294967295" verticalDpi="4294967295" r:id="rId1"/>
  <rowBreaks count="1" manualBreakCount="1">
    <brk id="47" max="11" man="1"/>
  </rowBreaks>
  <ignoredErrors>
    <ignoredError sqref="K9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D05E0-1B6C-41F2-B497-FCFA1E73713D}">
  <dimension ref="A1:M72"/>
  <sheetViews>
    <sheetView topLeftCell="A18" workbookViewId="0">
      <selection activeCell="C25" sqref="C25"/>
    </sheetView>
  </sheetViews>
  <sheetFormatPr baseColWidth="10" defaultRowHeight="15"/>
  <cols>
    <col min="2" max="2" width="42.5703125" bestFit="1" customWidth="1"/>
    <col min="3" max="3" width="37.140625" bestFit="1" customWidth="1"/>
    <col min="5" max="5" width="40.42578125" bestFit="1" customWidth="1"/>
    <col min="6" max="6" width="38.7109375" bestFit="1" customWidth="1"/>
    <col min="7" max="7" width="24.5703125" bestFit="1" customWidth="1"/>
    <col min="11" max="11" width="17.42578125" bestFit="1" customWidth="1"/>
    <col min="12" max="12" width="16.140625" bestFit="1" customWidth="1"/>
    <col min="13" max="13" width="14.5703125" bestFit="1" customWidth="1"/>
  </cols>
  <sheetData>
    <row r="1" spans="1:13">
      <c r="A1" s="118" t="s">
        <v>266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>
      <c r="A3" s="121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3"/>
    </row>
    <row r="4" spans="1:13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3"/>
    </row>
    <row r="5" spans="1:13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3"/>
    </row>
    <row r="6" spans="1:13" ht="15.75" thickBot="1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6"/>
    </row>
    <row r="7" spans="1:13" ht="21" thickBot="1">
      <c r="A7" s="127" t="s">
        <v>267</v>
      </c>
      <c r="B7" s="128" t="s">
        <v>207</v>
      </c>
      <c r="C7" s="129" t="s">
        <v>206</v>
      </c>
      <c r="D7" s="129" t="s">
        <v>209</v>
      </c>
      <c r="E7" s="129" t="s">
        <v>210</v>
      </c>
      <c r="F7" s="129"/>
      <c r="G7" s="129" t="s">
        <v>211</v>
      </c>
      <c r="H7" s="129" t="s">
        <v>212</v>
      </c>
      <c r="I7" s="129" t="s">
        <v>1</v>
      </c>
      <c r="J7" s="129" t="s">
        <v>268</v>
      </c>
      <c r="K7" s="129" t="s">
        <v>214</v>
      </c>
      <c r="L7" s="129"/>
      <c r="M7" s="130"/>
    </row>
    <row r="8" spans="1:13" ht="27" thickBot="1">
      <c r="A8" s="131" t="s">
        <v>128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3"/>
    </row>
    <row r="9" spans="1:13" ht="18.75" thickBot="1">
      <c r="A9" s="134" t="s">
        <v>4</v>
      </c>
      <c r="B9" s="134" t="s">
        <v>5</v>
      </c>
      <c r="C9" s="134" t="s">
        <v>6</v>
      </c>
      <c r="D9" s="134" t="s">
        <v>196</v>
      </c>
      <c r="E9" s="134" t="s">
        <v>7</v>
      </c>
      <c r="F9" s="134" t="s">
        <v>269</v>
      </c>
      <c r="G9" s="134" t="s">
        <v>215</v>
      </c>
      <c r="H9" s="134" t="s">
        <v>8</v>
      </c>
      <c r="I9" s="134" t="s">
        <v>9</v>
      </c>
      <c r="J9" s="134" t="s">
        <v>10</v>
      </c>
      <c r="K9" s="134" t="s">
        <v>216</v>
      </c>
      <c r="L9" s="134" t="s">
        <v>217</v>
      </c>
      <c r="M9" s="134" t="s">
        <v>218</v>
      </c>
    </row>
    <row r="10" spans="1:13" ht="60">
      <c r="A10" s="13">
        <v>1</v>
      </c>
      <c r="B10" s="135" t="s">
        <v>270</v>
      </c>
      <c r="C10" s="136" t="s">
        <v>271</v>
      </c>
      <c r="D10" s="137" t="s">
        <v>199</v>
      </c>
      <c r="E10" s="137" t="s">
        <v>272</v>
      </c>
      <c r="F10" s="137" t="s">
        <v>273</v>
      </c>
      <c r="G10" s="138">
        <v>60000</v>
      </c>
      <c r="H10" s="138">
        <v>1722</v>
      </c>
      <c r="I10" s="138">
        <f>+G10*3.04%</f>
        <v>1824</v>
      </c>
      <c r="J10" s="138">
        <v>2851.7</v>
      </c>
      <c r="K10" s="138">
        <v>4599.76</v>
      </c>
      <c r="L10" s="138">
        <f>H10+I10+J10+K10</f>
        <v>10997.46</v>
      </c>
      <c r="M10" s="138">
        <f>+G10-L10</f>
        <v>49002.54</v>
      </c>
    </row>
    <row r="11" spans="1:13" ht="90">
      <c r="A11" s="13">
        <v>2</v>
      </c>
      <c r="B11" s="135" t="s">
        <v>274</v>
      </c>
      <c r="C11" s="136" t="s">
        <v>185</v>
      </c>
      <c r="D11" s="137" t="s">
        <v>199</v>
      </c>
      <c r="E11" s="137" t="s">
        <v>272</v>
      </c>
      <c r="F11" s="13" t="s">
        <v>275</v>
      </c>
      <c r="G11" s="138">
        <v>45000</v>
      </c>
      <c r="H11" s="138">
        <v>1291.5</v>
      </c>
      <c r="I11" s="138">
        <v>1368</v>
      </c>
      <c r="J11" s="138">
        <v>1148.32</v>
      </c>
      <c r="K11" s="138">
        <v>3754.02</v>
      </c>
      <c r="L11" s="138">
        <f>H11+I11+J11+K11</f>
        <v>7561.84</v>
      </c>
      <c r="M11" s="138">
        <f>+G11-L11</f>
        <v>37438.160000000003</v>
      </c>
    </row>
    <row r="12" spans="1:13">
      <c r="A12" s="13">
        <v>3</v>
      </c>
      <c r="B12" s="139" t="s">
        <v>276</v>
      </c>
      <c r="C12" s="139" t="s">
        <v>277</v>
      </c>
      <c r="D12" s="137" t="s">
        <v>199</v>
      </c>
      <c r="E12" s="137" t="s">
        <v>272</v>
      </c>
      <c r="F12" s="13" t="s">
        <v>275</v>
      </c>
      <c r="G12" s="140">
        <v>45000</v>
      </c>
      <c r="H12" s="141">
        <v>1291.5</v>
      </c>
      <c r="I12" s="140">
        <v>1368</v>
      </c>
      <c r="J12" s="138">
        <v>0</v>
      </c>
      <c r="K12" s="140">
        <v>12231.21</v>
      </c>
      <c r="L12" s="138">
        <f>H12+I12+J12+K12</f>
        <v>14890.71</v>
      </c>
      <c r="M12" s="140">
        <f>+G12-L12</f>
        <v>30109.29</v>
      </c>
    </row>
    <row r="13" spans="1:13">
      <c r="A13" s="13">
        <v>4</v>
      </c>
      <c r="B13" s="139" t="s">
        <v>278</v>
      </c>
      <c r="C13" s="139" t="s">
        <v>279</v>
      </c>
      <c r="D13" s="137" t="s">
        <v>199</v>
      </c>
      <c r="E13" s="137" t="s">
        <v>272</v>
      </c>
      <c r="F13" s="13" t="s">
        <v>280</v>
      </c>
      <c r="G13" s="142">
        <v>40000</v>
      </c>
      <c r="H13" s="142">
        <v>1148</v>
      </c>
      <c r="I13" s="142">
        <v>1216</v>
      </c>
      <c r="J13" s="142">
        <v>442.65</v>
      </c>
      <c r="K13" s="142">
        <v>25</v>
      </c>
      <c r="L13" s="142">
        <v>2831.65</v>
      </c>
      <c r="M13" s="142">
        <f>+G13-L13</f>
        <v>37168.35</v>
      </c>
    </row>
    <row r="14" spans="1:13" ht="32.25" thickBot="1">
      <c r="A14" s="6" t="s">
        <v>220</v>
      </c>
      <c r="B14" s="4"/>
      <c r="C14" s="4"/>
      <c r="D14" s="4"/>
      <c r="E14" s="4"/>
      <c r="F14" s="4" t="s">
        <v>281</v>
      </c>
      <c r="G14" s="143">
        <f t="shared" ref="G14:M14" si="0">SUM(G10:G13)</f>
        <v>190000</v>
      </c>
      <c r="H14" s="143">
        <f t="shared" si="0"/>
        <v>5453</v>
      </c>
      <c r="I14" s="143">
        <f t="shared" si="0"/>
        <v>5776</v>
      </c>
      <c r="J14" s="144">
        <f t="shared" si="0"/>
        <v>4442.6699999999992</v>
      </c>
      <c r="K14" s="144">
        <f t="shared" si="0"/>
        <v>20609.989999999998</v>
      </c>
      <c r="L14" s="144">
        <f t="shared" si="0"/>
        <v>36281.659999999996</v>
      </c>
      <c r="M14" s="144">
        <f t="shared" si="0"/>
        <v>153718.34000000003</v>
      </c>
    </row>
    <row r="15" spans="1:13" ht="27" thickBot="1">
      <c r="A15" s="131" t="s">
        <v>129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3"/>
    </row>
    <row r="16" spans="1:13" ht="18.75" thickBot="1">
      <c r="A16" s="134" t="s">
        <v>4</v>
      </c>
      <c r="B16" s="134" t="s">
        <v>5</v>
      </c>
      <c r="C16" s="134" t="s">
        <v>6</v>
      </c>
      <c r="D16" s="134" t="s">
        <v>196</v>
      </c>
      <c r="E16" s="134" t="s">
        <v>7</v>
      </c>
      <c r="F16" s="134" t="s">
        <v>269</v>
      </c>
      <c r="G16" s="134" t="s">
        <v>215</v>
      </c>
      <c r="H16" s="134" t="s">
        <v>8</v>
      </c>
      <c r="I16" s="134" t="s">
        <v>9</v>
      </c>
      <c r="J16" s="134" t="s">
        <v>10</v>
      </c>
      <c r="K16" s="134" t="s">
        <v>216</v>
      </c>
      <c r="L16" s="134" t="s">
        <v>217</v>
      </c>
      <c r="M16" s="134" t="s">
        <v>218</v>
      </c>
    </row>
    <row r="17" spans="1:13" ht="105">
      <c r="A17" s="13">
        <v>5</v>
      </c>
      <c r="B17" s="135" t="s">
        <v>282</v>
      </c>
      <c r="C17" s="136" t="s">
        <v>283</v>
      </c>
      <c r="D17" s="137" t="s">
        <v>200</v>
      </c>
      <c r="E17" s="137" t="s">
        <v>272</v>
      </c>
      <c r="F17" s="137" t="s">
        <v>284</v>
      </c>
      <c r="G17" s="145">
        <v>100000</v>
      </c>
      <c r="H17" s="145">
        <f>G17*2.87%</f>
        <v>2870</v>
      </c>
      <c r="I17" s="145">
        <f>+G17*3.04%</f>
        <v>3040</v>
      </c>
      <c r="J17" s="145">
        <v>12105.44</v>
      </c>
      <c r="K17" s="145">
        <v>22525</v>
      </c>
      <c r="L17" s="145">
        <f>H17+I17+J17+K17</f>
        <v>40540.44</v>
      </c>
      <c r="M17" s="145">
        <f>+G17-L17</f>
        <v>59459.56</v>
      </c>
    </row>
    <row r="18" spans="1:13" ht="32.25" thickBot="1">
      <c r="A18" s="6" t="s">
        <v>220</v>
      </c>
      <c r="B18" s="4"/>
      <c r="C18" s="4"/>
      <c r="D18" s="4"/>
      <c r="E18" s="4"/>
      <c r="F18" s="4" t="s">
        <v>281</v>
      </c>
      <c r="G18" s="143">
        <f>+G17</f>
        <v>100000</v>
      </c>
      <c r="H18" s="143">
        <f t="shared" ref="H18:M18" si="1">+H17</f>
        <v>2870</v>
      </c>
      <c r="I18" s="143">
        <f t="shared" si="1"/>
        <v>3040</v>
      </c>
      <c r="J18" s="143">
        <f t="shared" si="1"/>
        <v>12105.44</v>
      </c>
      <c r="K18" s="143">
        <f t="shared" si="1"/>
        <v>22525</v>
      </c>
      <c r="L18" s="143">
        <f t="shared" si="1"/>
        <v>40540.44</v>
      </c>
      <c r="M18" s="143">
        <f t="shared" si="1"/>
        <v>59459.56</v>
      </c>
    </row>
    <row r="19" spans="1:13" ht="27" thickBot="1">
      <c r="A19" s="131" t="s">
        <v>285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</row>
    <row r="20" spans="1:13" ht="18.75" thickBot="1">
      <c r="A20" s="134" t="s">
        <v>4</v>
      </c>
      <c r="B20" s="134" t="s">
        <v>5</v>
      </c>
      <c r="C20" s="134" t="s">
        <v>6</v>
      </c>
      <c r="D20" s="134" t="s">
        <v>196</v>
      </c>
      <c r="E20" s="134" t="s">
        <v>7</v>
      </c>
      <c r="F20" s="134" t="s">
        <v>269</v>
      </c>
      <c r="G20" s="134" t="s">
        <v>215</v>
      </c>
      <c r="H20" s="134" t="s">
        <v>8</v>
      </c>
      <c r="I20" s="134" t="s">
        <v>9</v>
      </c>
      <c r="J20" s="134" t="s">
        <v>10</v>
      </c>
      <c r="K20" s="134" t="s">
        <v>216</v>
      </c>
      <c r="L20" s="134" t="s">
        <v>217</v>
      </c>
      <c r="M20" s="134" t="s">
        <v>218</v>
      </c>
    </row>
    <row r="21" spans="1:13" ht="60.75" thickBot="1">
      <c r="A21" s="13">
        <v>6</v>
      </c>
      <c r="B21" s="135" t="s">
        <v>286</v>
      </c>
      <c r="C21" s="136" t="s">
        <v>185</v>
      </c>
      <c r="D21" s="137" t="s">
        <v>199</v>
      </c>
      <c r="E21" s="137" t="s">
        <v>272</v>
      </c>
      <c r="F21" s="137" t="s">
        <v>287</v>
      </c>
      <c r="G21" s="145">
        <v>41000</v>
      </c>
      <c r="H21" s="145">
        <f>G21*2.87%</f>
        <v>1176.7</v>
      </c>
      <c r="I21" s="145">
        <v>1246.4000000000001</v>
      </c>
      <c r="J21" s="145">
        <v>583.78</v>
      </c>
      <c r="K21" s="145">
        <v>2168.5</v>
      </c>
      <c r="L21" s="145">
        <f>H21+I21+J21+K21</f>
        <v>5175.38</v>
      </c>
      <c r="M21" s="145">
        <f>+G21-L21</f>
        <v>35824.620000000003</v>
      </c>
    </row>
    <row r="22" spans="1:13" ht="32.25" thickBot="1">
      <c r="A22" s="6" t="s">
        <v>220</v>
      </c>
      <c r="B22" s="4"/>
      <c r="C22" s="4"/>
      <c r="D22" s="4"/>
      <c r="E22" s="4"/>
      <c r="F22" s="4"/>
      <c r="G22" s="143">
        <f>SUM(G21:G21)</f>
        <v>41000</v>
      </c>
      <c r="H22" s="144">
        <f>SUM(H20:H21)</f>
        <v>1176.7</v>
      </c>
      <c r="I22" s="144">
        <f>SUM(I20:I21)</f>
        <v>1246.4000000000001</v>
      </c>
      <c r="J22" s="144">
        <f>SUM(J21:J21)</f>
        <v>583.78</v>
      </c>
      <c r="K22" s="145">
        <f>SUM(K21)</f>
        <v>2168.5</v>
      </c>
      <c r="L22" s="144">
        <f>SUM(L20:L21)</f>
        <v>5175.38</v>
      </c>
      <c r="M22" s="144">
        <f>SUM(M20:M21)</f>
        <v>35824.620000000003</v>
      </c>
    </row>
    <row r="23" spans="1:13" ht="27" thickBot="1">
      <c r="A23" s="131" t="s">
        <v>288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3"/>
    </row>
    <row r="24" spans="1:13" ht="18.75" thickBot="1">
      <c r="A24" s="134" t="s">
        <v>4</v>
      </c>
      <c r="B24" s="134" t="s">
        <v>5</v>
      </c>
      <c r="C24" s="134" t="s">
        <v>6</v>
      </c>
      <c r="D24" s="134" t="s">
        <v>196</v>
      </c>
      <c r="E24" s="134" t="s">
        <v>7</v>
      </c>
      <c r="F24" s="134" t="s">
        <v>269</v>
      </c>
      <c r="G24" s="134" t="s">
        <v>215</v>
      </c>
      <c r="H24" s="134" t="s">
        <v>8</v>
      </c>
      <c r="I24" s="134" t="s">
        <v>9</v>
      </c>
      <c r="J24" s="134" t="s">
        <v>10</v>
      </c>
      <c r="K24" s="134" t="s">
        <v>216</v>
      </c>
      <c r="L24" s="134" t="s">
        <v>217</v>
      </c>
      <c r="M24" s="134" t="s">
        <v>218</v>
      </c>
    </row>
    <row r="25" spans="1:13" ht="103.5">
      <c r="A25" s="146">
        <v>7</v>
      </c>
      <c r="B25" s="147" t="s">
        <v>289</v>
      </c>
      <c r="C25" s="147" t="s">
        <v>290</v>
      </c>
      <c r="D25" s="148" t="s">
        <v>199</v>
      </c>
      <c r="E25" s="137" t="s">
        <v>272</v>
      </c>
      <c r="F25" s="137" t="s">
        <v>291</v>
      </c>
      <c r="G25" s="145">
        <v>90000</v>
      </c>
      <c r="H25" s="145">
        <f t="shared" ref="H25" si="2">G25*0.0287</f>
        <v>2583</v>
      </c>
      <c r="I25" s="145">
        <v>2736</v>
      </c>
      <c r="J25" s="145">
        <v>9753.19</v>
      </c>
      <c r="K25" s="145">
        <v>9663.75</v>
      </c>
      <c r="L25" s="145">
        <f>SUM(H25:K25)</f>
        <v>24735.940000000002</v>
      </c>
      <c r="M25" s="145">
        <f>+G25-L25</f>
        <v>65264.06</v>
      </c>
    </row>
    <row r="26" spans="1:13" ht="32.25" thickBot="1">
      <c r="A26" s="6" t="s">
        <v>220</v>
      </c>
      <c r="B26" s="149"/>
      <c r="C26" s="150"/>
      <c r="D26" s="5"/>
      <c r="E26" s="5"/>
      <c r="F26" s="5"/>
      <c r="G26" s="143">
        <f>+SUM(G25)</f>
        <v>90000</v>
      </c>
      <c r="H26" s="144">
        <f t="shared" ref="H26:M26" si="3">+SUM(H25)</f>
        <v>2583</v>
      </c>
      <c r="I26" s="144">
        <f t="shared" si="3"/>
        <v>2736</v>
      </c>
      <c r="J26" s="144">
        <f t="shared" si="3"/>
        <v>9753.19</v>
      </c>
      <c r="K26" s="151">
        <f t="shared" si="3"/>
        <v>9663.75</v>
      </c>
      <c r="L26" s="144">
        <f t="shared" si="3"/>
        <v>24735.940000000002</v>
      </c>
      <c r="M26" s="144">
        <f t="shared" si="3"/>
        <v>65264.06</v>
      </c>
    </row>
    <row r="27" spans="1:13" ht="27" thickBot="1">
      <c r="A27" s="131" t="s">
        <v>292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3"/>
    </row>
    <row r="28" spans="1:13" ht="18.75" thickBot="1">
      <c r="A28" s="134" t="s">
        <v>4</v>
      </c>
      <c r="B28" s="134" t="s">
        <v>5</v>
      </c>
      <c r="C28" s="134" t="s">
        <v>6</v>
      </c>
      <c r="D28" s="134" t="s">
        <v>196</v>
      </c>
      <c r="E28" s="134" t="s">
        <v>7</v>
      </c>
      <c r="F28" s="134" t="s">
        <v>269</v>
      </c>
      <c r="G28" s="134" t="s">
        <v>215</v>
      </c>
      <c r="H28" s="134" t="s">
        <v>8</v>
      </c>
      <c r="I28" s="134" t="s">
        <v>9</v>
      </c>
      <c r="J28" s="134" t="s">
        <v>10</v>
      </c>
      <c r="K28" s="134" t="s">
        <v>216</v>
      </c>
      <c r="L28" s="134" t="s">
        <v>217</v>
      </c>
      <c r="M28" s="134" t="s">
        <v>218</v>
      </c>
    </row>
    <row r="29" spans="1:13" ht="69">
      <c r="A29" s="146">
        <v>8</v>
      </c>
      <c r="B29" s="147" t="s">
        <v>293</v>
      </c>
      <c r="C29" s="147" t="s">
        <v>185</v>
      </c>
      <c r="D29" s="148" t="s">
        <v>199</v>
      </c>
      <c r="E29" s="137" t="s">
        <v>272</v>
      </c>
      <c r="F29" s="152" t="s">
        <v>291</v>
      </c>
      <c r="G29" s="153">
        <v>45000</v>
      </c>
      <c r="H29" s="153">
        <f t="shared" ref="H29" si="4">G29*0.0287</f>
        <v>1291.5</v>
      </c>
      <c r="I29" s="153">
        <f t="shared" ref="I29" si="5">IF(G29&lt;75829.93,G29*0.0304,2305.23)</f>
        <v>1368</v>
      </c>
      <c r="J29" s="153">
        <v>1148.32</v>
      </c>
      <c r="K29" s="153">
        <v>225</v>
      </c>
      <c r="L29" s="153">
        <f>H29+I29+J29+K29</f>
        <v>4032.8199999999997</v>
      </c>
      <c r="M29" s="153">
        <f t="shared" ref="M29" si="6">+G29-L29</f>
        <v>40967.18</v>
      </c>
    </row>
    <row r="30" spans="1:13" ht="32.25" thickBot="1">
      <c r="A30" s="6" t="s">
        <v>220</v>
      </c>
      <c r="B30" s="135"/>
      <c r="C30" s="135"/>
      <c r="D30" s="4"/>
      <c r="E30" s="4"/>
      <c r="F30" s="4"/>
      <c r="G30" s="143">
        <f t="shared" ref="G30:M30" si="7">SUM(G29)</f>
        <v>45000</v>
      </c>
      <c r="H30" s="143">
        <f t="shared" si="7"/>
        <v>1291.5</v>
      </c>
      <c r="I30" s="143">
        <f t="shared" si="7"/>
        <v>1368</v>
      </c>
      <c r="J30" s="154">
        <f t="shared" si="7"/>
        <v>1148.32</v>
      </c>
      <c r="K30" s="143">
        <f t="shared" si="7"/>
        <v>225</v>
      </c>
      <c r="L30" s="143">
        <f t="shared" si="7"/>
        <v>4032.8199999999997</v>
      </c>
      <c r="M30" s="143">
        <f t="shared" si="7"/>
        <v>40967.18</v>
      </c>
    </row>
    <row r="31" spans="1:13" ht="21" thickBot="1">
      <c r="A31" s="155" t="s">
        <v>267</v>
      </c>
      <c r="B31" s="128" t="s">
        <v>207</v>
      </c>
      <c r="C31" s="129" t="s">
        <v>206</v>
      </c>
      <c r="D31" s="129" t="s">
        <v>294</v>
      </c>
      <c r="E31" s="129" t="s">
        <v>210</v>
      </c>
      <c r="F31" s="129"/>
      <c r="G31" s="129" t="s">
        <v>211</v>
      </c>
      <c r="H31" s="129" t="s">
        <v>212</v>
      </c>
      <c r="I31" s="129" t="s">
        <v>148</v>
      </c>
      <c r="J31" s="129" t="s">
        <v>268</v>
      </c>
      <c r="K31" s="129" t="s">
        <v>214</v>
      </c>
      <c r="L31" s="129"/>
      <c r="M31" s="130"/>
    </row>
    <row r="32" spans="1:13" ht="27" thickBot="1">
      <c r="A32" s="131" t="s">
        <v>295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3"/>
    </row>
    <row r="33" spans="1:13" ht="18.75" thickBot="1">
      <c r="A33" s="134" t="s">
        <v>4</v>
      </c>
      <c r="B33" s="134" t="s">
        <v>5</v>
      </c>
      <c r="C33" s="134" t="s">
        <v>6</v>
      </c>
      <c r="D33" s="134" t="s">
        <v>196</v>
      </c>
      <c r="E33" s="134" t="s">
        <v>7</v>
      </c>
      <c r="F33" s="134" t="s">
        <v>269</v>
      </c>
      <c r="G33" s="134" t="s">
        <v>215</v>
      </c>
      <c r="H33" s="134" t="s">
        <v>8</v>
      </c>
      <c r="I33" s="134" t="s">
        <v>9</v>
      </c>
      <c r="J33" s="134" t="s">
        <v>10</v>
      </c>
      <c r="K33" s="134" t="s">
        <v>216</v>
      </c>
      <c r="L33" s="134" t="s">
        <v>217</v>
      </c>
      <c r="M33" s="134" t="s">
        <v>218</v>
      </c>
    </row>
    <row r="34" spans="1:13" ht="75">
      <c r="A34" s="13">
        <v>9</v>
      </c>
      <c r="B34" s="135" t="s">
        <v>296</v>
      </c>
      <c r="C34" s="136" t="s">
        <v>185</v>
      </c>
      <c r="D34" s="137" t="s">
        <v>200</v>
      </c>
      <c r="E34" s="137" t="s">
        <v>272</v>
      </c>
      <c r="F34" s="137" t="s">
        <v>287</v>
      </c>
      <c r="G34" s="138">
        <v>60000</v>
      </c>
      <c r="H34" s="138">
        <v>1722</v>
      </c>
      <c r="I34" s="138">
        <v>1824</v>
      </c>
      <c r="J34" s="138">
        <v>3486.65</v>
      </c>
      <c r="K34" s="138">
        <v>1225</v>
      </c>
      <c r="L34" s="138">
        <f t="shared" ref="L34:L36" si="8">H34+I34+J34+K34</f>
        <v>8257.65</v>
      </c>
      <c r="M34" s="138">
        <f>+G34-L34</f>
        <v>51742.35</v>
      </c>
    </row>
    <row r="35" spans="1:13" ht="105">
      <c r="A35" s="146">
        <v>11</v>
      </c>
      <c r="B35" s="135" t="s">
        <v>297</v>
      </c>
      <c r="C35" s="135" t="s">
        <v>185</v>
      </c>
      <c r="D35" s="4" t="s">
        <v>200</v>
      </c>
      <c r="E35" s="137" t="s">
        <v>272</v>
      </c>
      <c r="F35" s="137" t="s">
        <v>287</v>
      </c>
      <c r="G35" s="138">
        <v>41000</v>
      </c>
      <c r="H35" s="138">
        <f t="shared" ref="H35" si="9">G35*0.0287</f>
        <v>1176.7</v>
      </c>
      <c r="I35" s="138">
        <f t="shared" ref="I35" si="10">IF(G35&lt;75829.93,G35*0.0304,2305.23)</f>
        <v>1246.4000000000001</v>
      </c>
      <c r="J35" s="138">
        <v>583.78</v>
      </c>
      <c r="K35" s="138">
        <v>3244.87</v>
      </c>
      <c r="L35" s="138">
        <f t="shared" si="8"/>
        <v>6251.75</v>
      </c>
      <c r="M35" s="138">
        <f t="shared" ref="M35" si="11">+G35-L35</f>
        <v>34748.25</v>
      </c>
    </row>
    <row r="36" spans="1:13" ht="69">
      <c r="A36" s="146">
        <v>12</v>
      </c>
      <c r="B36" s="147" t="s">
        <v>298</v>
      </c>
      <c r="C36" s="147" t="s">
        <v>299</v>
      </c>
      <c r="D36" s="148" t="s">
        <v>200</v>
      </c>
      <c r="E36" s="137" t="s">
        <v>272</v>
      </c>
      <c r="F36" s="137" t="s">
        <v>291</v>
      </c>
      <c r="G36" s="153">
        <v>50000</v>
      </c>
      <c r="H36" s="153">
        <f>G36*0.0287</f>
        <v>1435</v>
      </c>
      <c r="I36" s="153">
        <f>IF(G36&lt;75829.93,G36*0.0304,2305.23)</f>
        <v>1520</v>
      </c>
      <c r="J36" s="153">
        <v>1854</v>
      </c>
      <c r="K36" s="153">
        <v>1025</v>
      </c>
      <c r="L36" s="156">
        <f t="shared" si="8"/>
        <v>5834</v>
      </c>
      <c r="M36" s="153">
        <f>+G36-L36</f>
        <v>44166</v>
      </c>
    </row>
    <row r="37" spans="1:13" ht="32.25" thickBot="1">
      <c r="A37" s="6" t="s">
        <v>220</v>
      </c>
      <c r="B37" s="157"/>
      <c r="C37" s="5"/>
      <c r="D37" s="5"/>
      <c r="E37" s="5"/>
      <c r="F37" s="5"/>
      <c r="G37" s="143">
        <f t="shared" ref="G37:M37" si="12">SUM(G34:G36)</f>
        <v>151000</v>
      </c>
      <c r="H37" s="143">
        <f t="shared" si="12"/>
        <v>4333.7</v>
      </c>
      <c r="I37" s="143">
        <f t="shared" si="12"/>
        <v>4590.3999999999996</v>
      </c>
      <c r="J37" s="143">
        <f t="shared" si="12"/>
        <v>5924.43</v>
      </c>
      <c r="K37" s="143">
        <f t="shared" si="12"/>
        <v>5494.87</v>
      </c>
      <c r="L37" s="143">
        <f t="shared" si="12"/>
        <v>20343.400000000001</v>
      </c>
      <c r="M37" s="143">
        <f t="shared" si="12"/>
        <v>130656.6</v>
      </c>
    </row>
    <row r="38" spans="1:13" ht="31.5" thickBot="1">
      <c r="A38" s="158" t="s">
        <v>300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60"/>
    </row>
    <row r="39" spans="1:13" ht="18.75" thickBot="1">
      <c r="A39" s="134" t="s">
        <v>4</v>
      </c>
      <c r="B39" s="134" t="s">
        <v>5</v>
      </c>
      <c r="C39" s="134" t="s">
        <v>6</v>
      </c>
      <c r="D39" s="134" t="s">
        <v>196</v>
      </c>
      <c r="E39" s="134" t="s">
        <v>7</v>
      </c>
      <c r="F39" s="134" t="s">
        <v>269</v>
      </c>
      <c r="G39" s="134" t="s">
        <v>215</v>
      </c>
      <c r="H39" s="134" t="s">
        <v>8</v>
      </c>
      <c r="I39" s="134" t="s">
        <v>9</v>
      </c>
      <c r="J39" s="134" t="s">
        <v>10</v>
      </c>
      <c r="K39" s="134" t="s">
        <v>216</v>
      </c>
      <c r="L39" s="134" t="s">
        <v>217</v>
      </c>
      <c r="M39" s="134" t="s">
        <v>218</v>
      </c>
    </row>
    <row r="40" spans="1:13" ht="75">
      <c r="A40" s="13">
        <v>13</v>
      </c>
      <c r="B40" s="135" t="s">
        <v>301</v>
      </c>
      <c r="C40" s="135" t="s">
        <v>302</v>
      </c>
      <c r="D40" s="4" t="s">
        <v>200</v>
      </c>
      <c r="E40" s="137" t="s">
        <v>272</v>
      </c>
      <c r="F40" s="161" t="s">
        <v>291</v>
      </c>
      <c r="G40" s="138">
        <v>50000</v>
      </c>
      <c r="H40" s="138">
        <v>1435</v>
      </c>
      <c r="I40" s="138">
        <f t="shared" ref="I40:I44" si="13">IF(G40&lt;75829.93,G40*0.0304,2305.23)</f>
        <v>1520</v>
      </c>
      <c r="J40" s="138">
        <v>1615.89</v>
      </c>
      <c r="K40" s="138">
        <v>6644</v>
      </c>
      <c r="L40" s="138">
        <f t="shared" ref="L40:L42" si="14">H40+I40+J40+K40</f>
        <v>11214.89</v>
      </c>
      <c r="M40" s="138">
        <f>+G40-L40</f>
        <v>38785.11</v>
      </c>
    </row>
    <row r="41" spans="1:13" ht="60">
      <c r="A41" s="13">
        <v>14</v>
      </c>
      <c r="B41" s="135" t="s">
        <v>303</v>
      </c>
      <c r="C41" s="135" t="s">
        <v>185</v>
      </c>
      <c r="D41" s="4" t="s">
        <v>200</v>
      </c>
      <c r="E41" s="137" t="s">
        <v>272</v>
      </c>
      <c r="F41" s="13" t="s">
        <v>304</v>
      </c>
      <c r="G41" s="138">
        <v>40000</v>
      </c>
      <c r="H41" s="138">
        <v>1148</v>
      </c>
      <c r="I41" s="138">
        <v>1216</v>
      </c>
      <c r="J41" s="138">
        <v>442.65</v>
      </c>
      <c r="K41" s="138">
        <v>25</v>
      </c>
      <c r="L41" s="138">
        <f t="shared" si="14"/>
        <v>2831.65</v>
      </c>
      <c r="M41" s="138">
        <f>+G41-L41</f>
        <v>37168.35</v>
      </c>
    </row>
    <row r="42" spans="1:13" ht="90">
      <c r="A42" s="13">
        <v>15</v>
      </c>
      <c r="B42" s="135" t="s">
        <v>305</v>
      </c>
      <c r="C42" s="135" t="s">
        <v>306</v>
      </c>
      <c r="D42" s="4" t="s">
        <v>200</v>
      </c>
      <c r="E42" s="137" t="s">
        <v>272</v>
      </c>
      <c r="F42" s="152" t="s">
        <v>307</v>
      </c>
      <c r="G42" s="138">
        <v>60000</v>
      </c>
      <c r="H42" s="138">
        <v>1722</v>
      </c>
      <c r="I42" s="138">
        <f t="shared" si="13"/>
        <v>1824</v>
      </c>
      <c r="J42" s="138">
        <v>3169.17</v>
      </c>
      <c r="K42" s="138">
        <v>1612.38</v>
      </c>
      <c r="L42" s="138">
        <f t="shared" si="14"/>
        <v>8327.5499999999993</v>
      </c>
      <c r="M42" s="138">
        <f t="shared" ref="M42" si="15">+G42-L42</f>
        <v>51672.45</v>
      </c>
    </row>
    <row r="43" spans="1:13" ht="75">
      <c r="A43" s="13">
        <v>16</v>
      </c>
      <c r="B43" s="135" t="s">
        <v>308</v>
      </c>
      <c r="C43" s="135" t="s">
        <v>185</v>
      </c>
      <c r="D43" s="4" t="s">
        <v>199</v>
      </c>
      <c r="E43" s="137" t="s">
        <v>272</v>
      </c>
      <c r="F43" s="137" t="s">
        <v>309</v>
      </c>
      <c r="G43" s="138">
        <v>45000</v>
      </c>
      <c r="H43" s="138">
        <f>G43*0.0287</f>
        <v>1291.5</v>
      </c>
      <c r="I43" s="138">
        <f t="shared" si="13"/>
        <v>1368</v>
      </c>
      <c r="J43" s="138">
        <v>1148.32</v>
      </c>
      <c r="K43" s="138">
        <v>225</v>
      </c>
      <c r="L43" s="138">
        <f>+K43+J43+I43+H43</f>
        <v>4032.8199999999997</v>
      </c>
      <c r="M43" s="138">
        <f>+G43-L43</f>
        <v>40967.18</v>
      </c>
    </row>
    <row r="44" spans="1:13" ht="75">
      <c r="A44" s="13">
        <v>17</v>
      </c>
      <c r="B44" s="135" t="s">
        <v>310</v>
      </c>
      <c r="C44" s="135" t="s">
        <v>155</v>
      </c>
      <c r="D44" s="4" t="s">
        <v>200</v>
      </c>
      <c r="E44" s="137" t="s">
        <v>272</v>
      </c>
      <c r="F44" s="137" t="s">
        <v>311</v>
      </c>
      <c r="G44" s="156">
        <v>50000</v>
      </c>
      <c r="H44" s="156">
        <f>G44*0.0287</f>
        <v>1435</v>
      </c>
      <c r="I44" s="156">
        <f t="shared" si="13"/>
        <v>1520</v>
      </c>
      <c r="J44" s="156">
        <v>1854</v>
      </c>
      <c r="K44" s="156">
        <v>25</v>
      </c>
      <c r="L44" s="138">
        <f>+K44+J44+I44+H44</f>
        <v>4834</v>
      </c>
      <c r="M44" s="156">
        <f>+G44-L44</f>
        <v>45166</v>
      </c>
    </row>
    <row r="45" spans="1:13" ht="32.25" thickBot="1">
      <c r="A45" s="6" t="s">
        <v>220</v>
      </c>
      <c r="B45" s="135"/>
      <c r="C45" s="135"/>
      <c r="D45" s="4"/>
      <c r="E45" s="137"/>
      <c r="F45" s="137" t="s">
        <v>312</v>
      </c>
      <c r="G45" s="143">
        <f t="shared" ref="G45:M45" si="16">SUM(G40:G44)</f>
        <v>245000</v>
      </c>
      <c r="H45" s="143">
        <f t="shared" si="16"/>
        <v>7031.5</v>
      </c>
      <c r="I45" s="143">
        <f t="shared" si="16"/>
        <v>7448</v>
      </c>
      <c r="J45" s="143">
        <f t="shared" si="16"/>
        <v>8230.0299999999988</v>
      </c>
      <c r="K45" s="143">
        <f t="shared" si="16"/>
        <v>8531.380000000001</v>
      </c>
      <c r="L45" s="143">
        <f t="shared" si="16"/>
        <v>31240.909999999996</v>
      </c>
      <c r="M45" s="143">
        <f t="shared" si="16"/>
        <v>213759.09</v>
      </c>
    </row>
    <row r="46" spans="1:13" ht="31.5" thickBot="1">
      <c r="A46" s="158" t="s">
        <v>300</v>
      </c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60"/>
    </row>
    <row r="47" spans="1:13" ht="18.75" thickBot="1">
      <c r="A47" s="134" t="s">
        <v>4</v>
      </c>
      <c r="B47" s="134" t="s">
        <v>5</v>
      </c>
      <c r="C47" s="134" t="s">
        <v>6</v>
      </c>
      <c r="D47" s="134" t="s">
        <v>196</v>
      </c>
      <c r="E47" s="134" t="s">
        <v>7</v>
      </c>
      <c r="F47" s="134" t="s">
        <v>269</v>
      </c>
      <c r="G47" s="134" t="s">
        <v>215</v>
      </c>
      <c r="H47" s="134" t="s">
        <v>8</v>
      </c>
      <c r="I47" s="134" t="s">
        <v>9</v>
      </c>
      <c r="J47" s="134" t="s">
        <v>10</v>
      </c>
      <c r="K47" s="134" t="s">
        <v>216</v>
      </c>
      <c r="L47" s="134" t="s">
        <v>217</v>
      </c>
      <c r="M47" s="134" t="s">
        <v>218</v>
      </c>
    </row>
    <row r="48" spans="1:13" ht="90">
      <c r="A48" s="13">
        <v>18</v>
      </c>
      <c r="B48" s="135" t="s">
        <v>313</v>
      </c>
      <c r="C48" s="135" t="s">
        <v>314</v>
      </c>
      <c r="D48" s="4" t="s">
        <v>200</v>
      </c>
      <c r="E48" s="137" t="s">
        <v>272</v>
      </c>
      <c r="F48" s="13" t="s">
        <v>275</v>
      </c>
      <c r="G48" s="145">
        <v>60000</v>
      </c>
      <c r="H48" s="145">
        <f>G48*0.0287</f>
        <v>1722</v>
      </c>
      <c r="I48" s="145">
        <v>1824</v>
      </c>
      <c r="J48" s="145">
        <v>3486.65</v>
      </c>
      <c r="K48" s="145">
        <v>25</v>
      </c>
      <c r="L48" s="145">
        <f>H48+I48+J48+K48</f>
        <v>7057.65</v>
      </c>
      <c r="M48" s="145">
        <f>+G48-L48</f>
        <v>52942.35</v>
      </c>
    </row>
    <row r="49" spans="1:13" ht="32.25" thickBot="1">
      <c r="A49" s="6" t="s">
        <v>220</v>
      </c>
      <c r="D49" s="20"/>
      <c r="E49" s="20"/>
      <c r="G49" s="11">
        <v>60000</v>
      </c>
      <c r="H49" s="11">
        <f>G49*0.0287</f>
        <v>1722</v>
      </c>
      <c r="I49" s="11">
        <v>1824</v>
      </c>
      <c r="J49" s="11">
        <f>SUM(J48)</f>
        <v>3486.65</v>
      </c>
      <c r="K49" s="11">
        <f>SUM(K48)</f>
        <v>25</v>
      </c>
      <c r="L49" s="11">
        <f>SUM(L48)</f>
        <v>7057.65</v>
      </c>
      <c r="M49" s="11">
        <f>+G49-L49</f>
        <v>52942.35</v>
      </c>
    </row>
    <row r="50" spans="1:13" ht="31.5" thickBot="1">
      <c r="A50" s="158" t="s">
        <v>121</v>
      </c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60"/>
    </row>
    <row r="51" spans="1:13" ht="18.75" thickBot="1">
      <c r="A51" s="134" t="s">
        <v>4</v>
      </c>
      <c r="B51" s="134" t="s">
        <v>5</v>
      </c>
      <c r="C51" s="134" t="s">
        <v>6</v>
      </c>
      <c r="D51" s="134" t="s">
        <v>196</v>
      </c>
      <c r="E51" s="134" t="s">
        <v>7</v>
      </c>
      <c r="F51" s="134" t="s">
        <v>269</v>
      </c>
      <c r="G51" s="134" t="s">
        <v>215</v>
      </c>
      <c r="H51" s="134" t="s">
        <v>8</v>
      </c>
      <c r="I51" s="134" t="s">
        <v>9</v>
      </c>
      <c r="J51" s="134" t="s">
        <v>10</v>
      </c>
      <c r="K51" s="134" t="s">
        <v>216</v>
      </c>
      <c r="L51" s="134" t="s">
        <v>217</v>
      </c>
      <c r="M51" s="134" t="s">
        <v>218</v>
      </c>
    </row>
    <row r="52" spans="1:13" ht="17.25">
      <c r="A52" s="146">
        <v>19</v>
      </c>
      <c r="B52" s="162" t="s">
        <v>315</v>
      </c>
      <c r="C52" s="162" t="s">
        <v>316</v>
      </c>
      <c r="D52" s="146" t="s">
        <v>200</v>
      </c>
      <c r="E52" s="137" t="s">
        <v>272</v>
      </c>
      <c r="F52" s="13" t="s">
        <v>275</v>
      </c>
      <c r="G52" s="163">
        <v>50000</v>
      </c>
      <c r="H52" s="163">
        <f>G52*0.0287</f>
        <v>1435</v>
      </c>
      <c r="I52" s="163">
        <v>1520</v>
      </c>
      <c r="J52" s="138">
        <v>1854</v>
      </c>
      <c r="K52" s="163">
        <v>1025</v>
      </c>
      <c r="L52" s="164">
        <f>H52+I52+J52+K52</f>
        <v>5834</v>
      </c>
      <c r="M52" s="138">
        <f>+G52-L52</f>
        <v>44166</v>
      </c>
    </row>
    <row r="53" spans="1:13" ht="17.25">
      <c r="A53" s="146">
        <v>20</v>
      </c>
      <c r="B53" s="162" t="s">
        <v>317</v>
      </c>
      <c r="C53" s="162" t="s">
        <v>155</v>
      </c>
      <c r="D53" s="146" t="s">
        <v>199</v>
      </c>
      <c r="E53" s="137" t="s">
        <v>272</v>
      </c>
      <c r="F53" s="13" t="s">
        <v>275</v>
      </c>
      <c r="G53" s="163">
        <v>50000</v>
      </c>
      <c r="H53" s="163">
        <f t="shared" ref="H53:H56" si="17">G53*0.0287</f>
        <v>1435</v>
      </c>
      <c r="I53" s="163">
        <v>1520</v>
      </c>
      <c r="J53" s="138">
        <v>1854</v>
      </c>
      <c r="K53" s="163">
        <v>3334.11</v>
      </c>
      <c r="L53" s="164">
        <f>+H53+I53+J53+K53</f>
        <v>8143.1100000000006</v>
      </c>
      <c r="M53" s="138">
        <f>+G53-L53</f>
        <v>41856.89</v>
      </c>
    </row>
    <row r="54" spans="1:13" ht="75">
      <c r="A54" s="13">
        <v>21</v>
      </c>
      <c r="B54" s="135" t="s">
        <v>318</v>
      </c>
      <c r="C54" s="135" t="s">
        <v>316</v>
      </c>
      <c r="D54" s="4" t="s">
        <v>200</v>
      </c>
      <c r="E54" s="137" t="s">
        <v>272</v>
      </c>
      <c r="F54" s="137" t="s">
        <v>319</v>
      </c>
      <c r="G54" s="138">
        <v>50000</v>
      </c>
      <c r="H54" s="138">
        <f t="shared" si="17"/>
        <v>1435</v>
      </c>
      <c r="I54" s="138">
        <f>IF(G54&lt;75829.93,G54*0.0304,2305.23)</f>
        <v>1520</v>
      </c>
      <c r="J54" s="138">
        <v>1854</v>
      </c>
      <c r="K54" s="138">
        <v>1025</v>
      </c>
      <c r="L54" s="138">
        <f t="shared" ref="L54:L56" si="18">H54+I54+J54+K54</f>
        <v>5834</v>
      </c>
      <c r="M54" s="138">
        <f t="shared" ref="M54:M56" si="19">+G54-L54</f>
        <v>44166</v>
      </c>
    </row>
    <row r="55" spans="1:13" ht="60">
      <c r="A55" s="13">
        <v>22</v>
      </c>
      <c r="B55" s="135" t="s">
        <v>320</v>
      </c>
      <c r="C55" s="135" t="s">
        <v>185</v>
      </c>
      <c r="D55" s="4" t="s">
        <v>199</v>
      </c>
      <c r="E55" s="137" t="s">
        <v>272</v>
      </c>
      <c r="F55" s="137" t="s">
        <v>287</v>
      </c>
      <c r="G55" s="138">
        <v>45000</v>
      </c>
      <c r="H55" s="138">
        <f t="shared" si="17"/>
        <v>1291.5</v>
      </c>
      <c r="I55" s="138">
        <v>1368</v>
      </c>
      <c r="J55" s="138">
        <v>672.11</v>
      </c>
      <c r="K55" s="138">
        <v>3199.76</v>
      </c>
      <c r="L55" s="138">
        <f>H55+I55+J55+K55</f>
        <v>6531.3700000000008</v>
      </c>
      <c r="M55" s="138">
        <f>+G55-L55</f>
        <v>38468.629999999997</v>
      </c>
    </row>
    <row r="56" spans="1:13" ht="75">
      <c r="A56" s="146">
        <v>23</v>
      </c>
      <c r="B56" s="135" t="s">
        <v>321</v>
      </c>
      <c r="C56" s="135" t="s">
        <v>316</v>
      </c>
      <c r="D56" s="4" t="s">
        <v>200</v>
      </c>
      <c r="E56" s="137" t="s">
        <v>272</v>
      </c>
      <c r="F56" s="137" t="s">
        <v>309</v>
      </c>
      <c r="G56" s="156">
        <v>50000</v>
      </c>
      <c r="H56" s="156">
        <f t="shared" si="17"/>
        <v>1435</v>
      </c>
      <c r="I56" s="156">
        <f t="shared" ref="I56" si="20">IF(G56&lt;75829.93,G56*0.0304,2305.23)</f>
        <v>1520</v>
      </c>
      <c r="J56" s="156">
        <v>1854</v>
      </c>
      <c r="K56" s="156">
        <v>1025</v>
      </c>
      <c r="L56" s="156">
        <f t="shared" si="18"/>
        <v>5834</v>
      </c>
      <c r="M56" s="156">
        <f t="shared" si="19"/>
        <v>44166</v>
      </c>
    </row>
    <row r="57" spans="1:13" ht="32.25" thickBot="1">
      <c r="A57" s="6" t="s">
        <v>220</v>
      </c>
      <c r="B57" s="135"/>
      <c r="C57" s="135"/>
      <c r="D57" s="4"/>
      <c r="E57" s="137"/>
      <c r="F57" s="137"/>
      <c r="G57" s="143">
        <f>SUM(G52:G56)</f>
        <v>245000</v>
      </c>
      <c r="H57" s="143">
        <f t="shared" ref="H57:M57" si="21">SUM(H52:H56)</f>
        <v>7031.5</v>
      </c>
      <c r="I57" s="143">
        <f t="shared" si="21"/>
        <v>7448</v>
      </c>
      <c r="J57" s="143">
        <f t="shared" si="21"/>
        <v>8088.11</v>
      </c>
      <c r="K57" s="143">
        <f t="shared" si="21"/>
        <v>9608.8700000000008</v>
      </c>
      <c r="L57" s="143">
        <f t="shared" si="21"/>
        <v>32176.480000000003</v>
      </c>
      <c r="M57" s="143">
        <f t="shared" si="21"/>
        <v>212823.52</v>
      </c>
    </row>
    <row r="58" spans="1:13" ht="27" thickBot="1">
      <c r="A58" s="131" t="s">
        <v>322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3"/>
    </row>
    <row r="59" spans="1:13" ht="18.75" thickBot="1">
      <c r="A59" s="134" t="s">
        <v>4</v>
      </c>
      <c r="B59" s="134" t="s">
        <v>5</v>
      </c>
      <c r="C59" s="134" t="s">
        <v>6</v>
      </c>
      <c r="D59" s="134" t="s">
        <v>196</v>
      </c>
      <c r="E59" s="134" t="s">
        <v>7</v>
      </c>
      <c r="F59" s="134" t="s">
        <v>269</v>
      </c>
      <c r="G59" s="134" t="s">
        <v>215</v>
      </c>
      <c r="H59" s="134" t="s">
        <v>8</v>
      </c>
      <c r="I59" s="134" t="s">
        <v>9</v>
      </c>
      <c r="J59" s="134" t="s">
        <v>10</v>
      </c>
      <c r="K59" s="134" t="s">
        <v>216</v>
      </c>
      <c r="L59" s="134" t="s">
        <v>217</v>
      </c>
      <c r="M59" s="134" t="s">
        <v>218</v>
      </c>
    </row>
    <row r="60" spans="1:13" ht="51.75">
      <c r="A60" s="13">
        <v>24</v>
      </c>
      <c r="B60" s="147" t="s">
        <v>323</v>
      </c>
      <c r="C60" s="147" t="s">
        <v>179</v>
      </c>
      <c r="D60" s="148" t="s">
        <v>199</v>
      </c>
      <c r="E60" s="137" t="s">
        <v>272</v>
      </c>
      <c r="F60" s="137" t="s">
        <v>291</v>
      </c>
      <c r="G60" s="165">
        <v>45000</v>
      </c>
      <c r="H60" s="165">
        <v>1291.5</v>
      </c>
      <c r="I60" s="156">
        <v>1368</v>
      </c>
      <c r="J60" s="153">
        <v>1148.32</v>
      </c>
      <c r="K60" s="165">
        <v>25</v>
      </c>
      <c r="L60" s="145">
        <f>H60+I60+J60+K60</f>
        <v>3832.8199999999997</v>
      </c>
      <c r="M60" s="165">
        <f t="shared" ref="M60:M61" si="22">G60-L60</f>
        <v>41167.18</v>
      </c>
    </row>
    <row r="61" spans="1:13" ht="32.25" thickBot="1">
      <c r="A61" s="6" t="s">
        <v>220</v>
      </c>
      <c r="B61" s="147"/>
      <c r="C61" s="147"/>
      <c r="D61" s="148"/>
      <c r="E61" s="137"/>
      <c r="F61" s="137"/>
      <c r="G61" s="166">
        <v>45000</v>
      </c>
      <c r="H61" s="166">
        <v>1291.5</v>
      </c>
      <c r="I61" s="167">
        <v>1368</v>
      </c>
      <c r="J61" s="154">
        <v>1148.32</v>
      </c>
      <c r="K61" s="166">
        <v>25</v>
      </c>
      <c r="L61" s="11">
        <f>H61+I61+J61+K61</f>
        <v>3832.8199999999997</v>
      </c>
      <c r="M61" s="166">
        <f t="shared" si="22"/>
        <v>41167.18</v>
      </c>
    </row>
    <row r="62" spans="1:13" ht="31.5" thickBot="1">
      <c r="A62" s="158" t="s">
        <v>324</v>
      </c>
      <c r="B62" s="159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60"/>
    </row>
    <row r="63" spans="1:13" ht="18.75" thickBot="1">
      <c r="A63" s="134" t="s">
        <v>4</v>
      </c>
      <c r="B63" s="134" t="s">
        <v>5</v>
      </c>
      <c r="C63" s="134" t="s">
        <v>6</v>
      </c>
      <c r="D63" s="134" t="s">
        <v>196</v>
      </c>
      <c r="E63" s="134" t="s">
        <v>7</v>
      </c>
      <c r="F63" s="134" t="s">
        <v>269</v>
      </c>
      <c r="G63" s="134" t="s">
        <v>215</v>
      </c>
      <c r="H63" s="134" t="s">
        <v>8</v>
      </c>
      <c r="I63" s="134" t="s">
        <v>9</v>
      </c>
      <c r="J63" s="134" t="s">
        <v>10</v>
      </c>
      <c r="K63" s="134" t="s">
        <v>216</v>
      </c>
      <c r="L63" s="134" t="s">
        <v>217</v>
      </c>
      <c r="M63" s="134" t="s">
        <v>218</v>
      </c>
    </row>
    <row r="64" spans="1:13" ht="105">
      <c r="A64" s="13">
        <v>25</v>
      </c>
      <c r="B64" s="135" t="s">
        <v>325</v>
      </c>
      <c r="C64" s="135" t="s">
        <v>326</v>
      </c>
      <c r="D64" s="4" t="s">
        <v>200</v>
      </c>
      <c r="E64" s="137" t="s">
        <v>272</v>
      </c>
      <c r="F64" s="13" t="s">
        <v>275</v>
      </c>
      <c r="G64" s="138">
        <v>60000</v>
      </c>
      <c r="H64" s="138">
        <f>G64*0.0287</f>
        <v>1722</v>
      </c>
      <c r="I64" s="138">
        <v>1824</v>
      </c>
      <c r="J64" s="138">
        <v>3486.65</v>
      </c>
      <c r="K64" s="138">
        <v>225</v>
      </c>
      <c r="L64" s="138">
        <f>H64+I64+J64+K64</f>
        <v>7257.65</v>
      </c>
      <c r="M64" s="138">
        <f>+G64-L64</f>
        <v>52742.35</v>
      </c>
    </row>
    <row r="65" spans="1:13">
      <c r="A65" s="13"/>
      <c r="D65" s="20"/>
      <c r="E65" s="20"/>
      <c r="G65" s="138"/>
      <c r="H65" s="138"/>
      <c r="I65" s="138"/>
      <c r="J65" s="138"/>
      <c r="K65" s="138"/>
      <c r="L65" s="138"/>
      <c r="M65" s="138"/>
    </row>
    <row r="66" spans="1:13" ht="31.5">
      <c r="A66" s="6" t="s">
        <v>220</v>
      </c>
      <c r="B66" s="135"/>
      <c r="C66" s="135"/>
      <c r="D66" s="4"/>
      <c r="E66" s="4"/>
      <c r="F66" s="4"/>
      <c r="G66" s="11">
        <v>60000</v>
      </c>
      <c r="H66" s="11">
        <f t="shared" ref="H66" si="23">G66*0.0287</f>
        <v>1722</v>
      </c>
      <c r="I66" s="11">
        <v>1824</v>
      </c>
      <c r="J66" s="11">
        <v>3486.65</v>
      </c>
      <c r="K66" s="11">
        <v>225</v>
      </c>
      <c r="L66" s="11">
        <f t="shared" ref="L66" si="24">H66+I66+J66+K66</f>
        <v>7257.65</v>
      </c>
      <c r="M66" s="11">
        <f t="shared" ref="M66" si="25">+G66-L66</f>
        <v>52742.35</v>
      </c>
    </row>
    <row r="67" spans="1:13" ht="35.25" thickBot="1">
      <c r="A67" s="168" t="s">
        <v>219</v>
      </c>
      <c r="B67" s="146"/>
      <c r="C67" s="146"/>
      <c r="D67" s="146"/>
      <c r="E67" s="146"/>
      <c r="F67" s="146"/>
      <c r="G67" s="169">
        <f t="shared" ref="G67:M67" si="26">+G14+G18+G22+G26+G30+G37+G45+G49+G57+G61+G66</f>
        <v>1272000</v>
      </c>
      <c r="H67" s="169">
        <f t="shared" si="26"/>
        <v>36506.400000000001</v>
      </c>
      <c r="I67" s="169">
        <f t="shared" si="26"/>
        <v>38668.800000000003</v>
      </c>
      <c r="J67" s="169">
        <f t="shared" si="26"/>
        <v>58397.590000000004</v>
      </c>
      <c r="K67" s="169">
        <f t="shared" si="26"/>
        <v>79102.36</v>
      </c>
      <c r="L67" s="169">
        <f t="shared" si="26"/>
        <v>212675.15000000002</v>
      </c>
      <c r="M67" s="169">
        <f t="shared" si="26"/>
        <v>1059324.8500000001</v>
      </c>
    </row>
    <row r="68" spans="1:13" ht="18" thickTop="1">
      <c r="A68" s="168"/>
      <c r="B68" s="146"/>
      <c r="C68" s="146"/>
      <c r="D68" s="146"/>
      <c r="E68" s="146"/>
      <c r="F68" s="146"/>
      <c r="G68" s="170"/>
      <c r="H68" s="170"/>
      <c r="I68" s="170"/>
      <c r="J68" s="170"/>
      <c r="K68" s="170"/>
      <c r="L68" s="170"/>
      <c r="M68" s="171"/>
    </row>
    <row r="69" spans="1:13" ht="17.25">
      <c r="A69" s="146" t="s">
        <v>204</v>
      </c>
      <c r="B69" s="146"/>
      <c r="C69" s="146"/>
      <c r="D69" s="146"/>
      <c r="E69" s="146"/>
      <c r="F69" s="172" t="s">
        <v>82</v>
      </c>
      <c r="G69" s="172"/>
      <c r="H69" s="172"/>
      <c r="J69" s="173" t="s">
        <v>83</v>
      </c>
      <c r="K69" s="173"/>
      <c r="L69" s="173"/>
      <c r="M69" s="173"/>
    </row>
    <row r="70" spans="1:13" ht="17.25">
      <c r="A70" s="168"/>
      <c r="B70" s="146"/>
      <c r="C70" s="146"/>
      <c r="D70" s="146"/>
      <c r="E70" s="146"/>
      <c r="F70" s="146"/>
      <c r="G70" s="170"/>
      <c r="H70" s="170"/>
      <c r="I70" s="170"/>
      <c r="J70" s="170"/>
      <c r="K70" s="170"/>
      <c r="L70" s="170"/>
      <c r="M70" s="171"/>
    </row>
    <row r="71" spans="1:13" ht="17.25">
      <c r="A71" s="17" t="s">
        <v>327</v>
      </c>
      <c r="B71" s="146"/>
      <c r="C71" s="146"/>
      <c r="D71" s="146"/>
      <c r="E71" s="146"/>
      <c r="F71" s="174" t="s">
        <v>100</v>
      </c>
      <c r="G71" s="172"/>
      <c r="H71" s="172"/>
      <c r="I71" s="172"/>
      <c r="J71" s="175" t="s">
        <v>101</v>
      </c>
      <c r="K71" s="175"/>
      <c r="L71" s="175"/>
      <c r="M71" s="175"/>
    </row>
    <row r="72" spans="1:13" ht="17.25">
      <c r="A72" s="146" t="s">
        <v>328</v>
      </c>
      <c r="B72" s="146"/>
      <c r="C72" s="146"/>
      <c r="D72" s="146"/>
      <c r="E72" s="146"/>
      <c r="F72" s="146" t="s">
        <v>205</v>
      </c>
      <c r="G72" s="172"/>
      <c r="H72" s="172"/>
      <c r="I72" s="172"/>
      <c r="J72" s="173" t="s">
        <v>12</v>
      </c>
      <c r="K72" s="173"/>
      <c r="L72" s="173"/>
      <c r="M72" s="173"/>
    </row>
  </sheetData>
  <mergeCells count="15">
    <mergeCell ref="J69:M69"/>
    <mergeCell ref="J71:M71"/>
    <mergeCell ref="J72:M72"/>
    <mergeCell ref="A32:M32"/>
    <mergeCell ref="A38:M38"/>
    <mergeCell ref="A46:M46"/>
    <mergeCell ref="A50:M50"/>
    <mergeCell ref="A58:M58"/>
    <mergeCell ref="A62:M62"/>
    <mergeCell ref="A1:M6"/>
    <mergeCell ref="A8:M8"/>
    <mergeCell ref="A15:M15"/>
    <mergeCell ref="A19:M19"/>
    <mergeCell ref="A23:M23"/>
    <mergeCell ref="A27:M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D5BD-6623-4DC4-B67E-F0109C772DBC}">
  <dimension ref="B3:N29"/>
  <sheetViews>
    <sheetView tabSelected="1" topLeftCell="C1" workbookViewId="0">
      <selection activeCell="J12" sqref="J12"/>
    </sheetView>
  </sheetViews>
  <sheetFormatPr baseColWidth="10" defaultRowHeight="15"/>
  <cols>
    <col min="3" max="3" width="22.7109375" bestFit="1" customWidth="1"/>
    <col min="4" max="4" width="24.7109375" customWidth="1"/>
    <col min="6" max="6" width="18.7109375" bestFit="1" customWidth="1"/>
    <col min="7" max="7" width="38.7109375" bestFit="1" customWidth="1"/>
    <col min="13" max="13" width="13.85546875" bestFit="1" customWidth="1"/>
  </cols>
  <sheetData>
    <row r="3" spans="2:14">
      <c r="B3" s="176" t="s">
        <v>329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8"/>
    </row>
    <row r="4" spans="2:14">
      <c r="B4" s="179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80"/>
    </row>
    <row r="5" spans="2:14">
      <c r="B5" s="179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80"/>
    </row>
    <row r="6" spans="2:14">
      <c r="B6" s="179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80"/>
    </row>
    <row r="7" spans="2:14">
      <c r="B7" s="179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80"/>
    </row>
    <row r="8" spans="2:14" ht="15.75" thickBot="1">
      <c r="B8" s="181"/>
      <c r="C8" s="125"/>
      <c r="D8" s="125"/>
      <c r="E8" s="125"/>
      <c r="F8" s="125"/>
      <c r="G8" s="125"/>
      <c r="H8" s="125"/>
      <c r="I8" s="125"/>
      <c r="J8" s="125"/>
      <c r="K8" s="125"/>
      <c r="L8" s="122"/>
      <c r="M8" s="180"/>
    </row>
    <row r="9" spans="2:14" ht="21" thickBot="1">
      <c r="B9" s="182" t="s">
        <v>267</v>
      </c>
      <c r="C9" s="182" t="s">
        <v>207</v>
      </c>
      <c r="D9" s="182" t="s">
        <v>206</v>
      </c>
      <c r="E9" s="182" t="s">
        <v>209</v>
      </c>
      <c r="F9" s="182" t="s">
        <v>210</v>
      </c>
      <c r="G9" s="182" t="s">
        <v>211</v>
      </c>
      <c r="H9" s="182" t="s">
        <v>212</v>
      </c>
      <c r="I9" s="182" t="s">
        <v>1</v>
      </c>
      <c r="J9" s="182" t="s">
        <v>330</v>
      </c>
      <c r="K9" s="183" t="s">
        <v>214</v>
      </c>
      <c r="L9" s="128"/>
      <c r="M9" s="129"/>
    </row>
    <row r="10" spans="2:14" ht="31.5" thickBot="1">
      <c r="B10" s="184" t="s">
        <v>331</v>
      </c>
      <c r="C10" s="159"/>
      <c r="D10" s="159"/>
      <c r="E10" s="159"/>
      <c r="F10" s="159"/>
      <c r="G10" s="159"/>
      <c r="H10" s="159"/>
      <c r="I10" s="159"/>
      <c r="J10" s="159"/>
      <c r="K10" s="159"/>
      <c r="L10" s="185"/>
      <c r="M10" s="186"/>
    </row>
    <row r="11" spans="2:14" ht="21" thickBot="1">
      <c r="B11" s="130" t="s">
        <v>4</v>
      </c>
      <c r="C11" s="155" t="s">
        <v>5</v>
      </c>
      <c r="D11" s="155" t="s">
        <v>6</v>
      </c>
      <c r="E11" s="155" t="s">
        <v>196</v>
      </c>
      <c r="F11" s="155" t="s">
        <v>7</v>
      </c>
      <c r="G11" s="155" t="s">
        <v>215</v>
      </c>
      <c r="H11" s="155" t="s">
        <v>8</v>
      </c>
      <c r="I11" s="155" t="s">
        <v>9</v>
      </c>
      <c r="J11" s="155" t="s">
        <v>10</v>
      </c>
      <c r="K11" s="155" t="s">
        <v>216</v>
      </c>
      <c r="L11" s="155" t="s">
        <v>217</v>
      </c>
      <c r="M11" s="128" t="s">
        <v>218</v>
      </c>
    </row>
    <row r="12" spans="2:14" ht="69">
      <c r="B12" s="187">
        <v>1</v>
      </c>
      <c r="C12" s="147" t="s">
        <v>332</v>
      </c>
      <c r="D12" s="147" t="s">
        <v>333</v>
      </c>
      <c r="E12" s="148" t="s">
        <v>199</v>
      </c>
      <c r="F12" s="148" t="s">
        <v>334</v>
      </c>
      <c r="G12" s="163">
        <v>15000</v>
      </c>
      <c r="H12" s="188">
        <v>0</v>
      </c>
      <c r="I12" s="188">
        <v>0</v>
      </c>
      <c r="J12" s="188">
        <v>0</v>
      </c>
      <c r="K12" s="188">
        <v>0</v>
      </c>
      <c r="L12" s="188">
        <f>+H12+I12+J12+K12</f>
        <v>0</v>
      </c>
      <c r="M12" s="189">
        <f>G12-L12</f>
        <v>15000</v>
      </c>
      <c r="N12" s="3"/>
    </row>
    <row r="13" spans="2:14" ht="69">
      <c r="B13" s="187">
        <v>2</v>
      </c>
      <c r="C13" s="147" t="s">
        <v>335</v>
      </c>
      <c r="D13" s="147" t="s">
        <v>336</v>
      </c>
      <c r="E13" s="148" t="s">
        <v>199</v>
      </c>
      <c r="F13" s="148" t="s">
        <v>334</v>
      </c>
      <c r="G13" s="163">
        <v>50000</v>
      </c>
      <c r="H13" s="188">
        <v>0</v>
      </c>
      <c r="I13" s="188">
        <v>0</v>
      </c>
      <c r="J13" s="163">
        <v>2297.25</v>
      </c>
      <c r="K13" s="188">
        <v>0</v>
      </c>
      <c r="L13" s="188">
        <f t="shared" ref="L13:L21" si="0">+H13+I13+J13+K13</f>
        <v>2297.25</v>
      </c>
      <c r="M13" s="189">
        <f t="shared" ref="M13:M21" si="1">G13-L13</f>
        <v>47702.75</v>
      </c>
      <c r="N13" s="3"/>
    </row>
    <row r="14" spans="2:14" ht="69">
      <c r="B14" s="187">
        <v>3</v>
      </c>
      <c r="C14" s="147" t="s">
        <v>337</v>
      </c>
      <c r="D14" s="147" t="s">
        <v>338</v>
      </c>
      <c r="E14" s="148" t="s">
        <v>199</v>
      </c>
      <c r="F14" s="148" t="s">
        <v>334</v>
      </c>
      <c r="G14" s="163">
        <v>12500</v>
      </c>
      <c r="H14" s="188">
        <v>0</v>
      </c>
      <c r="I14" s="188">
        <v>0</v>
      </c>
      <c r="J14" s="188">
        <v>0</v>
      </c>
      <c r="K14" s="188">
        <v>0</v>
      </c>
      <c r="L14" s="188">
        <f>+H14+I14+J14+K14</f>
        <v>0</v>
      </c>
      <c r="M14" s="189">
        <f>G14-L14</f>
        <v>12500</v>
      </c>
      <c r="N14" s="3"/>
    </row>
    <row r="15" spans="2:14" ht="69">
      <c r="B15" s="187">
        <v>4</v>
      </c>
      <c r="C15" s="147" t="s">
        <v>339</v>
      </c>
      <c r="D15" s="147" t="s">
        <v>338</v>
      </c>
      <c r="E15" s="148" t="s">
        <v>199</v>
      </c>
      <c r="F15" s="148" t="s">
        <v>334</v>
      </c>
      <c r="G15" s="163">
        <v>15000</v>
      </c>
      <c r="H15" s="188">
        <v>0</v>
      </c>
      <c r="I15" s="188">
        <v>0</v>
      </c>
      <c r="J15" s="188">
        <v>0</v>
      </c>
      <c r="K15" s="188">
        <v>0</v>
      </c>
      <c r="L15" s="188">
        <f>+H15+I15+J15+K15</f>
        <v>0</v>
      </c>
      <c r="M15" s="189">
        <f>G15-L15</f>
        <v>15000</v>
      </c>
      <c r="N15" s="3"/>
    </row>
    <row r="16" spans="2:14" ht="69">
      <c r="B16" s="187">
        <v>5</v>
      </c>
      <c r="C16" s="147" t="s">
        <v>340</v>
      </c>
      <c r="D16" s="147" t="s">
        <v>338</v>
      </c>
      <c r="E16" s="148" t="s">
        <v>200</v>
      </c>
      <c r="F16" s="148" t="s">
        <v>334</v>
      </c>
      <c r="G16" s="163">
        <v>12500</v>
      </c>
      <c r="H16" s="188">
        <v>0</v>
      </c>
      <c r="I16" s="188">
        <v>0</v>
      </c>
      <c r="J16" s="188">
        <v>0</v>
      </c>
      <c r="K16" s="163">
        <v>7846.55</v>
      </c>
      <c r="L16" s="163">
        <f t="shared" si="0"/>
        <v>7846.55</v>
      </c>
      <c r="M16" s="189">
        <f t="shared" si="1"/>
        <v>4653.45</v>
      </c>
      <c r="N16" s="3"/>
    </row>
    <row r="17" spans="2:14" ht="69">
      <c r="B17" s="187">
        <v>6</v>
      </c>
      <c r="C17" s="147" t="s">
        <v>341</v>
      </c>
      <c r="D17" s="147" t="s">
        <v>342</v>
      </c>
      <c r="E17" s="148" t="s">
        <v>200</v>
      </c>
      <c r="F17" s="148" t="s">
        <v>334</v>
      </c>
      <c r="G17" s="163">
        <v>12500</v>
      </c>
      <c r="H17" s="188">
        <v>0</v>
      </c>
      <c r="I17" s="188">
        <v>0</v>
      </c>
      <c r="J17" s="188">
        <v>0</v>
      </c>
      <c r="K17" s="188">
        <v>0</v>
      </c>
      <c r="L17" s="188">
        <f t="shared" si="0"/>
        <v>0</v>
      </c>
      <c r="M17" s="189">
        <f t="shared" si="1"/>
        <v>12500</v>
      </c>
      <c r="N17" s="3"/>
    </row>
    <row r="18" spans="2:14" ht="86.25">
      <c r="B18" s="187">
        <v>7</v>
      </c>
      <c r="C18" s="147" t="s">
        <v>343</v>
      </c>
      <c r="D18" s="147" t="s">
        <v>344</v>
      </c>
      <c r="E18" s="148" t="s">
        <v>199</v>
      </c>
      <c r="F18" s="148" t="s">
        <v>334</v>
      </c>
      <c r="G18" s="163">
        <v>15000</v>
      </c>
      <c r="H18" s="188">
        <v>0</v>
      </c>
      <c r="I18" s="188">
        <v>0</v>
      </c>
      <c r="J18" s="188">
        <v>0</v>
      </c>
      <c r="K18" s="188">
        <v>0</v>
      </c>
      <c r="L18" s="188">
        <f t="shared" si="0"/>
        <v>0</v>
      </c>
      <c r="M18" s="189">
        <f t="shared" si="1"/>
        <v>15000</v>
      </c>
      <c r="N18" s="3"/>
    </row>
    <row r="19" spans="2:14" ht="86.25">
      <c r="B19" s="187">
        <v>8</v>
      </c>
      <c r="C19" s="147" t="s">
        <v>345</v>
      </c>
      <c r="D19" s="147" t="s">
        <v>344</v>
      </c>
      <c r="E19" s="148" t="s">
        <v>199</v>
      </c>
      <c r="F19" s="148" t="s">
        <v>334</v>
      </c>
      <c r="G19" s="163">
        <v>15000</v>
      </c>
      <c r="H19" s="188">
        <v>0</v>
      </c>
      <c r="I19" s="188">
        <v>0</v>
      </c>
      <c r="J19" s="188">
        <v>0</v>
      </c>
      <c r="K19" s="188">
        <v>0</v>
      </c>
      <c r="L19" s="188">
        <f t="shared" si="0"/>
        <v>0</v>
      </c>
      <c r="M19" s="189">
        <f t="shared" si="1"/>
        <v>15000</v>
      </c>
      <c r="N19" s="3"/>
    </row>
    <row r="20" spans="2:14" ht="69">
      <c r="B20" s="187">
        <v>9</v>
      </c>
      <c r="C20" s="147" t="s">
        <v>346</v>
      </c>
      <c r="D20" s="147" t="s">
        <v>342</v>
      </c>
      <c r="E20" s="148" t="s">
        <v>200</v>
      </c>
      <c r="F20" s="148" t="s">
        <v>334</v>
      </c>
      <c r="G20" s="190">
        <v>12500</v>
      </c>
      <c r="H20" s="191">
        <v>0</v>
      </c>
      <c r="I20" s="191">
        <v>0</v>
      </c>
      <c r="J20" s="191">
        <v>0</v>
      </c>
      <c r="K20" s="191">
        <v>0</v>
      </c>
      <c r="L20" s="191">
        <f t="shared" si="0"/>
        <v>0</v>
      </c>
      <c r="M20" s="192">
        <f t="shared" si="1"/>
        <v>12500</v>
      </c>
      <c r="N20" s="3"/>
    </row>
    <row r="21" spans="2:14" ht="69">
      <c r="B21" s="187">
        <v>10</v>
      </c>
      <c r="C21" s="147" t="s">
        <v>347</v>
      </c>
      <c r="D21" s="147" t="s">
        <v>338</v>
      </c>
      <c r="E21" s="148" t="s">
        <v>199</v>
      </c>
      <c r="F21" s="148" t="s">
        <v>334</v>
      </c>
      <c r="G21" s="190">
        <v>18000</v>
      </c>
      <c r="H21" s="191">
        <v>0</v>
      </c>
      <c r="I21" s="191">
        <v>0</v>
      </c>
      <c r="J21" s="191">
        <v>0</v>
      </c>
      <c r="K21" s="191">
        <v>0</v>
      </c>
      <c r="L21" s="191">
        <f t="shared" si="0"/>
        <v>0</v>
      </c>
      <c r="M21" s="192">
        <f t="shared" si="1"/>
        <v>18000</v>
      </c>
      <c r="N21" s="3"/>
    </row>
    <row r="22" spans="2:14" ht="34.5">
      <c r="B22" s="193" t="s">
        <v>220</v>
      </c>
      <c r="C22" s="147"/>
      <c r="D22" s="147"/>
      <c r="E22" s="148"/>
      <c r="F22" s="148"/>
      <c r="G22" s="190">
        <f>SUM(G12:G21)</f>
        <v>178000</v>
      </c>
      <c r="H22" s="191">
        <f>SUM(H11:H17)</f>
        <v>0</v>
      </c>
      <c r="I22" s="191">
        <f>SUM(I11:I17)</f>
        <v>0</v>
      </c>
      <c r="J22" s="190">
        <f>SUM(J11:J17)</f>
        <v>2297.25</v>
      </c>
      <c r="K22" s="194">
        <f>SUM(K11:K17)</f>
        <v>7846.55</v>
      </c>
      <c r="L22" s="190">
        <f>SUM(L11:L17)</f>
        <v>10143.799999999999</v>
      </c>
      <c r="M22" s="192">
        <f>SUM(M12:M21)</f>
        <v>167856.2</v>
      </c>
      <c r="N22" s="3"/>
    </row>
    <row r="23" spans="2:14" ht="34.5">
      <c r="B23" s="195" t="s">
        <v>219</v>
      </c>
      <c r="C23" s="196"/>
      <c r="D23" s="196"/>
      <c r="E23" s="197"/>
      <c r="F23" s="197"/>
      <c r="G23" s="198">
        <f>+G22</f>
        <v>178000</v>
      </c>
      <c r="H23" s="199">
        <f t="shared" ref="H23:L23" si="2">+H22</f>
        <v>0</v>
      </c>
      <c r="I23" s="199">
        <f t="shared" si="2"/>
        <v>0</v>
      </c>
      <c r="J23" s="198">
        <f t="shared" si="2"/>
        <v>2297.25</v>
      </c>
      <c r="K23" s="198">
        <f t="shared" si="2"/>
        <v>7846.55</v>
      </c>
      <c r="L23" s="198">
        <f t="shared" si="2"/>
        <v>10143.799999999999</v>
      </c>
      <c r="M23" s="200">
        <f>+M22</f>
        <v>167856.2</v>
      </c>
      <c r="N23" s="3"/>
    </row>
    <row r="24" spans="2:14" ht="17.25">
      <c r="B24" s="201"/>
      <c r="C24" s="202"/>
      <c r="D24" s="202"/>
      <c r="E24" s="148"/>
      <c r="F24" s="148"/>
      <c r="G24" s="203"/>
      <c r="H24" s="204"/>
      <c r="I24" s="204"/>
      <c r="J24" s="203"/>
      <c r="K24" s="205"/>
      <c r="L24" s="203"/>
      <c r="M24" s="203"/>
      <c r="N24" s="3"/>
    </row>
    <row r="25" spans="2:14" ht="17.25">
      <c r="B25" s="146" t="s">
        <v>204</v>
      </c>
      <c r="C25" s="146"/>
      <c r="D25" s="146"/>
      <c r="E25" s="146"/>
      <c r="F25" s="146"/>
      <c r="G25" s="172" t="s">
        <v>82</v>
      </c>
      <c r="H25" s="172"/>
      <c r="I25" s="172"/>
      <c r="J25" s="3"/>
      <c r="K25" s="173" t="s">
        <v>83</v>
      </c>
      <c r="L25" s="173"/>
      <c r="M25" s="173"/>
      <c r="N25" s="173"/>
    </row>
    <row r="26" spans="2:14" ht="17.25">
      <c r="B26" s="168"/>
      <c r="C26" s="146"/>
      <c r="D26" s="146"/>
      <c r="E26" s="146"/>
      <c r="F26" s="146"/>
      <c r="G26" s="146"/>
      <c r="H26" s="170"/>
      <c r="I26" s="170"/>
      <c r="J26" s="170"/>
      <c r="K26" s="170"/>
      <c r="L26" s="170"/>
      <c r="M26" s="170"/>
      <c r="N26" s="171"/>
    </row>
    <row r="27" spans="2:14" ht="17.25">
      <c r="B27" s="17" t="s">
        <v>254</v>
      </c>
      <c r="C27" s="146"/>
      <c r="D27" s="146"/>
      <c r="E27" s="146"/>
      <c r="F27" s="146"/>
      <c r="G27" s="174" t="s">
        <v>100</v>
      </c>
      <c r="H27" s="172"/>
      <c r="I27" s="172"/>
      <c r="J27" s="172"/>
      <c r="K27" s="175" t="s">
        <v>101</v>
      </c>
      <c r="L27" s="175"/>
      <c r="M27" s="175"/>
      <c r="N27" s="175"/>
    </row>
    <row r="28" spans="2:14" ht="17.25">
      <c r="B28" s="146" t="s">
        <v>348</v>
      </c>
      <c r="C28" s="146"/>
      <c r="D28" s="146"/>
      <c r="E28" s="146"/>
      <c r="F28" s="146"/>
      <c r="G28" s="146" t="s">
        <v>205</v>
      </c>
      <c r="H28" s="172"/>
      <c r="I28" s="172"/>
      <c r="J28" s="172"/>
      <c r="K28" s="173" t="s">
        <v>12</v>
      </c>
      <c r="L28" s="173"/>
      <c r="M28" s="173"/>
      <c r="N28" s="173"/>
    </row>
    <row r="29" spans="2:14" ht="17.25">
      <c r="B29" s="201"/>
      <c r="C29" s="202"/>
      <c r="D29" s="202"/>
      <c r="E29" s="148"/>
      <c r="F29" s="148"/>
      <c r="G29" s="203"/>
      <c r="H29" s="204"/>
      <c r="I29" s="204"/>
      <c r="J29" s="203"/>
      <c r="K29" s="205"/>
      <c r="L29" s="203"/>
      <c r="M29" s="203"/>
      <c r="N29" s="3"/>
    </row>
  </sheetData>
  <mergeCells count="5">
    <mergeCell ref="B3:M8"/>
    <mergeCell ref="B10:M10"/>
    <mergeCell ref="K25:N25"/>
    <mergeCell ref="K27:N27"/>
    <mergeCell ref="K28:N2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0" ma:contentTypeDescription="Crear nuevo documento." ma:contentTypeScope="" ma:versionID="80c5a8bab7b07eabe5fa6364cd5fe439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a3c17b40c9b1654f7b7ee318fc7f8844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20C045-C059-438C-86FF-9AB6E271B0F9}"/>
</file>

<file path=customXml/itemProps2.xml><?xml version="1.0" encoding="utf-8"?>
<ds:datastoreItem xmlns:ds="http://schemas.openxmlformats.org/officeDocument/2006/customXml" ds:itemID="{D1FB479F-60B5-4EA4-A764-0F8CFB6FD4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Personal Fijo</vt:lpstr>
      <vt:lpstr>Personal Contratado</vt:lpstr>
      <vt:lpstr>Personal de Vigilancia </vt:lpstr>
      <vt:lpstr>'Personal Fijo'!Área_de_impresión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Nayade Ferreras Gómez</cp:lastModifiedBy>
  <cp:lastPrinted>2024-01-05T17:51:21Z</cp:lastPrinted>
  <dcterms:created xsi:type="dcterms:W3CDTF">2020-09-29T19:02:13Z</dcterms:created>
  <dcterms:modified xsi:type="dcterms:W3CDTF">2024-01-18T22:14:06Z</dcterms:modified>
</cp:coreProperties>
</file>