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NOMINA OCTUBRE/"/>
    </mc:Choice>
  </mc:AlternateContent>
  <xr:revisionPtr revIDLastSave="0" documentId="8_{07196F8E-BAEB-4527-B939-864C30BDA7F5}" xr6:coauthVersionLast="47" xr6:coauthVersionMax="47" xr10:uidLastSave="{00000000-0000-0000-0000-000000000000}"/>
  <bookViews>
    <workbookView xWindow="-120" yWindow="-120" windowWidth="20730" windowHeight="11040" tabRatio="629" activeTab="1" xr2:uid="{00000000-000D-0000-FFFF-FFFF00000000}"/>
  </bookViews>
  <sheets>
    <sheet name="Nomina Fija " sheetId="1" r:id="rId1"/>
    <sheet name="Nomina Contratos" sheetId="2" r:id="rId2"/>
    <sheet name="Nomina Vigilancia " sheetId="3" r:id="rId3"/>
  </sheets>
  <definedNames>
    <definedName name="_xlnm.Print_Area" localSheetId="0">'Nomina Fija '!$A$1:$L$209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2" l="1"/>
  <c r="N71" i="2" s="1"/>
  <c r="I71" i="2"/>
  <c r="I69" i="2"/>
  <c r="M69" i="2" s="1"/>
  <c r="N69" i="2" s="1"/>
  <c r="M66" i="2"/>
  <c r="N66" i="2" s="1"/>
  <c r="M65" i="2"/>
  <c r="N65" i="2" s="1"/>
  <c r="L62" i="2"/>
  <c r="K62" i="2"/>
  <c r="H62" i="2"/>
  <c r="J61" i="2"/>
  <c r="I61" i="2"/>
  <c r="M61" i="2" s="1"/>
  <c r="N61" i="2" s="1"/>
  <c r="I60" i="2"/>
  <c r="M60" i="2" s="1"/>
  <c r="N60" i="2" s="1"/>
  <c r="M59" i="2"/>
  <c r="N59" i="2" s="1"/>
  <c r="J59" i="2"/>
  <c r="J62" i="2" s="1"/>
  <c r="I59" i="2"/>
  <c r="M58" i="2"/>
  <c r="N58" i="2" s="1"/>
  <c r="I58" i="2"/>
  <c r="N57" i="2"/>
  <c r="N62" i="2" s="1"/>
  <c r="M57" i="2"/>
  <c r="I57" i="2"/>
  <c r="I62" i="2" s="1"/>
  <c r="M54" i="2"/>
  <c r="N54" i="2" s="1"/>
  <c r="I54" i="2"/>
  <c r="N53" i="2"/>
  <c r="M53" i="2"/>
  <c r="I53" i="2"/>
  <c r="L50" i="2"/>
  <c r="K50" i="2"/>
  <c r="H50" i="2"/>
  <c r="N49" i="2"/>
  <c r="J49" i="2"/>
  <c r="I49" i="2"/>
  <c r="I50" i="2" s="1"/>
  <c r="J48" i="2"/>
  <c r="M48" i="2" s="1"/>
  <c r="N48" i="2" s="1"/>
  <c r="I48" i="2"/>
  <c r="N47" i="2"/>
  <c r="J47" i="2"/>
  <c r="J50" i="2" s="1"/>
  <c r="N46" i="2"/>
  <c r="M46" i="2"/>
  <c r="J45" i="2"/>
  <c r="M45" i="2" s="1"/>
  <c r="L42" i="2"/>
  <c r="K42" i="2"/>
  <c r="I42" i="2"/>
  <c r="H42" i="2"/>
  <c r="J41" i="2"/>
  <c r="M41" i="2" s="1"/>
  <c r="N41" i="2" s="1"/>
  <c r="I41" i="2"/>
  <c r="M40" i="2"/>
  <c r="N40" i="2" s="1"/>
  <c r="J40" i="2"/>
  <c r="J42" i="2" s="1"/>
  <c r="I40" i="2"/>
  <c r="N39" i="2"/>
  <c r="M39" i="2"/>
  <c r="M38" i="2"/>
  <c r="N38" i="2" s="1"/>
  <c r="L34" i="2"/>
  <c r="K34" i="2"/>
  <c r="I34" i="2"/>
  <c r="H34" i="2"/>
  <c r="J33" i="2"/>
  <c r="J34" i="2" s="1"/>
  <c r="I33" i="2"/>
  <c r="L30" i="2"/>
  <c r="K30" i="2"/>
  <c r="J30" i="2"/>
  <c r="H30" i="2"/>
  <c r="I29" i="2"/>
  <c r="I30" i="2" s="1"/>
  <c r="L26" i="2"/>
  <c r="K26" i="2"/>
  <c r="I26" i="2"/>
  <c r="H26" i="2"/>
  <c r="M25" i="2"/>
  <c r="M26" i="2" s="1"/>
  <c r="J25" i="2"/>
  <c r="J26" i="2" s="1"/>
  <c r="I25" i="2"/>
  <c r="L22" i="2"/>
  <c r="K22" i="2"/>
  <c r="H22" i="2"/>
  <c r="J21" i="2"/>
  <c r="J22" i="2" s="1"/>
  <c r="I21" i="2"/>
  <c r="M21" i="2" s="1"/>
  <c r="L18" i="2"/>
  <c r="L72" i="2" s="1"/>
  <c r="K18" i="2"/>
  <c r="K72" i="2" s="1"/>
  <c r="J18" i="2"/>
  <c r="I18" i="2"/>
  <c r="H18" i="2"/>
  <c r="H72" i="2" s="1"/>
  <c r="N17" i="2"/>
  <c r="N16" i="2"/>
  <c r="M16" i="2"/>
  <c r="N15" i="2"/>
  <c r="M15" i="2"/>
  <c r="J14" i="2"/>
  <c r="M14" i="2" s="1"/>
  <c r="M18" i="2" l="1"/>
  <c r="N14" i="2"/>
  <c r="N18" i="2" s="1"/>
  <c r="J72" i="2"/>
  <c r="N42" i="2"/>
  <c r="M50" i="2"/>
  <c r="N45" i="2"/>
  <c r="N50" i="2" s="1"/>
  <c r="M22" i="2"/>
  <c r="N21" i="2"/>
  <c r="N22" i="2" s="1"/>
  <c r="M62" i="2"/>
  <c r="I22" i="2"/>
  <c r="I72" i="2" s="1"/>
  <c r="M29" i="2"/>
  <c r="M33" i="2"/>
  <c r="M42" i="2"/>
  <c r="N25" i="2"/>
  <c r="N26" i="2" s="1"/>
  <c r="M34" i="2" l="1"/>
  <c r="N33" i="2"/>
  <c r="N34" i="2" s="1"/>
  <c r="N72" i="2" s="1"/>
  <c r="M30" i="2"/>
  <c r="M72" i="2" s="1"/>
  <c r="N29" i="2"/>
  <c r="N30" i="2" s="1"/>
  <c r="K22" i="3" l="1"/>
  <c r="K23" i="3" s="1"/>
  <c r="J22" i="3"/>
  <c r="J23" i="3" s="1"/>
  <c r="I22" i="3"/>
  <c r="I23" i="3" s="1"/>
  <c r="H22" i="3"/>
  <c r="H23" i="3" s="1"/>
  <c r="G22" i="3"/>
  <c r="G23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22" i="3" l="1"/>
  <c r="L23" i="3" s="1"/>
  <c r="M22" i="3"/>
  <c r="M23" i="3" s="1"/>
  <c r="L106" i="1" l="1"/>
  <c r="K68" i="1"/>
  <c r="G71" i="1"/>
  <c r="K71" i="1"/>
  <c r="L71" i="1" s="1"/>
  <c r="G72" i="1"/>
  <c r="K72" i="1"/>
  <c r="L72" i="1"/>
  <c r="L55" i="1"/>
  <c r="L25" i="1"/>
  <c r="L24" i="1"/>
  <c r="G131" i="1" l="1"/>
  <c r="H131" i="1"/>
  <c r="G123" i="1"/>
  <c r="H123" i="1"/>
  <c r="K131" i="1" l="1"/>
  <c r="L131" i="1" s="1"/>
  <c r="K123" i="1"/>
  <c r="L123" i="1" s="1"/>
  <c r="K159" i="1"/>
  <c r="L159" i="1" s="1"/>
  <c r="K57" i="1"/>
  <c r="L57" i="1" s="1"/>
  <c r="K97" i="1" l="1"/>
  <c r="I152" i="1"/>
  <c r="J152" i="1"/>
  <c r="F152" i="1"/>
  <c r="H151" i="1"/>
  <c r="G151" i="1"/>
  <c r="K151" i="1" s="1"/>
  <c r="H36" i="1"/>
  <c r="I36" i="1"/>
  <c r="J36" i="1"/>
  <c r="F36" i="1"/>
  <c r="K29" i="1"/>
  <c r="K16" i="1"/>
  <c r="K13" i="1"/>
  <c r="L151" i="1" l="1"/>
  <c r="H196" i="1"/>
  <c r="H195" i="1"/>
  <c r="G196" i="1"/>
  <c r="G195" i="1"/>
  <c r="I191" i="1"/>
  <c r="J191" i="1"/>
  <c r="F191" i="1"/>
  <c r="G150" i="1"/>
  <c r="H150" i="1"/>
  <c r="J112" i="1"/>
  <c r="F112" i="1"/>
  <c r="H111" i="1"/>
  <c r="G111" i="1"/>
  <c r="H90" i="1"/>
  <c r="I90" i="1"/>
  <c r="J90" i="1"/>
  <c r="F90" i="1"/>
  <c r="G81" i="1"/>
  <c r="G80" i="1"/>
  <c r="H20" i="1"/>
  <c r="G20" i="1"/>
  <c r="K20" i="1" l="1"/>
  <c r="K111" i="1"/>
  <c r="L111" i="1" s="1"/>
  <c r="K150" i="1"/>
  <c r="L150" i="1" s="1"/>
  <c r="K196" i="1"/>
  <c r="L196" i="1" s="1"/>
  <c r="K195" i="1"/>
  <c r="K163" i="1"/>
  <c r="L163" i="1" s="1"/>
  <c r="K155" i="1"/>
  <c r="L155" i="1" s="1"/>
  <c r="K144" i="1"/>
  <c r="L144" i="1" s="1"/>
  <c r="K143" i="1"/>
  <c r="J136" i="1"/>
  <c r="F136" i="1"/>
  <c r="H86" i="1"/>
  <c r="I86" i="1"/>
  <c r="J86" i="1"/>
  <c r="F86" i="1"/>
  <c r="I197" i="1"/>
  <c r="J197" i="1"/>
  <c r="F197" i="1"/>
  <c r="G145" i="1"/>
  <c r="H145" i="1"/>
  <c r="I145" i="1"/>
  <c r="J145" i="1"/>
  <c r="F145" i="1"/>
  <c r="I63" i="1"/>
  <c r="J63" i="1"/>
  <c r="F63" i="1"/>
  <c r="I50" i="1"/>
  <c r="J50" i="1"/>
  <c r="F50" i="1"/>
  <c r="I32" i="1"/>
  <c r="J32" i="1"/>
  <c r="F32" i="1"/>
  <c r="I202" i="1"/>
  <c r="J202" i="1"/>
  <c r="F202" i="1"/>
  <c r="J187" i="1"/>
  <c r="F187" i="1"/>
  <c r="I175" i="1"/>
  <c r="J175" i="1"/>
  <c r="F175" i="1"/>
  <c r="I166" i="1"/>
  <c r="J166" i="1"/>
  <c r="F166" i="1"/>
  <c r="I44" i="1"/>
  <c r="J44" i="1"/>
  <c r="F44" i="1"/>
  <c r="G28" i="1"/>
  <c r="K28" i="1" s="1"/>
  <c r="L28" i="1" s="1"/>
  <c r="G25" i="1"/>
  <c r="K25" i="1" s="1"/>
  <c r="G14" i="1"/>
  <c r="K14" i="1" s="1"/>
  <c r="G110" i="1"/>
  <c r="H110" i="1"/>
  <c r="K115" i="1"/>
  <c r="K145" i="1" l="1"/>
  <c r="L14" i="1"/>
  <c r="K110" i="1"/>
  <c r="L110" i="1" s="1"/>
  <c r="G165" i="1"/>
  <c r="H165" i="1"/>
  <c r="H67" i="1"/>
  <c r="G67" i="1"/>
  <c r="K165" i="1" l="1"/>
  <c r="L165" i="1" s="1"/>
  <c r="K67" i="1"/>
  <c r="L67" i="1" s="1"/>
  <c r="L184" i="1"/>
  <c r="L29" i="1"/>
  <c r="G108" i="1" l="1"/>
  <c r="H108" i="1"/>
  <c r="G49" i="1"/>
  <c r="H49" i="1"/>
  <c r="K108" i="1" l="1"/>
  <c r="L108" i="1" s="1"/>
  <c r="K49" i="1"/>
  <c r="G31" i="1"/>
  <c r="I82" i="1"/>
  <c r="J82" i="1"/>
  <c r="H10" i="1"/>
  <c r="H169" i="1"/>
  <c r="H56" i="1"/>
  <c r="H54" i="1"/>
  <c r="G56" i="1"/>
  <c r="G54" i="1"/>
  <c r="G107" i="1"/>
  <c r="K107" i="1" s="1"/>
  <c r="L107" i="1" s="1"/>
  <c r="G15" i="1"/>
  <c r="K15" i="1" s="1"/>
  <c r="G12" i="1"/>
  <c r="K12" i="1" s="1"/>
  <c r="K24" i="1"/>
  <c r="G26" i="1"/>
  <c r="K26" i="1" s="1"/>
  <c r="G89" i="1"/>
  <c r="G22" i="1"/>
  <c r="K22" i="1" s="1"/>
  <c r="G40" i="1"/>
  <c r="K40" i="1" s="1"/>
  <c r="G19" i="1"/>
  <c r="K19" i="1" s="1"/>
  <c r="G30" i="1"/>
  <c r="K30" i="1" s="1"/>
  <c r="G169" i="1"/>
  <c r="G23" i="1"/>
  <c r="K23" i="1" s="1"/>
  <c r="G21" i="1"/>
  <c r="K21" i="1" s="1"/>
  <c r="G18" i="1"/>
  <c r="G10" i="1"/>
  <c r="G35" i="1"/>
  <c r="G133" i="1"/>
  <c r="G11" i="1"/>
  <c r="K11" i="1" s="1"/>
  <c r="K35" i="1" l="1"/>
  <c r="K36" i="1" s="1"/>
  <c r="G36" i="1"/>
  <c r="K31" i="1"/>
  <c r="L31" i="1" s="1"/>
  <c r="K18" i="1"/>
  <c r="L18" i="1" s="1"/>
  <c r="K54" i="1"/>
  <c r="K89" i="1"/>
  <c r="K90" i="1" s="1"/>
  <c r="G90" i="1"/>
  <c r="K133" i="1"/>
  <c r="K56" i="1"/>
  <c r="L49" i="1"/>
  <c r="K169" i="1"/>
  <c r="L98" i="1" l="1"/>
  <c r="K98" i="1"/>
  <c r="G135" i="1"/>
  <c r="H135" i="1"/>
  <c r="K135" i="1" l="1"/>
  <c r="L135" i="1" s="1"/>
  <c r="G42" i="1"/>
  <c r="H42" i="1"/>
  <c r="K42" i="1" l="1"/>
  <c r="L42" i="1" s="1"/>
  <c r="G116" i="1"/>
  <c r="H116" i="1"/>
  <c r="I116" i="1"/>
  <c r="J116" i="1"/>
  <c r="F116" i="1"/>
  <c r="H140" i="1"/>
  <c r="I140" i="1"/>
  <c r="J140" i="1"/>
  <c r="F140" i="1"/>
  <c r="I58" i="1"/>
  <c r="J58" i="1"/>
  <c r="K116" i="1" l="1"/>
  <c r="G186" i="1" l="1"/>
  <c r="H186" i="1"/>
  <c r="G105" i="1"/>
  <c r="H105" i="1"/>
  <c r="L195" i="1"/>
  <c r="L115" i="1"/>
  <c r="L116" i="1" s="1"/>
  <c r="J99" i="1"/>
  <c r="I99" i="1"/>
  <c r="F99" i="1"/>
  <c r="K105" i="1" l="1"/>
  <c r="L105" i="1" s="1"/>
  <c r="K186" i="1"/>
  <c r="L186" i="1" s="1"/>
  <c r="L26" i="1" l="1"/>
  <c r="L22" i="1"/>
  <c r="G183" i="1"/>
  <c r="G85" i="1"/>
  <c r="G86" i="1" s="1"/>
  <c r="G121" i="1"/>
  <c r="G120" i="1"/>
  <c r="G66" i="1"/>
  <c r="G78" i="1"/>
  <c r="K78" i="1" s="1"/>
  <c r="L78" i="1" s="1"/>
  <c r="L40" i="1"/>
  <c r="F58" i="1"/>
  <c r="L89" i="1"/>
  <c r="L90" i="1" s="1"/>
  <c r="L56" i="1" l="1"/>
  <c r="G158" i="1" l="1"/>
  <c r="K158" i="1" s="1"/>
  <c r="H190" i="1"/>
  <c r="H191" i="1" s="1"/>
  <c r="G190" i="1"/>
  <c r="G191" i="1" s="1"/>
  <c r="H157" i="1"/>
  <c r="G157" i="1"/>
  <c r="H174" i="1"/>
  <c r="G174" i="1"/>
  <c r="H185" i="1"/>
  <c r="G185" i="1"/>
  <c r="H181" i="1"/>
  <c r="G181" i="1"/>
  <c r="H183" i="1"/>
  <c r="K183" i="1" s="1"/>
  <c r="L183" i="1" s="1"/>
  <c r="H182" i="1"/>
  <c r="G182" i="1"/>
  <c r="H149" i="1"/>
  <c r="H152" i="1" s="1"/>
  <c r="G149" i="1"/>
  <c r="G152" i="1" s="1"/>
  <c r="H180" i="1"/>
  <c r="G180" i="1"/>
  <c r="H178" i="1"/>
  <c r="H179" i="1"/>
  <c r="G179" i="1"/>
  <c r="H161" i="1"/>
  <c r="G161" i="1"/>
  <c r="H197" i="1"/>
  <c r="G194" i="1"/>
  <c r="H201" i="1"/>
  <c r="G201" i="1"/>
  <c r="H162" i="1"/>
  <c r="G162" i="1"/>
  <c r="H173" i="1"/>
  <c r="G173" i="1"/>
  <c r="H156" i="1"/>
  <c r="G156" i="1"/>
  <c r="H172" i="1"/>
  <c r="G172" i="1"/>
  <c r="H160" i="1"/>
  <c r="K160" i="1" s="1"/>
  <c r="L160" i="1" s="1"/>
  <c r="H164" i="1"/>
  <c r="G164" i="1"/>
  <c r="H171" i="1"/>
  <c r="G171" i="1"/>
  <c r="K171" i="1" s="1"/>
  <c r="K164" i="1" l="1"/>
  <c r="L164" i="1" s="1"/>
  <c r="K156" i="1"/>
  <c r="K174" i="1"/>
  <c r="K162" i="1"/>
  <c r="L162" i="1" s="1"/>
  <c r="G197" i="1"/>
  <c r="K194" i="1"/>
  <c r="K197" i="1" s="1"/>
  <c r="K172" i="1"/>
  <c r="L172" i="1" s="1"/>
  <c r="K173" i="1"/>
  <c r="L173" i="1" s="1"/>
  <c r="K161" i="1"/>
  <c r="K178" i="1"/>
  <c r="H187" i="1"/>
  <c r="G187" i="1"/>
  <c r="G175" i="1"/>
  <c r="H166" i="1"/>
  <c r="G166" i="1"/>
  <c r="K149" i="1"/>
  <c r="K152" i="1" s="1"/>
  <c r="K180" i="1"/>
  <c r="L180" i="1" s="1"/>
  <c r="K182" i="1"/>
  <c r="L182" i="1" s="1"/>
  <c r="K201" i="1"/>
  <c r="L201" i="1" s="1"/>
  <c r="K190" i="1"/>
  <c r="K185" i="1"/>
  <c r="L185" i="1" s="1"/>
  <c r="I181" i="1"/>
  <c r="I187" i="1" s="1"/>
  <c r="K157" i="1"/>
  <c r="K179" i="1"/>
  <c r="L194" i="1" l="1"/>
  <c r="L197" i="1" s="1"/>
  <c r="L190" i="1"/>
  <c r="L191" i="1" s="1"/>
  <c r="K191" i="1"/>
  <c r="L149" i="1"/>
  <c r="L152" i="1" s="1"/>
  <c r="L178" i="1"/>
  <c r="K181" i="1"/>
  <c r="L181" i="1" s="1"/>
  <c r="K166" i="1"/>
  <c r="L156" i="1"/>
  <c r="L174" i="1"/>
  <c r="L157" i="1"/>
  <c r="L161" i="1"/>
  <c r="L171" i="1"/>
  <c r="L158" i="1"/>
  <c r="L179" i="1"/>
  <c r="K187" i="1" l="1"/>
  <c r="L187" i="1"/>
  <c r="L166" i="1"/>
  <c r="K93" i="1" l="1"/>
  <c r="K62" i="1"/>
  <c r="K80" i="1"/>
  <c r="L80" i="1" s="1"/>
  <c r="K81" i="1"/>
  <c r="L81" i="1" s="1"/>
  <c r="L13" i="1"/>
  <c r="H200" i="1"/>
  <c r="H202" i="1" s="1"/>
  <c r="F82" i="1" l="1"/>
  <c r="H170" i="1" l="1"/>
  <c r="H175" i="1" l="1"/>
  <c r="K170" i="1"/>
  <c r="K175" i="1" s="1"/>
  <c r="L170" i="1" l="1"/>
  <c r="L19" i="1" l="1"/>
  <c r="G104" i="1"/>
  <c r="L23" i="1"/>
  <c r="G134" i="1"/>
  <c r="H134" i="1"/>
  <c r="L21" i="1"/>
  <c r="G43" i="1"/>
  <c r="H43" i="1"/>
  <c r="H75" i="1"/>
  <c r="G75" i="1"/>
  <c r="G27" i="1"/>
  <c r="H27" i="1"/>
  <c r="H32" i="1" s="1"/>
  <c r="G41" i="1"/>
  <c r="K41" i="1" s="1"/>
  <c r="L41" i="1" s="1"/>
  <c r="G139" i="1"/>
  <c r="K27" i="1" l="1"/>
  <c r="K134" i="1"/>
  <c r="L134" i="1" s="1"/>
  <c r="K43" i="1"/>
  <c r="L43" i="1" s="1"/>
  <c r="K139" i="1"/>
  <c r="K140" i="1" s="1"/>
  <c r="G140" i="1"/>
  <c r="L27" i="1"/>
  <c r="K104" i="1"/>
  <c r="K75" i="1"/>
  <c r="L75" i="1" s="1"/>
  <c r="L104" i="1" l="1"/>
  <c r="L139" i="1"/>
  <c r="L140" i="1" s="1"/>
  <c r="L143" i="1"/>
  <c r="L145" i="1" s="1"/>
  <c r="L20" i="1" l="1"/>
  <c r="L133" i="1" l="1"/>
  <c r="L15" i="1" l="1"/>
  <c r="L97" i="1"/>
  <c r="L30" i="1" l="1"/>
  <c r="G132" i="1" l="1"/>
  <c r="H132" i="1"/>
  <c r="K132" i="1" l="1"/>
  <c r="L132" i="1" s="1"/>
  <c r="H77" i="1" l="1"/>
  <c r="H79" i="1"/>
  <c r="H76" i="1"/>
  <c r="G76" i="1"/>
  <c r="H61" i="1"/>
  <c r="H63" i="1" s="1"/>
  <c r="G61" i="1"/>
  <c r="G63" i="1" s="1"/>
  <c r="H96" i="1"/>
  <c r="G96" i="1"/>
  <c r="H94" i="1"/>
  <c r="G94" i="1"/>
  <c r="H130" i="1"/>
  <c r="G130" i="1"/>
  <c r="H129" i="1"/>
  <c r="G129" i="1"/>
  <c r="H127" i="1"/>
  <c r="G127" i="1"/>
  <c r="H125" i="1"/>
  <c r="G125" i="1"/>
  <c r="H124" i="1"/>
  <c r="G124" i="1"/>
  <c r="H120" i="1"/>
  <c r="H122" i="1"/>
  <c r="G122" i="1"/>
  <c r="H119" i="1"/>
  <c r="G119" i="1"/>
  <c r="H126" i="1"/>
  <c r="G126" i="1"/>
  <c r="H128" i="1"/>
  <c r="G128" i="1"/>
  <c r="H121" i="1"/>
  <c r="K121" i="1" s="1"/>
  <c r="H95" i="1"/>
  <c r="G95" i="1"/>
  <c r="G200" i="1"/>
  <c r="H48" i="1"/>
  <c r="H50" i="1" s="1"/>
  <c r="G48" i="1"/>
  <c r="G47" i="1"/>
  <c r="H109" i="1"/>
  <c r="G109" i="1"/>
  <c r="G53" i="1"/>
  <c r="H103" i="1"/>
  <c r="G103" i="1"/>
  <c r="H102" i="1"/>
  <c r="G102" i="1"/>
  <c r="H39" i="1"/>
  <c r="H44" i="1" s="1"/>
  <c r="G39" i="1"/>
  <c r="G44" i="1" s="1"/>
  <c r="G17" i="1"/>
  <c r="L35" i="1"/>
  <c r="L36" i="1" s="1"/>
  <c r="G32" i="1" l="1"/>
  <c r="K17" i="1"/>
  <c r="K129" i="1"/>
  <c r="L129" i="1" s="1"/>
  <c r="G112" i="1"/>
  <c r="H112" i="1"/>
  <c r="K127" i="1"/>
  <c r="L127" i="1" s="1"/>
  <c r="K130" i="1"/>
  <c r="L130" i="1" s="1"/>
  <c r="K128" i="1"/>
  <c r="L128" i="1" s="1"/>
  <c r="G136" i="1"/>
  <c r="H136" i="1"/>
  <c r="G50" i="1"/>
  <c r="K200" i="1"/>
  <c r="K202" i="1" s="1"/>
  <c r="G202" i="1"/>
  <c r="L17" i="1"/>
  <c r="K77" i="1"/>
  <c r="L77" i="1" s="1"/>
  <c r="H82" i="1"/>
  <c r="G82" i="1"/>
  <c r="G58" i="1"/>
  <c r="H58" i="1"/>
  <c r="K47" i="1"/>
  <c r="K94" i="1"/>
  <c r="K53" i="1"/>
  <c r="L54" i="1"/>
  <c r="G99" i="1"/>
  <c r="H99" i="1"/>
  <c r="K95" i="1"/>
  <c r="L95" i="1" s="1"/>
  <c r="K79" i="1"/>
  <c r="L79" i="1" s="1"/>
  <c r="K96" i="1"/>
  <c r="K39" i="1"/>
  <c r="K44" i="1" s="1"/>
  <c r="K76" i="1"/>
  <c r="L76" i="1" s="1"/>
  <c r="K85" i="1"/>
  <c r="K61" i="1"/>
  <c r="K63" i="1" s="1"/>
  <c r="K66" i="1"/>
  <c r="L66" i="1" s="1"/>
  <c r="K48" i="1"/>
  <c r="L48" i="1" s="1"/>
  <c r="L169" i="1"/>
  <c r="K10" i="1"/>
  <c r="L11" i="1"/>
  <c r="L93" i="1"/>
  <c r="L12" i="1"/>
  <c r="I119" i="1"/>
  <c r="I124" i="1"/>
  <c r="K124" i="1" s="1"/>
  <c r="L62" i="1"/>
  <c r="I103" i="1"/>
  <c r="K103" i="1" s="1"/>
  <c r="L103" i="1" s="1"/>
  <c r="I120" i="1"/>
  <c r="K120" i="1" s="1"/>
  <c r="I126" i="1"/>
  <c r="K126" i="1" s="1"/>
  <c r="I122" i="1"/>
  <c r="K122" i="1" s="1"/>
  <c r="I102" i="1"/>
  <c r="I112" i="1" s="1"/>
  <c r="I125" i="1"/>
  <c r="L85" i="1" l="1"/>
  <c r="L86" i="1" s="1"/>
  <c r="K86" i="1"/>
  <c r="K125" i="1"/>
  <c r="L125" i="1" s="1"/>
  <c r="K119" i="1"/>
  <c r="L119" i="1" s="1"/>
  <c r="I136" i="1"/>
  <c r="L47" i="1"/>
  <c r="L50" i="1" s="1"/>
  <c r="K50" i="1"/>
  <c r="L200" i="1"/>
  <c r="L202" i="1" s="1"/>
  <c r="K32" i="1"/>
  <c r="L175" i="1"/>
  <c r="K102" i="1"/>
  <c r="L61" i="1"/>
  <c r="L63" i="1" s="1"/>
  <c r="K82" i="1"/>
  <c r="L82" i="1" s="1"/>
  <c r="K109" i="1"/>
  <c r="L126" i="1"/>
  <c r="K58" i="1"/>
  <c r="L39" i="1"/>
  <c r="L44" i="1" s="1"/>
  <c r="L122" i="1"/>
  <c r="L96" i="1"/>
  <c r="K99" i="1"/>
  <c r="L124" i="1"/>
  <c r="L120" i="1"/>
  <c r="L10" i="1"/>
  <c r="L32" i="1" s="1"/>
  <c r="L121" i="1"/>
  <c r="L53" i="1"/>
  <c r="L58" i="1" s="1"/>
  <c r="L94" i="1"/>
  <c r="K112" i="1" l="1"/>
  <c r="K136" i="1"/>
  <c r="L102" i="1"/>
  <c r="L136" i="1"/>
  <c r="L109" i="1"/>
  <c r="L99" i="1"/>
  <c r="L112" i="1" l="1"/>
  <c r="F203" i="1"/>
  <c r="I203" i="1"/>
  <c r="G203" i="1"/>
  <c r="K203" i="1"/>
  <c r="J203" i="1"/>
  <c r="H203" i="1"/>
  <c r="L203" i="1" l="1"/>
</calcChain>
</file>

<file path=xl/sharedStrings.xml><?xml version="1.0" encoding="utf-8"?>
<sst xmlns="http://schemas.openxmlformats.org/spreadsheetml/2006/main" count="1255" uniqueCount="344">
  <si>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</si>
  <si>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</si>
  <si>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</si>
  <si>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</si>
  <si>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</si>
  <si>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</si>
  <si>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</si>
  <si>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</si>
  <si>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</si>
  <si>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</si>
  <si>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</si>
  <si>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</si>
  <si>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</si>
  <si>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</si>
  <si>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</si>
  <si>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</si>
  <si>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</si>
  <si>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</si>
  <si>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</si>
  <si>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</si>
  <si>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</si>
  <si>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</si>
  <si>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</si>
  <si>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</si>
  <si>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</si>
  <si>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</si>
  <si>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</si>
  <si>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</si>
  <si>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</si>
  <si>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</si>
  <si>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</si>
  <si>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</si>
  <si>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</si>
  <si>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</si>
  <si>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</si>
  <si>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</si>
  <si>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</si>
  <si>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</si>
  <si>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</si>
  <si>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</si>
  <si>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</si>
  <si>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</si>
  <si>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</si>
  <si>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</si>
  <si>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</si>
  <si>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</si>
  <si>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</si>
  <si>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</si>
  <si>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</si>
  <si>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</si>
  <si>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</si>
  <si>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</si>
  <si>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</si>
  <si>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</si>
  <si>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</si>
  <si>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</si>
  <si>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</si>
  <si>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</si>
  <si>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</si>
  <si>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</si>
  <si>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</si>
  <si>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</si>
  <si>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</si>
  <si>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</si>
  <si>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</si>
  <si>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</si>
  <si>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</si>
  <si>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</si>
  <si>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</si>
  <si>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</si>
  <si>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</si>
  <si>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</si>
  <si>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</si>
  <si>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</si>
  <si>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</si>
  <si>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</si>
  <si>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</si>
  <si>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</si>
  <si>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</si>
  <si>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</si>
  <si>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</si>
  <si>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</si>
  <si>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</si>
  <si>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</si>
  <si>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</si>
  <si>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</si>
  <si>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</si>
  <si>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</si>
  <si>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</si>
  <si>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</si>
  <si>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</si>
  <si>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</si>
  <si>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</si>
  <si>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</si>
  <si>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</si>
  <si>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</si>
  <si>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</si>
  <si>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</si>
  <si>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</si>
  <si>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</si>
  <si>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</si>
  <si>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</si>
  <si>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</si>
  <si>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</si>
  <si>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</si>
  <si>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</si>
  <si>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</si>
  <si>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</si>
  <si>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</si>
  <si>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</si>
  <si>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</si>
  <si>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</si>
  <si>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</si>
  <si>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</si>
  <si>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</si>
  <si>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</si>
  <si>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</si>
  <si>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</si>
  <si>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</si>
  <si>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</si>
  <si>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</si>
  <si>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</si>
  <si>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</si>
  <si>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</si>
  <si>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</si>
  <si>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</si>
  <si>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</si>
  <si>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</si>
  <si>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</si>
  <si>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</si>
  <si>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</si>
  <si>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</si>
  <si>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</si>
  <si>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</si>
  <si>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</si>
  <si>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</si>
  <si>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</si>
  <si>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</si>
  <si>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</si>
  <si>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</si>
  <si>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</si>
  <si>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</si>
  <si>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</si>
  <si>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</si>
  <si>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</si>
  <si>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</si>
  <si>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</si>
  <si>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</si>
  <si>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</si>
  <si>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</si>
  <si>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</si>
  <si>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</si>
  <si>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</si>
  <si>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</si>
  <si>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</si>
  <si>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</si>
  <si>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</si>
  <si>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</si>
  <si>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</si>
  <si>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</si>
  <si>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</si>
  <si>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</si>
  <si>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</si>
  <si>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</si>
  <si>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</si>
  <si>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</si>
  <si>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</si>
  <si>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</si>
  <si>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</si>
  <si>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</si>
  <si>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</si>
  <si>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</si>
  <si>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</si>
  <si>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</si>
  <si>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</si>
  <si>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</si>
  <si>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</si>
  <si>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</si>
  <si>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</si>
  <si>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</si>
  <si>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</si>
  <si>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</si>
  <si>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</si>
  <si>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</si>
  <si>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</si>
  <si>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</si>
  <si>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</si>
  <si>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</si>
  <si>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</si>
  <si>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</si>
  <si>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</si>
  <si>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</si>
  <si>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</si>
  <si>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</si>
  <si>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</si>
  <si>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</si>
  <si>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</si>
  <si>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</si>
  <si>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</si>
  <si>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</si>
  <si>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</si>
  <si>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</si>
  <si>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</si>
  <si>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</si>
  <si>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</si>
  <si>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</si>
  <si>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</si>
  <si>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</si>
  <si>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</si>
  <si>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</si>
  <si>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</si>
  <si>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</si>
  <si>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</si>
  <si>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</si>
  <si>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</si>
  <si>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</si>
  <si>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</si>
  <si>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</si>
  <si>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</si>
  <si>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</si>
  <si>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</si>
  <si>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</si>
  <si>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</si>
  <si>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</si>
  <si>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</si>
  <si>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</si>
  <si>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</si>
  <si>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</si>
  <si>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</si>
  <si>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</si>
  <si>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</si>
  <si>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</si>
  <si>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</si>
  <si>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</si>
  <si>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Departamento de Tecnologías de la información y Comunicación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</si>
  <si>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</si>
  <si>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</si>
  <si>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</si>
  <si>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</si>
  <si>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</si>
  <si>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</si>
  <si>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</si>
  <si>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</si>
  <si>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</si>
  <si>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</si>
  <si>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</si>
  <si>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</si>
  <si>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</si>
  <si>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</si>
  <si>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</si>
  <si>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</si>
  <si>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</si>
  <si>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HEIDI CAROLINA DE LA CRUZ</t>
  </si>
  <si>
    <t>INSTITUTO NACIONAL DE ADMINISTRACIÓN PÚBLICA 
(INAP)
Nomina de Personal Fijo, correspondiente al mes de octubre 2023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</si>
  <si>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</si>
  <si>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</si>
  <si>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</si>
  <si>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</si>
  <si>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</si>
  <si>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INSTITUTO NACIONAL DE ADMINISTRACIÓN PÚBLICA 
(INAP)
Nomina de Personal de Vigilancia, correspondiente al mes de octubre 2023</t>
  </si>
  <si>
    <t>Capitulo: 221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</si>
  <si>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</si>
  <si>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</si>
  <si>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</si>
  <si>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</si>
  <si>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</si>
  <si>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</si>
  <si>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</si>
  <si>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</si>
  <si>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</si>
  <si>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</si>
  <si>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</si>
  <si>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</si>
  <si>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</si>
  <si>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</si>
  <si>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</si>
  <si>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</si>
  <si>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</si>
  <si>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 xml:space="preserve">                             AUXILIAR ADMINISTRATIVO</t>
  </si>
  <si>
    <t>INSTITUTO NACIONAL DE ADMINISTRACIÓN PÚBLICA 
(INAP)
Nomina de Personal Contratado con Carácter Temporal, correspondientes al mes de octubre 2023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</si>
  <si>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</si>
  <si>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</si>
  <si>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</si>
  <si>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</si>
  <si>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</si>
  <si>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</si>
  <si>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</si>
  <si>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</si>
  <si>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</si>
  <si>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</si>
  <si>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</si>
  <si>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</si>
  <si>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</si>
  <si>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</si>
  <si>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</si>
  <si>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</si>
  <si>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</si>
  <si>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</si>
  <si>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</si>
  <si>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</si>
  <si>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</si>
  <si>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</si>
  <si>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</si>
  <si>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</si>
  <si>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</si>
  <si>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</si>
  <si>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</si>
  <si>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</si>
  <si>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</si>
  <si>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JOSMAIRY ESTEFANIA MONTOLIO PEREZ</t>
  </si>
  <si>
    <t>ENC. DPTO. INVESTIGACION</t>
  </si>
  <si>
    <t>16/09/2022- 16/03/2023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</si>
  <si>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</si>
  <si>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</si>
  <si>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</si>
  <si>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</si>
  <si>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</si>
  <si>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</si>
  <si>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MARIA CEPEDA HERNANDEZ</t>
  </si>
  <si>
    <t>01/10/2023-01/3/2024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</si>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</sst>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4"/>
      <color theme="1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3" fontId="12" fillId="0" borderId="0" xfId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3" fontId="10" fillId="0" borderId="0" xfId="1" applyFont="1" applyFill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2" fillId="0" borderId="0" xfId="1" applyFont="1" applyAlignment="1">
      <alignment horizontal="left" vertical="center"/>
    </xf>
    <xf numFmtId="43" fontId="12" fillId="0" borderId="0" xfId="1" applyFont="1" applyFill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11" fillId="0" borderId="0" xfId="1" applyFont="1" applyFill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2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Fill="1" applyAlignment="1">
      <alignment vertical="center"/>
    </xf>
    <xf numFmtId="2" fontId="11" fillId="0" borderId="0" xfId="1" applyNumberFormat="1" applyFont="1" applyFill="1" applyAlignment="1">
      <alignment vertical="center" wrapText="1"/>
    </xf>
    <xf numFmtId="2" fontId="11" fillId="0" borderId="13" xfId="1" applyNumberFormat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vertical="center" wrapText="1"/>
    </xf>
    <xf numFmtId="43" fontId="7" fillId="0" borderId="0" xfId="1" applyFont="1" applyFill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1" fillId="0" borderId="16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left" vertical="center" wrapText="1"/>
    </xf>
    <xf numFmtId="43" fontId="11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16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11" fillId="0" borderId="0" xfId="1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16" xfId="1" applyFont="1" applyFill="1" applyBorder="1" applyAlignment="1">
      <alignment horizontal="right" vertical="center" wrapText="1"/>
    </xf>
    <xf numFmtId="43" fontId="0" fillId="0" borderId="0" xfId="0" applyNumberFormat="1"/>
    <xf numFmtId="4" fontId="11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3" fontId="12" fillId="0" borderId="17" xfId="1" applyFont="1" applyFill="1" applyBorder="1" applyAlignment="1">
      <alignment horizontal="right" vertical="center" wrapText="1"/>
    </xf>
    <xf numFmtId="43" fontId="12" fillId="0" borderId="18" xfId="1" applyFont="1" applyFill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/>
    </xf>
    <xf numFmtId="43" fontId="0" fillId="0" borderId="0" xfId="1" applyFont="1"/>
    <xf numFmtId="0" fontId="3" fillId="0" borderId="11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3" fontId="9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43" fontId="9" fillId="0" borderId="21" xfId="1" applyFont="1" applyFill="1" applyBorder="1" applyAlignment="1">
      <alignment horizontal="right" vertical="center" wrapText="1"/>
    </xf>
    <xf numFmtId="2" fontId="9" fillId="0" borderId="21" xfId="1" applyNumberFormat="1" applyFont="1" applyFill="1" applyBorder="1" applyAlignment="1">
      <alignment horizontal="right" vertical="center" wrapText="1"/>
    </xf>
    <xf numFmtId="43" fontId="8" fillId="0" borderId="21" xfId="1" applyFont="1" applyFill="1" applyBorder="1" applyAlignment="1">
      <alignment horizontal="right" vertical="center" wrapText="1"/>
    </xf>
    <xf numFmtId="0" fontId="8" fillId="0" borderId="21" xfId="0" applyFont="1" applyBorder="1" applyAlignment="1">
      <alignment horizontal="center" vertical="center" wrapText="1"/>
    </xf>
    <xf numFmtId="43" fontId="9" fillId="0" borderId="21" xfId="1" applyFont="1" applyFill="1" applyBorder="1" applyAlignment="1">
      <alignment vertical="center" wrapText="1"/>
    </xf>
    <xf numFmtId="0" fontId="9" fillId="0" borderId="21" xfId="0" applyFont="1" applyBorder="1" applyAlignment="1">
      <alignment wrapText="1"/>
    </xf>
    <xf numFmtId="2" fontId="8" fillId="0" borderId="21" xfId="1" applyNumberFormat="1" applyFont="1" applyFill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3" fontId="11" fillId="0" borderId="0" xfId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13" xfId="1" applyFont="1" applyFill="1" applyBorder="1" applyAlignment="1">
      <alignment horizontal="right" vertical="center"/>
    </xf>
    <xf numFmtId="43" fontId="8" fillId="0" borderId="13" xfId="1" applyFont="1" applyFill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4" fontId="21" fillId="0" borderId="20" xfId="0" applyNumberFormat="1" applyFont="1" applyBorder="1" applyAlignment="1">
      <alignment horizontal="right" vertical="center"/>
    </xf>
    <xf numFmtId="43" fontId="12" fillId="0" borderId="0" xfId="1" applyFont="1" applyFill="1" applyBorder="1" applyAlignment="1">
      <alignment horizontal="center" vertical="center" wrapText="1"/>
    </xf>
    <xf numFmtId="43" fontId="20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1428750</xdr:colOff>
      <xdr:row>206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206</xdr:row>
      <xdr:rowOff>0</xdr:rowOff>
    </xdr:from>
    <xdr:to>
      <xdr:col>11</xdr:col>
      <xdr:colOff>1055915</xdr:colOff>
      <xdr:row>206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206</xdr:row>
      <xdr:rowOff>0</xdr:rowOff>
    </xdr:from>
    <xdr:to>
      <xdr:col>5</xdr:col>
      <xdr:colOff>394607</xdr:colOff>
      <xdr:row>206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75</xdr:row>
      <xdr:rowOff>1</xdr:rowOff>
    </xdr:from>
    <xdr:to>
      <xdr:col>7</xdr:col>
      <xdr:colOff>369868</xdr:colOff>
      <xdr:row>75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99D18B9-EBBA-4A35-931B-60DF5429E2C9}"/>
            </a:ext>
          </a:extLst>
        </xdr:cNvPr>
        <xdr:cNvCxnSpPr/>
      </xdr:nvCxnSpPr>
      <xdr:spPr>
        <a:xfrm flipV="1">
          <a:off x="9977531" y="27127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75</xdr:row>
      <xdr:rowOff>0</xdr:rowOff>
    </xdr:from>
    <xdr:to>
      <xdr:col>2</xdr:col>
      <xdr:colOff>1428750</xdr:colOff>
      <xdr:row>75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5F438FC-2876-468A-BCAB-600827636CDB}"/>
            </a:ext>
          </a:extLst>
        </xdr:cNvPr>
        <xdr:cNvCxnSpPr/>
      </xdr:nvCxnSpPr>
      <xdr:spPr>
        <a:xfrm>
          <a:off x="0" y="27127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</xdr:colOff>
      <xdr:row>4</xdr:row>
      <xdr:rowOff>0</xdr:rowOff>
    </xdr:from>
    <xdr:to>
      <xdr:col>2</xdr:col>
      <xdr:colOff>1028366</xdr:colOff>
      <xdr:row>10</xdr:row>
      <xdr:rowOff>24493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5CF096-4E6F-4C07-A092-DF8F6D22D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75</xdr:row>
      <xdr:rowOff>0</xdr:rowOff>
    </xdr:from>
    <xdr:to>
      <xdr:col>13</xdr:col>
      <xdr:colOff>105117</xdr:colOff>
      <xdr:row>75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0AFE092-0DA5-45B3-A55A-88DF78BEA3E1}"/>
            </a:ext>
          </a:extLst>
        </xdr:cNvPr>
        <xdr:cNvCxnSpPr/>
      </xdr:nvCxnSpPr>
      <xdr:spPr>
        <a:xfrm flipV="1">
          <a:off x="18218604" y="27127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30</xdr:row>
      <xdr:rowOff>1</xdr:rowOff>
    </xdr:from>
    <xdr:to>
      <xdr:col>7</xdr:col>
      <xdr:colOff>369868</xdr:colOff>
      <xdr:row>30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D136BF7-DEA2-4442-9917-A08A06977129}"/>
            </a:ext>
          </a:extLst>
        </xdr:cNvPr>
        <xdr:cNvCxnSpPr/>
      </xdr:nvCxnSpPr>
      <xdr:spPr>
        <a:xfrm flipV="1">
          <a:off x="9129806" y="9105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30</xdr:row>
      <xdr:rowOff>0</xdr:rowOff>
    </xdr:from>
    <xdr:to>
      <xdr:col>2</xdr:col>
      <xdr:colOff>1469571</xdr:colOff>
      <xdr:row>30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154B7FC-471F-41A2-9273-53247B27B2BC}"/>
            </a:ext>
          </a:extLst>
        </xdr:cNvPr>
        <xdr:cNvCxnSpPr/>
      </xdr:nvCxnSpPr>
      <xdr:spPr>
        <a:xfrm>
          <a:off x="40821" y="9105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30</xdr:row>
      <xdr:rowOff>0</xdr:rowOff>
    </xdr:from>
    <xdr:to>
      <xdr:col>13</xdr:col>
      <xdr:colOff>105117</xdr:colOff>
      <xdr:row>30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A82FD53-0232-42E1-9C63-928EFE92DA10}"/>
            </a:ext>
          </a:extLst>
        </xdr:cNvPr>
        <xdr:cNvCxnSpPr/>
      </xdr:nvCxnSpPr>
      <xdr:spPr>
        <a:xfrm flipV="1">
          <a:off x="16237404" y="9105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257176</xdr:colOff>
      <xdr:row>4</xdr:row>
      <xdr:rowOff>14968</xdr:rowOff>
    </xdr:from>
    <xdr:to>
      <xdr:col>1</xdr:col>
      <xdr:colOff>1202364</xdr:colOff>
      <xdr:row>8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587777-2723-475E-AFFD-5DD2F8349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6" y="786493"/>
          <a:ext cx="945188" cy="832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1"/>
  <sheetViews>
    <sheetView topLeftCell="A198" zoomScale="70" zoomScaleNormal="70" zoomScaleSheetLayoutView="35" workbookViewId="0">
      <selection activeCell="B15" sqref="B15"/>
    </sheetView>
  </sheetViews>
  <sheetFormatPr baseColWidth="10" defaultRowHeight="15"/>
  <cols>
    <col min="1" max="1" width="19.28515625" style="82" customWidth="1"/>
    <col min="2" max="2" width="55.140625" customWidth="1"/>
    <col min="3" max="3" width="47.140625" customWidth="1"/>
    <col min="4" max="4" width="13" style="5" customWidth="1"/>
    <col min="5" max="5" width="37.140625" style="16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  <col min="14" max="14" width="18.42578125" customWidth="1"/>
  </cols>
  <sheetData>
    <row r="1" spans="1:13" ht="20.100000000000001" customHeight="1">
      <c r="A1" s="143" t="s">
        <v>253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</row>
    <row r="2" spans="1:13" ht="20.100000000000001" customHeight="1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8"/>
    </row>
    <row r="3" spans="1:13" ht="20.100000000000001" customHeight="1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3" ht="20.100000000000001" customHeight="1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</row>
    <row r="5" spans="1:13" ht="20.100000000000001" customHeight="1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3" ht="20.100000000000001" customHeight="1" thickBot="1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1"/>
    </row>
    <row r="7" spans="1:13" s="2" customFormat="1" ht="60" customHeight="1" thickBot="1">
      <c r="A7" s="79" t="s">
        <v>209</v>
      </c>
      <c r="B7" s="4" t="s">
        <v>208</v>
      </c>
      <c r="C7" s="4" t="s">
        <v>207</v>
      </c>
      <c r="D7" s="4" t="s">
        <v>210</v>
      </c>
      <c r="E7" s="4" t="s">
        <v>211</v>
      </c>
      <c r="F7" s="4" t="s">
        <v>212</v>
      </c>
      <c r="G7" s="4" t="s">
        <v>213</v>
      </c>
      <c r="H7" s="4" t="s">
        <v>1</v>
      </c>
      <c r="I7" s="4" t="s">
        <v>214</v>
      </c>
      <c r="J7" s="4" t="s">
        <v>215</v>
      </c>
      <c r="K7" s="4"/>
      <c r="L7" s="93"/>
      <c r="M7" s="48"/>
    </row>
    <row r="8" spans="1:13" ht="30" customHeight="1" thickBot="1">
      <c r="A8" s="140" t="s">
        <v>84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2"/>
      <c r="M8" s="49"/>
    </row>
    <row r="9" spans="1:13" ht="30" customHeight="1" thickBot="1">
      <c r="A9" s="1" t="s">
        <v>4</v>
      </c>
      <c r="B9" s="1" t="s">
        <v>5</v>
      </c>
      <c r="C9" s="1" t="s">
        <v>6</v>
      </c>
      <c r="D9" s="1" t="s">
        <v>197</v>
      </c>
      <c r="E9" s="1" t="s">
        <v>7</v>
      </c>
      <c r="F9" s="1" t="s">
        <v>216</v>
      </c>
      <c r="G9" s="1" t="s">
        <v>8</v>
      </c>
      <c r="H9" s="1" t="s">
        <v>9</v>
      </c>
      <c r="I9" s="1" t="s">
        <v>10</v>
      </c>
      <c r="J9" s="1" t="s">
        <v>217</v>
      </c>
      <c r="K9" s="1" t="s">
        <v>218</v>
      </c>
      <c r="L9" s="1" t="s">
        <v>219</v>
      </c>
      <c r="M9" s="49"/>
    </row>
    <row r="10" spans="1:13" ht="30" customHeight="1">
      <c r="A10" s="66">
        <v>1</v>
      </c>
      <c r="B10" s="39" t="s">
        <v>18</v>
      </c>
      <c r="C10" s="39" t="s">
        <v>95</v>
      </c>
      <c r="D10" s="7" t="s">
        <v>201</v>
      </c>
      <c r="E10" s="7" t="s">
        <v>17</v>
      </c>
      <c r="F10" s="22">
        <v>70000</v>
      </c>
      <c r="G10" s="22">
        <f>F10*0.0287</f>
        <v>2009</v>
      </c>
      <c r="H10" s="22">
        <f>IF(F10&lt;75829.93,F10*0.0304,2305.23)</f>
        <v>2128</v>
      </c>
      <c r="I10" s="22">
        <v>5368.45</v>
      </c>
      <c r="J10" s="22">
        <v>125</v>
      </c>
      <c r="K10" s="22">
        <f>+G10+H10+I10+J10</f>
        <v>9630.4500000000007</v>
      </c>
      <c r="L10" s="47">
        <f>+F10-K10</f>
        <v>60369.55</v>
      </c>
      <c r="M10" s="49"/>
    </row>
    <row r="11" spans="1:13" ht="30" customHeight="1">
      <c r="A11" s="66">
        <v>2</v>
      </c>
      <c r="B11" s="39" t="s">
        <v>11</v>
      </c>
      <c r="C11" s="39" t="s">
        <v>12</v>
      </c>
      <c r="D11" s="7" t="s">
        <v>200</v>
      </c>
      <c r="E11" s="7" t="s">
        <v>13</v>
      </c>
      <c r="F11" s="22">
        <v>225000</v>
      </c>
      <c r="G11" s="22">
        <f t="shared" ref="G11" si="0">F11*0.0287</f>
        <v>6457.5</v>
      </c>
      <c r="H11" s="22">
        <v>5685.41</v>
      </c>
      <c r="I11" s="22">
        <v>41797.21</v>
      </c>
      <c r="J11" s="22">
        <v>8486.89</v>
      </c>
      <c r="K11" s="22">
        <f t="shared" ref="K11:K31" si="1">+G11+H11+I11+J11</f>
        <v>62427.009999999995</v>
      </c>
      <c r="L11" s="47">
        <f t="shared" ref="L11" si="2">+F11-K11</f>
        <v>162572.99</v>
      </c>
      <c r="M11" s="49"/>
    </row>
    <row r="12" spans="1:13" ht="30" customHeight="1">
      <c r="A12" s="66">
        <v>3</v>
      </c>
      <c r="B12" s="39" t="s">
        <v>22</v>
      </c>
      <c r="C12" s="39" t="s">
        <v>23</v>
      </c>
      <c r="D12" s="7" t="s">
        <v>201</v>
      </c>
      <c r="E12" s="7" t="s">
        <v>13</v>
      </c>
      <c r="F12" s="22">
        <v>160000</v>
      </c>
      <c r="G12" s="22">
        <f>F12*0.0287</f>
        <v>4592</v>
      </c>
      <c r="H12" s="22">
        <v>4864</v>
      </c>
      <c r="I12" s="22">
        <v>26218.94</v>
      </c>
      <c r="J12" s="22">
        <v>9521.66</v>
      </c>
      <c r="K12" s="22">
        <f t="shared" si="1"/>
        <v>45196.600000000006</v>
      </c>
      <c r="L12" s="47">
        <f t="shared" ref="L12" si="3">+F12-K12</f>
        <v>114803.4</v>
      </c>
      <c r="M12" s="49"/>
    </row>
    <row r="13" spans="1:13" ht="30" customHeight="1">
      <c r="A13" s="66">
        <v>4</v>
      </c>
      <c r="B13" s="60" t="s">
        <v>111</v>
      </c>
      <c r="C13" s="42" t="s">
        <v>112</v>
      </c>
      <c r="D13" s="8" t="s">
        <v>200</v>
      </c>
      <c r="E13" s="7" t="s">
        <v>14</v>
      </c>
      <c r="F13" s="22">
        <v>60000</v>
      </c>
      <c r="G13" s="22">
        <v>1722</v>
      </c>
      <c r="H13" s="22">
        <v>1824</v>
      </c>
      <c r="I13" s="22">
        <v>3486.65</v>
      </c>
      <c r="J13" s="22">
        <v>2812.38</v>
      </c>
      <c r="K13" s="22">
        <f t="shared" si="1"/>
        <v>9845.0299999999988</v>
      </c>
      <c r="L13" s="47">
        <f>+F13-K13</f>
        <v>50154.97</v>
      </c>
      <c r="M13" s="49"/>
    </row>
    <row r="14" spans="1:13" ht="30" customHeight="1">
      <c r="A14" s="66">
        <v>5</v>
      </c>
      <c r="B14" s="39" t="s">
        <v>226</v>
      </c>
      <c r="C14" s="39" t="s">
        <v>143</v>
      </c>
      <c r="D14" s="7" t="s">
        <v>200</v>
      </c>
      <c r="E14" s="12" t="s">
        <v>14</v>
      </c>
      <c r="F14" s="22">
        <v>85000</v>
      </c>
      <c r="G14" s="22">
        <f t="shared" ref="G14" si="4">F14*0.0287</f>
        <v>2439.5</v>
      </c>
      <c r="H14" s="22">
        <v>2584</v>
      </c>
      <c r="I14" s="22">
        <v>8577.06</v>
      </c>
      <c r="J14" s="22">
        <v>1612.38</v>
      </c>
      <c r="K14" s="22">
        <f t="shared" si="1"/>
        <v>15212.939999999999</v>
      </c>
      <c r="L14" s="47">
        <f>+F14-K14</f>
        <v>69787.06</v>
      </c>
      <c r="M14" s="49"/>
    </row>
    <row r="15" spans="1:13" ht="30" customHeight="1">
      <c r="A15" s="66">
        <v>6</v>
      </c>
      <c r="B15" s="39" t="s">
        <v>91</v>
      </c>
      <c r="C15" s="42" t="s">
        <v>94</v>
      </c>
      <c r="D15" s="7" t="s">
        <v>200</v>
      </c>
      <c r="E15" s="7" t="s">
        <v>13</v>
      </c>
      <c r="F15" s="22">
        <v>160000</v>
      </c>
      <c r="G15" s="22">
        <f>F15*0.0287</f>
        <v>4592</v>
      </c>
      <c r="H15" s="22">
        <v>4864</v>
      </c>
      <c r="I15" s="22">
        <v>26218.94</v>
      </c>
      <c r="J15" s="22">
        <v>17416.099999999999</v>
      </c>
      <c r="K15" s="22">
        <f t="shared" si="1"/>
        <v>53091.040000000001</v>
      </c>
      <c r="L15" s="47">
        <f>+F15-K15</f>
        <v>106908.95999999999</v>
      </c>
      <c r="M15" s="49"/>
    </row>
    <row r="16" spans="1:13" ht="30" customHeight="1">
      <c r="A16" s="66">
        <v>7</v>
      </c>
      <c r="B16" s="60" t="s">
        <v>104</v>
      </c>
      <c r="C16" s="42" t="s">
        <v>105</v>
      </c>
      <c r="D16" s="8" t="s">
        <v>201</v>
      </c>
      <c r="E16" s="7" t="s">
        <v>14</v>
      </c>
      <c r="F16" s="22">
        <v>40000</v>
      </c>
      <c r="G16" s="22">
        <v>1148</v>
      </c>
      <c r="H16" s="22">
        <v>1216</v>
      </c>
      <c r="I16" s="22">
        <v>443.5</v>
      </c>
      <c r="J16" s="22">
        <v>25</v>
      </c>
      <c r="K16" s="22">
        <f t="shared" si="1"/>
        <v>2832.5</v>
      </c>
      <c r="L16" s="47">
        <v>37168.35</v>
      </c>
      <c r="M16" s="49"/>
    </row>
    <row r="17" spans="1:13" ht="30" customHeight="1">
      <c r="A17" s="66">
        <v>8</v>
      </c>
      <c r="B17" s="39" t="s">
        <v>96</v>
      </c>
      <c r="C17" s="42" t="s">
        <v>23</v>
      </c>
      <c r="D17" s="7" t="s">
        <v>201</v>
      </c>
      <c r="E17" s="7" t="s">
        <v>13</v>
      </c>
      <c r="F17" s="17">
        <v>160000</v>
      </c>
      <c r="G17" s="17">
        <f t="shared" ref="G17:G23" si="5">F17*0.0287</f>
        <v>4592</v>
      </c>
      <c r="H17" s="17">
        <v>4864</v>
      </c>
      <c r="I17" s="17">
        <v>26218.94</v>
      </c>
      <c r="J17" s="17">
        <v>17648.5</v>
      </c>
      <c r="K17" s="17">
        <f t="shared" si="1"/>
        <v>53323.44</v>
      </c>
      <c r="L17" s="18">
        <f>F17-K17</f>
        <v>106676.56</v>
      </c>
      <c r="M17" s="49"/>
    </row>
    <row r="18" spans="1:13" ht="30" customHeight="1">
      <c r="A18" s="66">
        <v>9</v>
      </c>
      <c r="B18" s="39" t="s">
        <v>113</v>
      </c>
      <c r="C18" s="39" t="s">
        <v>114</v>
      </c>
      <c r="D18" s="7" t="s">
        <v>201</v>
      </c>
      <c r="E18" s="12" t="s">
        <v>14</v>
      </c>
      <c r="F18" s="22">
        <v>60000</v>
      </c>
      <c r="G18" s="22">
        <f t="shared" si="5"/>
        <v>1722</v>
      </c>
      <c r="H18" s="22">
        <v>1824</v>
      </c>
      <c r="I18" s="22">
        <v>3486.65</v>
      </c>
      <c r="J18" s="22">
        <v>3120.14</v>
      </c>
      <c r="K18" s="22">
        <f t="shared" si="1"/>
        <v>10152.789999999999</v>
      </c>
      <c r="L18" s="18">
        <f>F18-K18</f>
        <v>49847.21</v>
      </c>
      <c r="M18" s="49"/>
    </row>
    <row r="19" spans="1:13" ht="30" customHeight="1">
      <c r="A19" s="66">
        <v>10</v>
      </c>
      <c r="B19" s="39" t="s">
        <v>142</v>
      </c>
      <c r="C19" s="39" t="s">
        <v>143</v>
      </c>
      <c r="D19" s="7" t="s">
        <v>200</v>
      </c>
      <c r="E19" s="12" t="s">
        <v>14</v>
      </c>
      <c r="F19" s="22">
        <v>90000</v>
      </c>
      <c r="G19" s="22">
        <f t="shared" si="5"/>
        <v>2583</v>
      </c>
      <c r="H19" s="22">
        <v>2736</v>
      </c>
      <c r="I19" s="22">
        <v>9753.19</v>
      </c>
      <c r="J19" s="22">
        <v>1488.3</v>
      </c>
      <c r="K19" s="22">
        <f t="shared" si="1"/>
        <v>16560.490000000002</v>
      </c>
      <c r="L19" s="47">
        <f>F19-K19</f>
        <v>73439.509999999995</v>
      </c>
      <c r="M19" s="49"/>
    </row>
    <row r="20" spans="1:13" ht="30" customHeight="1">
      <c r="A20" s="66">
        <v>11</v>
      </c>
      <c r="B20" s="39" t="s">
        <v>106</v>
      </c>
      <c r="C20" s="39" t="s">
        <v>107</v>
      </c>
      <c r="D20" s="7" t="s">
        <v>201</v>
      </c>
      <c r="E20" s="7" t="s">
        <v>14</v>
      </c>
      <c r="F20" s="30">
        <v>35000</v>
      </c>
      <c r="G20" s="30">
        <f t="shared" si="5"/>
        <v>1004.5</v>
      </c>
      <c r="H20" s="30">
        <f>IF(F20&lt;75829.93,F20*0.0304,2305.23)</f>
        <v>1064</v>
      </c>
      <c r="I20" s="22">
        <v>0</v>
      </c>
      <c r="J20" s="30">
        <v>1812.38</v>
      </c>
      <c r="K20" s="22">
        <f t="shared" si="1"/>
        <v>3880.88</v>
      </c>
      <c r="L20" s="31">
        <f t="shared" ref="L20:L25" si="6">+F20-K20</f>
        <v>31119.119999999999</v>
      </c>
      <c r="M20" s="49"/>
    </row>
    <row r="21" spans="1:13" ht="30" customHeight="1">
      <c r="A21" s="66">
        <v>12</v>
      </c>
      <c r="B21" s="39" t="s">
        <v>119</v>
      </c>
      <c r="C21" s="39" t="s">
        <v>120</v>
      </c>
      <c r="D21" s="7" t="s">
        <v>201</v>
      </c>
      <c r="E21" s="12" t="s">
        <v>14</v>
      </c>
      <c r="F21" s="22">
        <v>100000</v>
      </c>
      <c r="G21" s="22">
        <f t="shared" si="5"/>
        <v>2870</v>
      </c>
      <c r="H21" s="22">
        <v>3040</v>
      </c>
      <c r="I21" s="22">
        <v>12105.44</v>
      </c>
      <c r="J21" s="22">
        <v>25</v>
      </c>
      <c r="K21" s="22">
        <f t="shared" si="1"/>
        <v>18040.440000000002</v>
      </c>
      <c r="L21" s="47">
        <f t="shared" si="6"/>
        <v>81959.56</v>
      </c>
      <c r="M21" s="49"/>
    </row>
    <row r="22" spans="1:13" ht="30" customHeight="1">
      <c r="A22" s="66">
        <v>13</v>
      </c>
      <c r="B22" s="39" t="s">
        <v>256</v>
      </c>
      <c r="C22" s="42" t="s">
        <v>187</v>
      </c>
      <c r="D22" s="7" t="s">
        <v>201</v>
      </c>
      <c r="E22" s="12" t="s">
        <v>14</v>
      </c>
      <c r="F22" s="22">
        <v>75000</v>
      </c>
      <c r="G22" s="22">
        <f t="shared" si="5"/>
        <v>2152.5</v>
      </c>
      <c r="H22" s="22">
        <v>2280</v>
      </c>
      <c r="I22" s="22">
        <v>6309.35</v>
      </c>
      <c r="J22" s="22">
        <v>25</v>
      </c>
      <c r="K22" s="22">
        <f t="shared" si="1"/>
        <v>10766.85</v>
      </c>
      <c r="L22" s="47">
        <f t="shared" si="6"/>
        <v>64233.15</v>
      </c>
      <c r="M22" s="49"/>
    </row>
    <row r="23" spans="1:13" ht="30" customHeight="1">
      <c r="A23" s="66">
        <v>14</v>
      </c>
      <c r="B23" s="39" t="s">
        <v>137</v>
      </c>
      <c r="C23" s="39" t="s">
        <v>138</v>
      </c>
      <c r="D23" s="7" t="s">
        <v>201</v>
      </c>
      <c r="E23" s="12" t="s">
        <v>14</v>
      </c>
      <c r="F23" s="22">
        <v>60000</v>
      </c>
      <c r="G23" s="22">
        <f t="shared" si="5"/>
        <v>1722</v>
      </c>
      <c r="H23" s="22">
        <v>1824</v>
      </c>
      <c r="I23" s="22">
        <v>3486.65</v>
      </c>
      <c r="J23" s="22">
        <v>25</v>
      </c>
      <c r="K23" s="22">
        <f t="shared" si="1"/>
        <v>7057.65</v>
      </c>
      <c r="L23" s="47">
        <f t="shared" si="6"/>
        <v>52942.35</v>
      </c>
      <c r="M23" s="49"/>
    </row>
    <row r="24" spans="1:13" ht="30" customHeight="1">
      <c r="A24" s="66">
        <v>15</v>
      </c>
      <c r="B24" s="39" t="s">
        <v>190</v>
      </c>
      <c r="C24" s="39" t="s">
        <v>143</v>
      </c>
      <c r="D24" s="7" t="s">
        <v>200</v>
      </c>
      <c r="E24" s="12" t="s">
        <v>14</v>
      </c>
      <c r="F24" s="22">
        <v>80000</v>
      </c>
      <c r="G24" s="22">
        <v>2296</v>
      </c>
      <c r="H24" s="22">
        <v>2432</v>
      </c>
      <c r="I24" s="22">
        <v>7400.94</v>
      </c>
      <c r="J24" s="22">
        <v>25</v>
      </c>
      <c r="K24" s="22">
        <f t="shared" si="1"/>
        <v>12153.939999999999</v>
      </c>
      <c r="L24" s="47">
        <f t="shared" si="6"/>
        <v>67846.06</v>
      </c>
      <c r="M24" s="49"/>
    </row>
    <row r="25" spans="1:13" ht="30" customHeight="1">
      <c r="A25" s="66">
        <v>16</v>
      </c>
      <c r="B25" s="39" t="s">
        <v>189</v>
      </c>
      <c r="C25" s="39" t="s">
        <v>143</v>
      </c>
      <c r="D25" s="7" t="s">
        <v>200</v>
      </c>
      <c r="E25" s="12" t="s">
        <v>14</v>
      </c>
      <c r="F25" s="22">
        <v>80000</v>
      </c>
      <c r="G25" s="22">
        <f t="shared" ref="G25" si="7">F25*0.0287</f>
        <v>2296</v>
      </c>
      <c r="H25" s="22">
        <v>2432</v>
      </c>
      <c r="I25" s="22">
        <v>7400.94</v>
      </c>
      <c r="J25" s="22">
        <v>25</v>
      </c>
      <c r="K25" s="22">
        <f t="shared" si="1"/>
        <v>12153.939999999999</v>
      </c>
      <c r="L25" s="47">
        <f t="shared" si="6"/>
        <v>67846.06</v>
      </c>
      <c r="M25" s="49"/>
    </row>
    <row r="26" spans="1:13" ht="30" customHeight="1">
      <c r="A26" s="66">
        <v>17</v>
      </c>
      <c r="B26" s="41" t="s">
        <v>188</v>
      </c>
      <c r="C26" s="41" t="s">
        <v>143</v>
      </c>
      <c r="D26" s="7" t="s">
        <v>200</v>
      </c>
      <c r="E26" s="12" t="s">
        <v>14</v>
      </c>
      <c r="F26" s="23">
        <v>90000</v>
      </c>
      <c r="G26" s="32">
        <f>F26*0.0287</f>
        <v>2583</v>
      </c>
      <c r="H26" s="32">
        <v>2736</v>
      </c>
      <c r="I26" s="22">
        <v>0</v>
      </c>
      <c r="J26" s="22">
        <v>25</v>
      </c>
      <c r="K26" s="22">
        <f t="shared" si="1"/>
        <v>5344</v>
      </c>
      <c r="L26" s="47">
        <f t="shared" ref="L26:L31" si="8">+F26-K26</f>
        <v>84656</v>
      </c>
      <c r="M26" s="49"/>
    </row>
    <row r="27" spans="1:13" ht="30" customHeight="1">
      <c r="A27" s="66">
        <v>18</v>
      </c>
      <c r="B27" s="43" t="s">
        <v>193</v>
      </c>
      <c r="C27" s="39" t="s">
        <v>51</v>
      </c>
      <c r="D27" s="7" t="s">
        <v>200</v>
      </c>
      <c r="E27" s="7" t="s">
        <v>14</v>
      </c>
      <c r="F27" s="22">
        <v>24000</v>
      </c>
      <c r="G27" s="22">
        <f>F27*0.0287</f>
        <v>688.8</v>
      </c>
      <c r="H27" s="22">
        <f>IF(F27&lt;75829.93,F27*0.0304,2305.23)</f>
        <v>729.6</v>
      </c>
      <c r="I27" s="22">
        <v>0</v>
      </c>
      <c r="J27" s="22">
        <v>505</v>
      </c>
      <c r="K27" s="22">
        <f t="shared" si="1"/>
        <v>1923.4</v>
      </c>
      <c r="L27" s="47">
        <f t="shared" si="8"/>
        <v>22076.6</v>
      </c>
      <c r="M27" s="49"/>
    </row>
    <row r="28" spans="1:13" ht="30" customHeight="1">
      <c r="A28" s="66">
        <v>19</v>
      </c>
      <c r="B28" s="39" t="s">
        <v>149</v>
      </c>
      <c r="C28" s="39" t="s">
        <v>150</v>
      </c>
      <c r="D28" s="7" t="s">
        <v>201</v>
      </c>
      <c r="E28" s="7" t="s">
        <v>14</v>
      </c>
      <c r="F28" s="22">
        <v>80000</v>
      </c>
      <c r="G28" s="22">
        <f>F28*0.0287</f>
        <v>2296</v>
      </c>
      <c r="H28" s="22">
        <v>2432</v>
      </c>
      <c r="I28" s="22">
        <v>7400.94</v>
      </c>
      <c r="J28" s="22">
        <v>25</v>
      </c>
      <c r="K28" s="22">
        <f t="shared" si="1"/>
        <v>12153.939999999999</v>
      </c>
      <c r="L28" s="47">
        <f t="shared" si="8"/>
        <v>67846.06</v>
      </c>
      <c r="M28" s="49"/>
    </row>
    <row r="29" spans="1:13" ht="30" customHeight="1">
      <c r="A29" s="66">
        <v>20</v>
      </c>
      <c r="B29" s="39" t="s">
        <v>172</v>
      </c>
      <c r="C29" s="39" t="s">
        <v>196</v>
      </c>
      <c r="D29" s="7" t="s">
        <v>201</v>
      </c>
      <c r="E29" s="7" t="s">
        <v>14</v>
      </c>
      <c r="F29" s="22">
        <v>60000</v>
      </c>
      <c r="G29" s="22">
        <v>1722</v>
      </c>
      <c r="H29" s="22">
        <v>1824</v>
      </c>
      <c r="I29" s="22">
        <v>3486.65</v>
      </c>
      <c r="J29" s="22">
        <v>3761.59</v>
      </c>
      <c r="K29" s="22">
        <f t="shared" si="1"/>
        <v>10794.24</v>
      </c>
      <c r="L29" s="47">
        <f t="shared" si="8"/>
        <v>49205.760000000002</v>
      </c>
      <c r="M29" s="49"/>
    </row>
    <row r="30" spans="1:13" ht="30" customHeight="1">
      <c r="A30" s="66">
        <v>21</v>
      </c>
      <c r="B30" s="40" t="s">
        <v>92</v>
      </c>
      <c r="C30" s="40" t="s">
        <v>93</v>
      </c>
      <c r="D30" s="7" t="s">
        <v>201</v>
      </c>
      <c r="E30" s="12" t="s">
        <v>14</v>
      </c>
      <c r="F30" s="22">
        <v>70000</v>
      </c>
      <c r="G30" s="22">
        <f>F30*0.0287</f>
        <v>2009</v>
      </c>
      <c r="H30" s="22">
        <v>2128</v>
      </c>
      <c r="I30" s="22">
        <v>5368.45</v>
      </c>
      <c r="J30" s="22">
        <v>8856.41</v>
      </c>
      <c r="K30" s="22">
        <f t="shared" si="1"/>
        <v>18361.86</v>
      </c>
      <c r="L30" s="47">
        <f t="shared" si="8"/>
        <v>51638.14</v>
      </c>
      <c r="M30" s="49"/>
    </row>
    <row r="31" spans="1:13" ht="30" customHeight="1">
      <c r="A31" s="66">
        <v>22</v>
      </c>
      <c r="B31" s="39" t="s">
        <v>223</v>
      </c>
      <c r="C31" s="39" t="s">
        <v>143</v>
      </c>
      <c r="D31" s="7" t="s">
        <v>200</v>
      </c>
      <c r="E31" s="12" t="s">
        <v>14</v>
      </c>
      <c r="F31" s="24">
        <v>80000</v>
      </c>
      <c r="G31" s="24">
        <f t="shared" ref="G31" si="9">F31*0.0287</f>
        <v>2296</v>
      </c>
      <c r="H31" s="24">
        <v>2432</v>
      </c>
      <c r="I31" s="24">
        <v>7400.94</v>
      </c>
      <c r="J31" s="24">
        <v>9927.34</v>
      </c>
      <c r="K31" s="24">
        <f t="shared" si="1"/>
        <v>22056.28</v>
      </c>
      <c r="L31" s="62">
        <f t="shared" si="8"/>
        <v>57943.72</v>
      </c>
      <c r="M31" s="49"/>
    </row>
    <row r="32" spans="1:13" ht="30" customHeight="1" thickBot="1">
      <c r="A32" s="15" t="s">
        <v>221</v>
      </c>
      <c r="B32" s="21"/>
      <c r="C32" s="21"/>
      <c r="D32" s="7"/>
      <c r="E32" s="14"/>
      <c r="F32" s="47">
        <f t="shared" ref="F32:L32" si="10">SUM(F10:F31)</f>
        <v>1944000</v>
      </c>
      <c r="G32" s="47">
        <f t="shared" si="10"/>
        <v>55792.800000000003</v>
      </c>
      <c r="H32" s="47">
        <f t="shared" si="10"/>
        <v>57943.01</v>
      </c>
      <c r="I32" s="47">
        <f t="shared" si="10"/>
        <v>211929.83</v>
      </c>
      <c r="J32" s="47">
        <f t="shared" si="10"/>
        <v>87294.07</v>
      </c>
      <c r="K32" s="47">
        <f t="shared" si="10"/>
        <v>412959.71000000008</v>
      </c>
      <c r="L32" s="47">
        <f t="shared" si="10"/>
        <v>1531041.14</v>
      </c>
      <c r="M32" s="49"/>
    </row>
    <row r="33" spans="1:13" ht="30" customHeight="1" thickBot="1">
      <c r="A33" s="140" t="s">
        <v>232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2"/>
      <c r="M33" s="49"/>
    </row>
    <row r="34" spans="1:13" ht="30" customHeight="1" thickBot="1">
      <c r="A34" s="1" t="s">
        <v>4</v>
      </c>
      <c r="B34" s="1" t="s">
        <v>5</v>
      </c>
      <c r="C34" s="1" t="s">
        <v>6</v>
      </c>
      <c r="D34" s="1" t="s">
        <v>197</v>
      </c>
      <c r="E34" s="13" t="s">
        <v>7</v>
      </c>
      <c r="F34" s="1" t="s">
        <v>216</v>
      </c>
      <c r="G34" s="1" t="s">
        <v>8</v>
      </c>
      <c r="H34" s="1" t="s">
        <v>9</v>
      </c>
      <c r="I34" s="1" t="s">
        <v>10</v>
      </c>
      <c r="J34" s="1" t="s">
        <v>217</v>
      </c>
      <c r="K34" s="1" t="s">
        <v>218</v>
      </c>
      <c r="L34" s="1" t="s">
        <v>219</v>
      </c>
      <c r="M34" s="49"/>
    </row>
    <row r="35" spans="1:13" ht="30" customHeight="1">
      <c r="A35" s="66">
        <v>23</v>
      </c>
      <c r="B35" s="39" t="s">
        <v>15</v>
      </c>
      <c r="C35" s="39" t="s">
        <v>16</v>
      </c>
      <c r="D35" s="7" t="s">
        <v>201</v>
      </c>
      <c r="E35" s="7" t="s">
        <v>17</v>
      </c>
      <c r="F35" s="52">
        <v>49000</v>
      </c>
      <c r="G35" s="52">
        <f>F35*0.0287</f>
        <v>1406.3</v>
      </c>
      <c r="H35" s="52">
        <v>1489.6</v>
      </c>
      <c r="I35" s="52">
        <v>1712.86</v>
      </c>
      <c r="J35" s="52">
        <v>7892.63</v>
      </c>
      <c r="K35" s="52">
        <f>+G35+H35+I35+J35</f>
        <v>12501.39</v>
      </c>
      <c r="L35" s="52">
        <f>+F35-K35</f>
        <v>36498.61</v>
      </c>
      <c r="M35" s="49"/>
    </row>
    <row r="36" spans="1:13" ht="30" customHeight="1" thickBot="1">
      <c r="A36" s="15" t="s">
        <v>221</v>
      </c>
      <c r="B36" s="49"/>
      <c r="C36" s="49"/>
      <c r="D36" s="50"/>
      <c r="E36" s="51"/>
      <c r="F36" s="62">
        <f>+F35</f>
        <v>49000</v>
      </c>
      <c r="G36" s="62">
        <f t="shared" ref="G36:L36" si="11">+G35</f>
        <v>1406.3</v>
      </c>
      <c r="H36" s="62">
        <f t="shared" si="11"/>
        <v>1489.6</v>
      </c>
      <c r="I36" s="62">
        <f t="shared" si="11"/>
        <v>1712.86</v>
      </c>
      <c r="J36" s="62">
        <f t="shared" si="11"/>
        <v>7892.63</v>
      </c>
      <c r="K36" s="62">
        <f t="shared" si="11"/>
        <v>12501.39</v>
      </c>
      <c r="L36" s="62">
        <f t="shared" si="11"/>
        <v>36498.61</v>
      </c>
      <c r="M36" s="49"/>
    </row>
    <row r="37" spans="1:13" ht="30" customHeight="1" thickBot="1">
      <c r="A37" s="140" t="s">
        <v>128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2"/>
      <c r="M37" s="49"/>
    </row>
    <row r="38" spans="1:13" ht="30" customHeight="1" thickBot="1">
      <c r="A38" s="1" t="s">
        <v>4</v>
      </c>
      <c r="B38" s="1" t="s">
        <v>5</v>
      </c>
      <c r="C38" s="1" t="s">
        <v>6</v>
      </c>
      <c r="D38" s="1" t="s">
        <v>197</v>
      </c>
      <c r="E38" s="13" t="s">
        <v>7</v>
      </c>
      <c r="F38" s="1" t="s">
        <v>216</v>
      </c>
      <c r="G38" s="1" t="s">
        <v>8</v>
      </c>
      <c r="H38" s="1" t="s">
        <v>9</v>
      </c>
      <c r="I38" s="1" t="s">
        <v>10</v>
      </c>
      <c r="J38" s="1" t="s">
        <v>217</v>
      </c>
      <c r="K38" s="1" t="s">
        <v>218</v>
      </c>
      <c r="L38" s="1" t="s">
        <v>219</v>
      </c>
      <c r="M38" s="49"/>
    </row>
    <row r="39" spans="1:13" ht="30" customHeight="1">
      <c r="A39" s="66">
        <v>24</v>
      </c>
      <c r="B39" s="39" t="s">
        <v>25</v>
      </c>
      <c r="C39" s="42" t="s">
        <v>26</v>
      </c>
      <c r="D39" s="8" t="s">
        <v>200</v>
      </c>
      <c r="E39" s="7" t="s">
        <v>17</v>
      </c>
      <c r="F39" s="17">
        <v>50000</v>
      </c>
      <c r="G39" s="17">
        <f t="shared" ref="G39:G41" si="12">F39*0.0287</f>
        <v>1435</v>
      </c>
      <c r="H39" s="17">
        <f>IF(F39&lt;75829.93,F39*0.0304,2305.23)</f>
        <v>1520</v>
      </c>
      <c r="I39" s="17">
        <v>1854</v>
      </c>
      <c r="J39" s="17">
        <v>1325</v>
      </c>
      <c r="K39" s="17">
        <f t="shared" ref="K39:K43" si="13">G39+H39+I39+J39</f>
        <v>6134</v>
      </c>
      <c r="L39" s="18">
        <f t="shared" ref="L39:L43" si="14">+F39-K39</f>
        <v>43866</v>
      </c>
      <c r="M39" s="49"/>
    </row>
    <row r="40" spans="1:13" ht="30" customHeight="1">
      <c r="A40" s="66">
        <v>25</v>
      </c>
      <c r="B40" s="39" t="s">
        <v>24</v>
      </c>
      <c r="C40" s="42" t="s">
        <v>123</v>
      </c>
      <c r="D40" s="7" t="s">
        <v>201</v>
      </c>
      <c r="E40" s="7" t="s">
        <v>17</v>
      </c>
      <c r="F40" s="22">
        <v>60000</v>
      </c>
      <c r="G40" s="22">
        <f>F40*0.0287</f>
        <v>1722</v>
      </c>
      <c r="H40" s="22">
        <v>1824</v>
      </c>
      <c r="I40" s="22">
        <v>3486.65</v>
      </c>
      <c r="J40" s="22">
        <v>145</v>
      </c>
      <c r="K40" s="17">
        <f t="shared" si="13"/>
        <v>7177.65</v>
      </c>
      <c r="L40" s="47">
        <f>+F40-K40</f>
        <v>52822.35</v>
      </c>
      <c r="M40" s="49"/>
    </row>
    <row r="41" spans="1:13" ht="30" customHeight="1">
      <c r="A41" s="66">
        <v>26</v>
      </c>
      <c r="B41" s="39" t="s">
        <v>122</v>
      </c>
      <c r="C41" s="42" t="s">
        <v>123</v>
      </c>
      <c r="D41" s="8" t="s">
        <v>201</v>
      </c>
      <c r="E41" s="7" t="s">
        <v>14</v>
      </c>
      <c r="F41" s="17">
        <v>80000</v>
      </c>
      <c r="G41" s="17">
        <f t="shared" si="12"/>
        <v>2296</v>
      </c>
      <c r="H41" s="17">
        <v>2432</v>
      </c>
      <c r="I41" s="17">
        <v>7400.94</v>
      </c>
      <c r="J41" s="17">
        <v>3399.76</v>
      </c>
      <c r="K41" s="17">
        <f t="shared" si="13"/>
        <v>15528.699999999999</v>
      </c>
      <c r="L41" s="18">
        <f t="shared" si="14"/>
        <v>64471.3</v>
      </c>
      <c r="M41" s="49"/>
    </row>
    <row r="42" spans="1:13" ht="30" customHeight="1">
      <c r="A42" s="66">
        <v>27</v>
      </c>
      <c r="B42" s="39" t="s">
        <v>202</v>
      </c>
      <c r="C42" s="41" t="s">
        <v>103</v>
      </c>
      <c r="D42" s="8" t="s">
        <v>200</v>
      </c>
      <c r="E42" s="7" t="s">
        <v>14</v>
      </c>
      <c r="F42" s="17">
        <v>35000</v>
      </c>
      <c r="G42" s="17">
        <f t="shared" ref="G42" si="15">F42*0.0287</f>
        <v>1004.5</v>
      </c>
      <c r="H42" s="17">
        <f>IF(F42&lt;75829.93,F42*0.0304,2305.23)</f>
        <v>1064</v>
      </c>
      <c r="I42" s="17">
        <v>0</v>
      </c>
      <c r="J42" s="17">
        <v>1871</v>
      </c>
      <c r="K42" s="17">
        <f>G42+H42+I42+J42</f>
        <v>3939.5</v>
      </c>
      <c r="L42" s="18">
        <f>+F42-K42</f>
        <v>31060.5</v>
      </c>
      <c r="M42" s="49"/>
    </row>
    <row r="43" spans="1:13" ht="30" customHeight="1">
      <c r="A43" s="66">
        <v>28</v>
      </c>
      <c r="B43" s="39" t="s">
        <v>126</v>
      </c>
      <c r="C43" s="42" t="s">
        <v>127</v>
      </c>
      <c r="D43" s="8" t="s">
        <v>201</v>
      </c>
      <c r="E43" s="7" t="s">
        <v>14</v>
      </c>
      <c r="F43" s="19">
        <v>41000</v>
      </c>
      <c r="G43" s="19">
        <f t="shared" ref="G43" si="16">F43*0.0287</f>
        <v>1176.7</v>
      </c>
      <c r="H43" s="19">
        <f>IF(F43&lt;75829.93,F43*0.0304,2305.23)</f>
        <v>1246.4000000000001</v>
      </c>
      <c r="I43" s="19">
        <v>0</v>
      </c>
      <c r="J43" s="19">
        <v>25</v>
      </c>
      <c r="K43" s="19">
        <f t="shared" si="13"/>
        <v>2448.1000000000004</v>
      </c>
      <c r="L43" s="20">
        <f t="shared" si="14"/>
        <v>38551.9</v>
      </c>
      <c r="M43" s="49"/>
    </row>
    <row r="44" spans="1:13" ht="30" customHeight="1" thickBot="1">
      <c r="A44" s="15" t="s">
        <v>221</v>
      </c>
      <c r="B44" s="21"/>
      <c r="C44" s="21"/>
      <c r="D44" s="9"/>
      <c r="E44" s="14"/>
      <c r="F44" s="47">
        <f>SUM(F39:F43)</f>
        <v>266000</v>
      </c>
      <c r="G44" s="47">
        <f t="shared" ref="G44:L44" si="17">SUM(G39:G43)</f>
        <v>7634.2</v>
      </c>
      <c r="H44" s="47">
        <f t="shared" si="17"/>
        <v>8086.4</v>
      </c>
      <c r="I44" s="47">
        <f t="shared" si="17"/>
        <v>12741.59</v>
      </c>
      <c r="J44" s="47">
        <f t="shared" si="17"/>
        <v>6765.76</v>
      </c>
      <c r="K44" s="47">
        <f t="shared" si="17"/>
        <v>35227.949999999997</v>
      </c>
      <c r="L44" s="47">
        <f t="shared" si="17"/>
        <v>230772.05000000002</v>
      </c>
      <c r="M44" s="53"/>
    </row>
    <row r="45" spans="1:13" ht="30" customHeight="1" thickBot="1">
      <c r="A45" s="140" t="s">
        <v>130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2"/>
      <c r="M45" s="53"/>
    </row>
    <row r="46" spans="1:13" ht="30" customHeight="1" thickBot="1">
      <c r="A46" s="1" t="s">
        <v>4</v>
      </c>
      <c r="B46" s="1" t="s">
        <v>5</v>
      </c>
      <c r="C46" s="1" t="s">
        <v>6</v>
      </c>
      <c r="D46" s="1" t="s">
        <v>197</v>
      </c>
      <c r="E46" s="13" t="s">
        <v>7</v>
      </c>
      <c r="F46" s="1" t="s">
        <v>216</v>
      </c>
      <c r="G46" s="1" t="s">
        <v>8</v>
      </c>
      <c r="H46" s="1" t="s">
        <v>9</v>
      </c>
      <c r="I46" s="1" t="s">
        <v>10</v>
      </c>
      <c r="J46" s="1" t="s">
        <v>217</v>
      </c>
      <c r="K46" s="1" t="s">
        <v>218</v>
      </c>
      <c r="L46" s="1" t="s">
        <v>219</v>
      </c>
      <c r="M46" s="53"/>
    </row>
    <row r="47" spans="1:13" ht="30" customHeight="1">
      <c r="A47" s="66">
        <v>29</v>
      </c>
      <c r="B47" s="43" t="s">
        <v>36</v>
      </c>
      <c r="C47" s="42" t="s">
        <v>37</v>
      </c>
      <c r="D47" s="8" t="s">
        <v>201</v>
      </c>
      <c r="E47" s="7" t="s">
        <v>17</v>
      </c>
      <c r="F47" s="17">
        <v>100000</v>
      </c>
      <c r="G47" s="17">
        <f>F47*0.0287</f>
        <v>2870</v>
      </c>
      <c r="H47" s="17">
        <v>3040</v>
      </c>
      <c r="I47" s="17">
        <v>12105.44</v>
      </c>
      <c r="J47" s="17">
        <v>2111.62</v>
      </c>
      <c r="K47" s="17">
        <f>G47+H47+I47+J47</f>
        <v>20127.060000000001</v>
      </c>
      <c r="L47" s="18">
        <f>+F47-K47</f>
        <v>79872.94</v>
      </c>
      <c r="M47" s="53"/>
    </row>
    <row r="48" spans="1:13" ht="30" customHeight="1">
      <c r="A48" s="66">
        <v>30</v>
      </c>
      <c r="B48" s="39" t="s">
        <v>38</v>
      </c>
      <c r="C48" s="42" t="s">
        <v>39</v>
      </c>
      <c r="D48" s="8" t="s">
        <v>200</v>
      </c>
      <c r="E48" s="7" t="s">
        <v>17</v>
      </c>
      <c r="F48" s="17">
        <v>45000</v>
      </c>
      <c r="G48" s="17">
        <f>F48*0.0287</f>
        <v>1291.5</v>
      </c>
      <c r="H48" s="17">
        <f>IF(F48&lt;75829.93,F48*0.0304,2305.23)</f>
        <v>1368</v>
      </c>
      <c r="I48" s="17">
        <v>0</v>
      </c>
      <c r="J48" s="17">
        <v>1912.38</v>
      </c>
      <c r="K48" s="17">
        <f>G48+H48+I48+J48</f>
        <v>4571.88</v>
      </c>
      <c r="L48" s="18">
        <f t="shared" ref="L48" si="18">+F48-K48</f>
        <v>40428.120000000003</v>
      </c>
      <c r="M48" s="53"/>
    </row>
    <row r="49" spans="1:14" ht="30" customHeight="1">
      <c r="A49" s="66">
        <v>31</v>
      </c>
      <c r="B49" s="39" t="s">
        <v>224</v>
      </c>
      <c r="C49" s="41" t="s">
        <v>21</v>
      </c>
      <c r="D49" s="8" t="s">
        <v>201</v>
      </c>
      <c r="E49" s="7" t="s">
        <v>14</v>
      </c>
      <c r="F49" s="19">
        <v>30000</v>
      </c>
      <c r="G49" s="19">
        <f>F49*0.0287</f>
        <v>861</v>
      </c>
      <c r="H49" s="19">
        <f>IF(F49&lt;75829.93,F49*0.0304,2305.23)</f>
        <v>912</v>
      </c>
      <c r="I49" s="19">
        <v>0</v>
      </c>
      <c r="J49" s="19">
        <v>2576.09</v>
      </c>
      <c r="K49" s="19">
        <f>G49+H49+I49+J49</f>
        <v>4349.09</v>
      </c>
      <c r="L49" s="20">
        <f t="shared" ref="L49" si="19">+F49-K49</f>
        <v>25650.91</v>
      </c>
      <c r="M49" s="53"/>
    </row>
    <row r="50" spans="1:14" ht="30" customHeight="1" thickBot="1">
      <c r="A50" s="15" t="s">
        <v>221</v>
      </c>
      <c r="B50" s="27"/>
      <c r="C50" s="27"/>
      <c r="D50" s="9"/>
      <c r="E50" s="14"/>
      <c r="F50" s="47">
        <f>SUM(F47:F49)</f>
        <v>175000</v>
      </c>
      <c r="G50" s="47">
        <f t="shared" ref="G50:L50" si="20">SUM(G47:G49)</f>
        <v>5022.5</v>
      </c>
      <c r="H50" s="47">
        <f t="shared" si="20"/>
        <v>5320</v>
      </c>
      <c r="I50" s="47">
        <f t="shared" si="20"/>
        <v>12105.44</v>
      </c>
      <c r="J50" s="47">
        <f t="shared" si="20"/>
        <v>6600.09</v>
      </c>
      <c r="K50" s="47">
        <f t="shared" si="20"/>
        <v>29048.030000000002</v>
      </c>
      <c r="L50" s="47">
        <f t="shared" si="20"/>
        <v>145951.97</v>
      </c>
      <c r="M50" s="53"/>
    </row>
    <row r="51" spans="1:14" ht="30" customHeight="1" thickBot="1">
      <c r="A51" s="140" t="s">
        <v>129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2"/>
      <c r="M51" s="49"/>
    </row>
    <row r="52" spans="1:14" ht="30" customHeight="1" thickBot="1">
      <c r="A52" s="1" t="s">
        <v>4</v>
      </c>
      <c r="B52" s="1" t="s">
        <v>5</v>
      </c>
      <c r="C52" s="1" t="s">
        <v>6</v>
      </c>
      <c r="D52" s="1" t="s">
        <v>197</v>
      </c>
      <c r="E52" s="13" t="s">
        <v>7</v>
      </c>
      <c r="F52" s="1" t="s">
        <v>216</v>
      </c>
      <c r="G52" s="1" t="s">
        <v>8</v>
      </c>
      <c r="H52" s="1" t="s">
        <v>9</v>
      </c>
      <c r="I52" s="1" t="s">
        <v>10</v>
      </c>
      <c r="J52" s="1" t="s">
        <v>217</v>
      </c>
      <c r="K52" s="1" t="s">
        <v>218</v>
      </c>
      <c r="L52" s="1" t="s">
        <v>219</v>
      </c>
      <c r="M52" s="49"/>
    </row>
    <row r="53" spans="1:14" ht="30" customHeight="1">
      <c r="A53" s="8">
        <v>32</v>
      </c>
      <c r="B53" s="39" t="s">
        <v>30</v>
      </c>
      <c r="C53" s="42" t="s">
        <v>31</v>
      </c>
      <c r="D53" s="8" t="s">
        <v>201</v>
      </c>
      <c r="E53" s="7" t="s">
        <v>17</v>
      </c>
      <c r="F53" s="17">
        <v>100000</v>
      </c>
      <c r="G53" s="17">
        <f t="shared" ref="G53:G56" si="21">F53*0.0287</f>
        <v>2870</v>
      </c>
      <c r="H53" s="17">
        <v>3040</v>
      </c>
      <c r="I53" s="17">
        <v>12105.44</v>
      </c>
      <c r="J53" s="17">
        <v>16952.12</v>
      </c>
      <c r="K53" s="17">
        <f>+G53+H53+I53+J53</f>
        <v>34967.56</v>
      </c>
      <c r="L53" s="18">
        <f>+F53-K53</f>
        <v>65032.44</v>
      </c>
      <c r="M53" s="49"/>
    </row>
    <row r="54" spans="1:14" ht="30" customHeight="1">
      <c r="A54" s="8">
        <v>33</v>
      </c>
      <c r="B54" s="39" t="s">
        <v>33</v>
      </c>
      <c r="C54" s="42" t="s">
        <v>32</v>
      </c>
      <c r="D54" s="8" t="s">
        <v>201</v>
      </c>
      <c r="E54" s="7" t="s">
        <v>17</v>
      </c>
      <c r="F54" s="17">
        <v>70000</v>
      </c>
      <c r="G54" s="17">
        <f t="shared" si="21"/>
        <v>2009</v>
      </c>
      <c r="H54" s="17">
        <f t="shared" ref="H54:H56" si="22">IF(F54&lt;75829.93,F54*0.0304,2305.23)</f>
        <v>2128</v>
      </c>
      <c r="I54" s="17">
        <v>5368.45</v>
      </c>
      <c r="J54" s="17">
        <v>1912.38</v>
      </c>
      <c r="K54" s="17">
        <f t="shared" ref="K54:K57" si="23">+G54+H54+I54+J54</f>
        <v>11417.830000000002</v>
      </c>
      <c r="L54" s="18">
        <f t="shared" ref="L54:L55" si="24">+F54-K54</f>
        <v>58582.17</v>
      </c>
      <c r="M54" s="49"/>
    </row>
    <row r="55" spans="1:14" ht="30" customHeight="1">
      <c r="A55" s="8">
        <v>34</v>
      </c>
      <c r="B55" s="41" t="s">
        <v>102</v>
      </c>
      <c r="C55" s="41" t="s">
        <v>21</v>
      </c>
      <c r="D55" s="8" t="s">
        <v>201</v>
      </c>
      <c r="E55" s="7" t="s">
        <v>14</v>
      </c>
      <c r="F55" s="32">
        <v>45000</v>
      </c>
      <c r="G55" s="32">
        <v>1291.5</v>
      </c>
      <c r="H55" s="32">
        <v>1368</v>
      </c>
      <c r="I55" s="17">
        <v>1148.32</v>
      </c>
      <c r="J55" s="32">
        <v>225</v>
      </c>
      <c r="K55" s="17">
        <v>2293.5</v>
      </c>
      <c r="L55" s="18">
        <f t="shared" si="24"/>
        <v>42706.5</v>
      </c>
      <c r="M55" s="49"/>
    </row>
    <row r="56" spans="1:14" ht="30" customHeight="1">
      <c r="A56" s="8">
        <v>35</v>
      </c>
      <c r="B56" s="41" t="s">
        <v>185</v>
      </c>
      <c r="C56" s="54" t="s">
        <v>32</v>
      </c>
      <c r="D56" s="8" t="s">
        <v>200</v>
      </c>
      <c r="E56" s="7" t="s">
        <v>17</v>
      </c>
      <c r="F56" s="17">
        <v>60000</v>
      </c>
      <c r="G56" s="17">
        <f t="shared" si="21"/>
        <v>1722</v>
      </c>
      <c r="H56" s="17">
        <f t="shared" si="22"/>
        <v>1824</v>
      </c>
      <c r="I56" s="17">
        <v>3486.65</v>
      </c>
      <c r="J56" s="17">
        <v>125</v>
      </c>
      <c r="K56" s="17">
        <f t="shared" si="23"/>
        <v>7157.65</v>
      </c>
      <c r="L56" s="18">
        <f>+F56-K56</f>
        <v>52842.35</v>
      </c>
      <c r="M56" s="49"/>
    </row>
    <row r="57" spans="1:14" ht="30" customHeight="1">
      <c r="A57" s="8">
        <v>36</v>
      </c>
      <c r="B57" s="41" t="s">
        <v>204</v>
      </c>
      <c r="C57" s="41" t="s">
        <v>21</v>
      </c>
      <c r="D57" s="8" t="s">
        <v>201</v>
      </c>
      <c r="E57" s="7" t="s">
        <v>14</v>
      </c>
      <c r="F57" s="19">
        <v>45000</v>
      </c>
      <c r="G57" s="19">
        <v>1291.5</v>
      </c>
      <c r="H57" s="19">
        <v>1368</v>
      </c>
      <c r="I57" s="19">
        <v>1148.33</v>
      </c>
      <c r="J57" s="19">
        <v>939.5</v>
      </c>
      <c r="K57" s="19">
        <f t="shared" si="23"/>
        <v>4747.33</v>
      </c>
      <c r="L57" s="18">
        <f>+F57-K57</f>
        <v>40252.67</v>
      </c>
      <c r="M57" s="49"/>
    </row>
    <row r="58" spans="1:14" ht="30" customHeight="1" thickBot="1">
      <c r="A58" s="15" t="s">
        <v>221</v>
      </c>
      <c r="B58" s="35"/>
      <c r="C58" s="21"/>
      <c r="D58" s="9"/>
      <c r="E58" s="14"/>
      <c r="F58" s="47">
        <f t="shared" ref="F58:L58" si="25">+SUM(F53:F57)</f>
        <v>320000</v>
      </c>
      <c r="G58" s="47">
        <f t="shared" si="25"/>
        <v>9184</v>
      </c>
      <c r="H58" s="47">
        <f t="shared" si="25"/>
        <v>9728</v>
      </c>
      <c r="I58" s="47">
        <f t="shared" si="25"/>
        <v>23257.190000000002</v>
      </c>
      <c r="J58" s="47">
        <f t="shared" si="25"/>
        <v>20154</v>
      </c>
      <c r="K58" s="47">
        <f t="shared" si="25"/>
        <v>60583.87</v>
      </c>
      <c r="L58" s="47">
        <f t="shared" si="25"/>
        <v>259416.13</v>
      </c>
      <c r="M58" s="49"/>
    </row>
    <row r="59" spans="1:14" ht="30" customHeight="1" thickBot="1">
      <c r="A59" s="140" t="s">
        <v>133</v>
      </c>
      <c r="B59" s="141" t="s">
        <v>64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2"/>
      <c r="M59" s="49"/>
    </row>
    <row r="60" spans="1:14" ht="30" customHeight="1" thickBot="1">
      <c r="A60" s="1" t="s">
        <v>4</v>
      </c>
      <c r="B60" s="1" t="s">
        <v>5</v>
      </c>
      <c r="C60" s="1" t="s">
        <v>6</v>
      </c>
      <c r="D60" s="1" t="s">
        <v>197</v>
      </c>
      <c r="E60" s="13" t="s">
        <v>7</v>
      </c>
      <c r="F60" s="1" t="s">
        <v>216</v>
      </c>
      <c r="G60" s="1" t="s">
        <v>8</v>
      </c>
      <c r="H60" s="1" t="s">
        <v>9</v>
      </c>
      <c r="I60" s="1" t="s">
        <v>10</v>
      </c>
      <c r="J60" s="1" t="s">
        <v>217</v>
      </c>
      <c r="K60" s="1" t="s">
        <v>218</v>
      </c>
      <c r="L60" s="1" t="s">
        <v>219</v>
      </c>
      <c r="M60" s="49"/>
    </row>
    <row r="61" spans="1:14" ht="30" customHeight="1">
      <c r="A61" s="7">
        <v>37</v>
      </c>
      <c r="B61" s="39" t="s">
        <v>71</v>
      </c>
      <c r="C61" s="39" t="s">
        <v>186</v>
      </c>
      <c r="D61" s="7" t="s">
        <v>201</v>
      </c>
      <c r="E61" s="7" t="s">
        <v>17</v>
      </c>
      <c r="F61" s="17">
        <v>55000</v>
      </c>
      <c r="G61" s="17">
        <f t="shared" ref="G61" si="26">F61*0.0287</f>
        <v>1578.5</v>
      </c>
      <c r="H61" s="17">
        <f t="shared" ref="H61" si="27">IF(F61&lt;75829.93,F61*0.0304,2305.23)</f>
        <v>1672</v>
      </c>
      <c r="I61" s="17">
        <v>2559.67</v>
      </c>
      <c r="J61" s="17">
        <v>1425</v>
      </c>
      <c r="K61" s="32">
        <f>G61+H61+I61+J61</f>
        <v>7235.17</v>
      </c>
      <c r="L61" s="18">
        <f>+F61-K61</f>
        <v>47764.83</v>
      </c>
      <c r="M61" s="49"/>
    </row>
    <row r="62" spans="1:14" ht="30" customHeight="1">
      <c r="A62" s="7">
        <v>38</v>
      </c>
      <c r="B62" s="39" t="s">
        <v>72</v>
      </c>
      <c r="C62" s="39" t="s">
        <v>73</v>
      </c>
      <c r="D62" s="7" t="s">
        <v>201</v>
      </c>
      <c r="E62" s="7" t="s">
        <v>17</v>
      </c>
      <c r="F62" s="10">
        <v>100000</v>
      </c>
      <c r="G62" s="10">
        <v>2870</v>
      </c>
      <c r="H62" s="10">
        <v>3040</v>
      </c>
      <c r="I62" s="10">
        <v>12105.44</v>
      </c>
      <c r="J62" s="10">
        <v>14973.16</v>
      </c>
      <c r="K62" s="10">
        <f>+G62+H62+I62+J62</f>
        <v>32988.600000000006</v>
      </c>
      <c r="L62" s="20">
        <f>+F62-K62</f>
        <v>67011.399999999994</v>
      </c>
      <c r="M62" s="49"/>
    </row>
    <row r="63" spans="1:14" ht="30" customHeight="1" thickBot="1">
      <c r="A63" s="15" t="s">
        <v>221</v>
      </c>
      <c r="B63" s="34"/>
      <c r="C63" s="27"/>
      <c r="D63" s="9"/>
      <c r="E63" s="14"/>
      <c r="F63" s="47">
        <f>SUM(F61:F62)</f>
        <v>155000</v>
      </c>
      <c r="G63" s="47">
        <f t="shared" ref="G63:L63" si="28">SUM(G61:G62)</f>
        <v>4448.5</v>
      </c>
      <c r="H63" s="47">
        <f t="shared" si="28"/>
        <v>4712</v>
      </c>
      <c r="I63" s="47">
        <f t="shared" si="28"/>
        <v>14665.11</v>
      </c>
      <c r="J63" s="47">
        <f t="shared" si="28"/>
        <v>16398.16</v>
      </c>
      <c r="K63" s="47">
        <f t="shared" si="28"/>
        <v>40223.770000000004</v>
      </c>
      <c r="L63" s="47">
        <f t="shared" si="28"/>
        <v>114776.23</v>
      </c>
      <c r="M63" s="49"/>
      <c r="N63" s="86"/>
    </row>
    <row r="64" spans="1:14" ht="30" customHeight="1" thickBot="1">
      <c r="A64" s="140" t="s">
        <v>134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2"/>
      <c r="M64" s="49"/>
    </row>
    <row r="65" spans="1:14" ht="30" customHeight="1" thickBot="1">
      <c r="A65" s="1" t="s">
        <v>4</v>
      </c>
      <c r="B65" s="1" t="s">
        <v>5</v>
      </c>
      <c r="C65" s="1" t="s">
        <v>6</v>
      </c>
      <c r="D65" s="1" t="s">
        <v>197</v>
      </c>
      <c r="E65" s="13" t="s">
        <v>7</v>
      </c>
      <c r="F65" s="1" t="s">
        <v>216</v>
      </c>
      <c r="G65" s="1" t="s">
        <v>8</v>
      </c>
      <c r="H65" s="1" t="s">
        <v>9</v>
      </c>
      <c r="I65" s="1" t="s">
        <v>10</v>
      </c>
      <c r="J65" s="1" t="s">
        <v>217</v>
      </c>
      <c r="K65" s="1" t="s">
        <v>218</v>
      </c>
      <c r="L65" s="1" t="s">
        <v>219</v>
      </c>
      <c r="M65" s="49"/>
    </row>
    <row r="66" spans="1:14" ht="30" customHeight="1">
      <c r="A66" s="7">
        <v>39</v>
      </c>
      <c r="B66" s="39" t="s">
        <v>74</v>
      </c>
      <c r="C66" s="55" t="s">
        <v>199</v>
      </c>
      <c r="D66" s="56" t="s">
        <v>201</v>
      </c>
      <c r="E66" s="7" t="s">
        <v>17</v>
      </c>
      <c r="F66" s="32">
        <v>90000</v>
      </c>
      <c r="G66" s="32">
        <f>F66*0.0287</f>
        <v>2583</v>
      </c>
      <c r="H66" s="32">
        <v>2736</v>
      </c>
      <c r="I66" s="32">
        <v>9753.19</v>
      </c>
      <c r="J66" s="32">
        <v>1225</v>
      </c>
      <c r="K66" s="32">
        <f>G66+H66+I66+J66</f>
        <v>16297.19</v>
      </c>
      <c r="L66" s="44">
        <f t="shared" ref="L66" si="29">+F66-K66</f>
        <v>73702.81</v>
      </c>
      <c r="M66" s="49"/>
    </row>
    <row r="67" spans="1:14" ht="30" customHeight="1">
      <c r="A67" s="7">
        <v>40</v>
      </c>
      <c r="B67" s="57" t="s">
        <v>227</v>
      </c>
      <c r="C67" s="54" t="s">
        <v>228</v>
      </c>
      <c r="D67" s="58" t="s">
        <v>201</v>
      </c>
      <c r="E67" s="7" t="s">
        <v>17</v>
      </c>
      <c r="F67" s="10">
        <v>50000</v>
      </c>
      <c r="G67" s="10">
        <f t="shared" ref="G67" si="30">F67*0.0287</f>
        <v>1435</v>
      </c>
      <c r="H67" s="10">
        <f>IF(F67&lt;75829.93,F67*0.0304,2305.23)</f>
        <v>1520</v>
      </c>
      <c r="I67" s="10">
        <v>1854</v>
      </c>
      <c r="J67" s="10">
        <v>225</v>
      </c>
      <c r="K67" s="10">
        <f>G67+H67+I67+J67</f>
        <v>5034</v>
      </c>
      <c r="L67" s="33">
        <f>+F67-K67</f>
        <v>44966</v>
      </c>
      <c r="M67" s="49"/>
    </row>
    <row r="68" spans="1:14" ht="30" customHeight="1" thickBot="1">
      <c r="A68" s="15" t="s">
        <v>221</v>
      </c>
      <c r="B68" s="27"/>
      <c r="C68" s="27"/>
      <c r="D68" s="9"/>
      <c r="E68" s="14"/>
      <c r="F68" s="47">
        <v>140000</v>
      </c>
      <c r="G68" s="47">
        <v>4018</v>
      </c>
      <c r="H68" s="47">
        <v>4256</v>
      </c>
      <c r="I68" s="47">
        <v>11607.19</v>
      </c>
      <c r="J68" s="47">
        <v>1450</v>
      </c>
      <c r="K68" s="47">
        <f t="shared" ref="K68" si="31">+SUM(K62:K66)</f>
        <v>89509.560000000012</v>
      </c>
      <c r="L68" s="47">
        <v>118668.81</v>
      </c>
      <c r="M68" s="49"/>
    </row>
    <row r="69" spans="1:14" ht="30" customHeight="1" thickBot="1">
      <c r="A69" s="140" t="s">
        <v>233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2"/>
      <c r="M69" s="49"/>
      <c r="N69" s="92"/>
    </row>
    <row r="70" spans="1:14" ht="30" customHeight="1" thickBot="1">
      <c r="A70" s="1" t="s">
        <v>4</v>
      </c>
      <c r="B70" s="1" t="s">
        <v>5</v>
      </c>
      <c r="C70" s="1" t="s">
        <v>6</v>
      </c>
      <c r="D70" s="1" t="s">
        <v>197</v>
      </c>
      <c r="E70" s="13" t="s">
        <v>7</v>
      </c>
      <c r="F70" s="1" t="s">
        <v>216</v>
      </c>
      <c r="G70" s="1" t="s">
        <v>8</v>
      </c>
      <c r="H70" s="1" t="s">
        <v>9</v>
      </c>
      <c r="I70" s="1" t="s">
        <v>10</v>
      </c>
      <c r="J70" s="1" t="s">
        <v>217</v>
      </c>
      <c r="K70" s="1" t="s">
        <v>218</v>
      </c>
      <c r="L70" s="1" t="s">
        <v>219</v>
      </c>
      <c r="M70" s="49"/>
      <c r="N70" s="92"/>
    </row>
    <row r="71" spans="1:14" ht="30" customHeight="1">
      <c r="A71" s="7">
        <v>41</v>
      </c>
      <c r="B71" s="57" t="s">
        <v>146</v>
      </c>
      <c r="C71" s="54" t="s">
        <v>147</v>
      </c>
      <c r="D71" s="58" t="s">
        <v>201</v>
      </c>
      <c r="E71" s="7" t="s">
        <v>17</v>
      </c>
      <c r="F71" s="10">
        <v>100000</v>
      </c>
      <c r="G71" s="10">
        <f>F71*0.0287</f>
        <v>2870</v>
      </c>
      <c r="H71" s="10">
        <v>3040</v>
      </c>
      <c r="I71" s="10">
        <v>11708.59</v>
      </c>
      <c r="J71" s="10">
        <v>16812.38</v>
      </c>
      <c r="K71" s="10">
        <f>SUM(G71:J71)</f>
        <v>34430.97</v>
      </c>
      <c r="L71" s="33">
        <f>+F71-K71</f>
        <v>65569.03</v>
      </c>
      <c r="M71" s="49"/>
      <c r="N71" s="92"/>
    </row>
    <row r="72" spans="1:14" ht="30" customHeight="1" thickBot="1">
      <c r="A72" s="15" t="s">
        <v>221</v>
      </c>
      <c r="B72" s="35"/>
      <c r="C72" s="21"/>
      <c r="D72" s="9"/>
      <c r="E72" s="14"/>
      <c r="F72" s="47">
        <v>100000</v>
      </c>
      <c r="G72" s="47">
        <f>F72*0.0287</f>
        <v>2870</v>
      </c>
      <c r="H72" s="47">
        <v>3040</v>
      </c>
      <c r="I72" s="47">
        <v>11711.01</v>
      </c>
      <c r="J72" s="47">
        <v>16802.45</v>
      </c>
      <c r="K72" s="47">
        <f>SUM(G72:J72)</f>
        <v>34423.460000000006</v>
      </c>
      <c r="L72" s="47">
        <f>+F72-K72</f>
        <v>65576.539999999994</v>
      </c>
      <c r="M72" s="49"/>
    </row>
    <row r="73" spans="1:14" ht="30" customHeight="1" thickBot="1">
      <c r="A73" s="140" t="s">
        <v>234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2"/>
      <c r="M73" s="49"/>
    </row>
    <row r="74" spans="1:14" ht="30" customHeight="1" thickBot="1">
      <c r="A74" s="1" t="s">
        <v>4</v>
      </c>
      <c r="B74" s="1" t="s">
        <v>5</v>
      </c>
      <c r="C74" s="1" t="s">
        <v>6</v>
      </c>
      <c r="D74" s="1" t="s">
        <v>197</v>
      </c>
      <c r="E74" s="13" t="s">
        <v>7</v>
      </c>
      <c r="F74" s="1" t="s">
        <v>216</v>
      </c>
      <c r="G74" s="1" t="s">
        <v>8</v>
      </c>
      <c r="H74" s="1" t="s">
        <v>9</v>
      </c>
      <c r="I74" s="1" t="s">
        <v>10</v>
      </c>
      <c r="J74" s="1" t="s">
        <v>217</v>
      </c>
      <c r="K74" s="1" t="s">
        <v>218</v>
      </c>
      <c r="L74" s="1" t="s">
        <v>219</v>
      </c>
      <c r="M74" s="49"/>
    </row>
    <row r="75" spans="1:14" ht="30" customHeight="1">
      <c r="A75" s="66">
        <v>42</v>
      </c>
      <c r="B75" s="39" t="s">
        <v>124</v>
      </c>
      <c r="C75" s="39" t="s">
        <v>125</v>
      </c>
      <c r="D75" s="7" t="s">
        <v>200</v>
      </c>
      <c r="E75" s="7" t="s">
        <v>14</v>
      </c>
      <c r="F75" s="32">
        <v>35000</v>
      </c>
      <c r="G75" s="32">
        <f>F75*0.0287</f>
        <v>1004.5</v>
      </c>
      <c r="H75" s="32">
        <f>IF(F75&lt;75829.93,F75*0.0304,2305.23)</f>
        <v>1064</v>
      </c>
      <c r="I75" s="17">
        <v>0</v>
      </c>
      <c r="J75" s="32">
        <v>939.5</v>
      </c>
      <c r="K75" s="32">
        <f t="shared" ref="K75:K81" si="32">G75+H75+I75+J75</f>
        <v>3008</v>
      </c>
      <c r="L75" s="44">
        <f>+F75-K75</f>
        <v>31992</v>
      </c>
      <c r="M75" s="59"/>
    </row>
    <row r="76" spans="1:14" ht="30" customHeight="1">
      <c r="A76" s="66">
        <v>43</v>
      </c>
      <c r="B76" s="43" t="s">
        <v>76</v>
      </c>
      <c r="C76" s="39" t="s">
        <v>77</v>
      </c>
      <c r="D76" s="7" t="s">
        <v>200</v>
      </c>
      <c r="E76" s="7" t="s">
        <v>17</v>
      </c>
      <c r="F76" s="32">
        <v>55000</v>
      </c>
      <c r="G76" s="32">
        <f>F76*0.0287</f>
        <v>1578.5</v>
      </c>
      <c r="H76" s="32">
        <f>IF(F76&lt;75829.93,F76*0.0304,2305.23)</f>
        <v>1672</v>
      </c>
      <c r="I76" s="17">
        <v>2559.67</v>
      </c>
      <c r="J76" s="32">
        <v>9707.18</v>
      </c>
      <c r="K76" s="32">
        <f t="shared" si="32"/>
        <v>15517.35</v>
      </c>
      <c r="L76" s="44">
        <f t="shared" ref="L76:L82" si="33">+F76-K76</f>
        <v>39482.65</v>
      </c>
      <c r="M76" s="49"/>
    </row>
    <row r="77" spans="1:14" ht="30" customHeight="1">
      <c r="A77" s="66">
        <v>44</v>
      </c>
      <c r="B77" s="39" t="s">
        <v>80</v>
      </c>
      <c r="C77" s="39" t="s">
        <v>81</v>
      </c>
      <c r="D77" s="7" t="s">
        <v>200</v>
      </c>
      <c r="E77" s="7" t="s">
        <v>17</v>
      </c>
      <c r="F77" s="32">
        <v>45000</v>
      </c>
      <c r="G77" s="32">
        <v>1291.5</v>
      </c>
      <c r="H77" s="32">
        <f>IF(F77&lt;75829.93,F77*0.0304,2305.23)</f>
        <v>1368</v>
      </c>
      <c r="I77" s="17">
        <v>0</v>
      </c>
      <c r="J77" s="32">
        <v>9572.23</v>
      </c>
      <c r="K77" s="32">
        <f>G77+H77+I77+J77</f>
        <v>12231.73</v>
      </c>
      <c r="L77" s="44">
        <f t="shared" si="33"/>
        <v>32768.270000000004</v>
      </c>
      <c r="M77" s="49"/>
    </row>
    <row r="78" spans="1:14" ht="30" customHeight="1">
      <c r="A78" s="66">
        <v>45</v>
      </c>
      <c r="B78" s="39" t="s">
        <v>75</v>
      </c>
      <c r="C78" s="39" t="s">
        <v>198</v>
      </c>
      <c r="D78" s="7" t="s">
        <v>200</v>
      </c>
      <c r="E78" s="7" t="s">
        <v>17</v>
      </c>
      <c r="F78" s="32">
        <v>90000</v>
      </c>
      <c r="G78" s="32">
        <f>F78*0.0287</f>
        <v>2583</v>
      </c>
      <c r="H78" s="32">
        <v>2736</v>
      </c>
      <c r="I78" s="32">
        <v>9753.19</v>
      </c>
      <c r="J78" s="32">
        <v>3299.76</v>
      </c>
      <c r="K78" s="32">
        <f>G78+H78+I78+J78</f>
        <v>18371.95</v>
      </c>
      <c r="L78" s="44">
        <f t="shared" si="33"/>
        <v>71628.05</v>
      </c>
      <c r="M78" s="49"/>
      <c r="N78" s="86"/>
    </row>
    <row r="79" spans="1:14" ht="30" customHeight="1">
      <c r="A79" s="66">
        <v>46</v>
      </c>
      <c r="B79" s="42" t="s">
        <v>78</v>
      </c>
      <c r="C79" s="39" t="s">
        <v>79</v>
      </c>
      <c r="D79" s="7" t="s">
        <v>200</v>
      </c>
      <c r="E79" s="7" t="s">
        <v>17</v>
      </c>
      <c r="F79" s="32">
        <v>54450</v>
      </c>
      <c r="G79" s="32">
        <v>1562.72</v>
      </c>
      <c r="H79" s="32">
        <f>IF(F79&lt;75829.93,F79*0.0304,2305.23)</f>
        <v>1655.28</v>
      </c>
      <c r="I79" s="32">
        <v>2482.0500000000002</v>
      </c>
      <c r="J79" s="32">
        <v>25</v>
      </c>
      <c r="K79" s="32">
        <f t="shared" si="32"/>
        <v>5725.05</v>
      </c>
      <c r="L79" s="44">
        <f t="shared" si="33"/>
        <v>48724.95</v>
      </c>
      <c r="M79" s="49"/>
    </row>
    <row r="80" spans="1:14" ht="30" customHeight="1">
      <c r="A80" s="66">
        <v>47</v>
      </c>
      <c r="B80" s="42" t="s">
        <v>115</v>
      </c>
      <c r="C80" s="39" t="s">
        <v>116</v>
      </c>
      <c r="D80" s="7" t="s">
        <v>200</v>
      </c>
      <c r="E80" s="7" t="s">
        <v>17</v>
      </c>
      <c r="F80" s="32">
        <v>37000</v>
      </c>
      <c r="G80" s="32">
        <f t="shared" ref="G80:G81" si="34">F80*0.0287</f>
        <v>1061.9000000000001</v>
      </c>
      <c r="H80" s="32">
        <v>1124.8</v>
      </c>
      <c r="I80" s="32">
        <v>19.239999999999998</v>
      </c>
      <c r="J80" s="32">
        <v>5458.91</v>
      </c>
      <c r="K80" s="32">
        <f t="shared" si="32"/>
        <v>7664.8499999999995</v>
      </c>
      <c r="L80" s="44">
        <f t="shared" si="33"/>
        <v>29335.15</v>
      </c>
      <c r="M80" s="49"/>
    </row>
    <row r="81" spans="1:13" ht="30" customHeight="1">
      <c r="A81" s="66">
        <v>48</v>
      </c>
      <c r="B81" s="42" t="s">
        <v>108</v>
      </c>
      <c r="C81" s="39" t="s">
        <v>107</v>
      </c>
      <c r="D81" s="7" t="s">
        <v>200</v>
      </c>
      <c r="E81" s="7" t="s">
        <v>14</v>
      </c>
      <c r="F81" s="10">
        <v>30000</v>
      </c>
      <c r="G81" s="10">
        <f t="shared" si="34"/>
        <v>861</v>
      </c>
      <c r="H81" s="10">
        <v>912</v>
      </c>
      <c r="I81" s="19">
        <v>0</v>
      </c>
      <c r="J81" s="10">
        <v>25</v>
      </c>
      <c r="K81" s="10">
        <f t="shared" si="32"/>
        <v>1798</v>
      </c>
      <c r="L81" s="33">
        <f t="shared" si="33"/>
        <v>28202</v>
      </c>
      <c r="M81" s="49"/>
    </row>
    <row r="82" spans="1:13" ht="30" customHeight="1" thickBot="1">
      <c r="A82" s="15" t="s">
        <v>221</v>
      </c>
      <c r="B82" s="27"/>
      <c r="C82" s="27"/>
      <c r="D82" s="9"/>
      <c r="E82" s="14"/>
      <c r="F82" s="47">
        <f t="shared" ref="F82:K82" si="35">+SUM(F75:F81)</f>
        <v>346450</v>
      </c>
      <c r="G82" s="47">
        <f t="shared" si="35"/>
        <v>9943.1200000000008</v>
      </c>
      <c r="H82" s="47">
        <f t="shared" si="35"/>
        <v>10532.08</v>
      </c>
      <c r="I82" s="47">
        <f t="shared" si="35"/>
        <v>14814.15</v>
      </c>
      <c r="J82" s="47">
        <f t="shared" si="35"/>
        <v>29027.579999999998</v>
      </c>
      <c r="K82" s="47">
        <f t="shared" si="35"/>
        <v>64316.93</v>
      </c>
      <c r="L82" s="44">
        <f t="shared" si="33"/>
        <v>282133.07</v>
      </c>
      <c r="M82" s="49"/>
    </row>
    <row r="83" spans="1:13" ht="30" customHeight="1" thickBot="1">
      <c r="A83" s="140" t="s">
        <v>131</v>
      </c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2"/>
      <c r="M83" s="49"/>
    </row>
    <row r="84" spans="1:13" ht="30" customHeight="1" thickBot="1">
      <c r="A84" s="1" t="s">
        <v>4</v>
      </c>
      <c r="B84" s="1" t="s">
        <v>5</v>
      </c>
      <c r="C84" s="1" t="s">
        <v>6</v>
      </c>
      <c r="D84" s="1" t="s">
        <v>197</v>
      </c>
      <c r="E84" s="13" t="s">
        <v>7</v>
      </c>
      <c r="F84" s="1" t="s">
        <v>216</v>
      </c>
      <c r="G84" s="1" t="s">
        <v>8</v>
      </c>
      <c r="H84" s="1" t="s">
        <v>9</v>
      </c>
      <c r="I84" s="1" t="s">
        <v>10</v>
      </c>
      <c r="J84" s="1" t="s">
        <v>217</v>
      </c>
      <c r="K84" s="1" t="s">
        <v>218</v>
      </c>
      <c r="L84" s="1" t="s">
        <v>219</v>
      </c>
      <c r="M84" s="49"/>
    </row>
    <row r="85" spans="1:13" ht="30" customHeight="1">
      <c r="A85" s="66">
        <v>49</v>
      </c>
      <c r="B85" s="39" t="s">
        <v>42</v>
      </c>
      <c r="C85" s="42" t="s">
        <v>43</v>
      </c>
      <c r="D85" s="8" t="s">
        <v>201</v>
      </c>
      <c r="E85" s="7" t="s">
        <v>17</v>
      </c>
      <c r="F85" s="25">
        <v>100000</v>
      </c>
      <c r="G85" s="25">
        <f>F85*0.0287</f>
        <v>2870</v>
      </c>
      <c r="H85" s="25">
        <v>3040</v>
      </c>
      <c r="I85" s="25">
        <v>12105.44</v>
      </c>
      <c r="J85" s="25">
        <v>2225</v>
      </c>
      <c r="K85" s="25">
        <f>G85+H85+I85+J85</f>
        <v>20240.440000000002</v>
      </c>
      <c r="L85" s="94">
        <f>+F85-K85</f>
        <v>79759.56</v>
      </c>
      <c r="M85" s="49"/>
    </row>
    <row r="86" spans="1:13" ht="30" customHeight="1" thickBot="1">
      <c r="A86" s="15" t="s">
        <v>221</v>
      </c>
      <c r="B86" s="34"/>
      <c r="C86" s="27"/>
      <c r="D86" s="9"/>
      <c r="E86" s="14"/>
      <c r="F86" s="47">
        <f>SUM(F85)</f>
        <v>100000</v>
      </c>
      <c r="G86" s="47">
        <f t="shared" ref="G86:L86" si="36">SUM(G85)</f>
        <v>2870</v>
      </c>
      <c r="H86" s="47">
        <f t="shared" si="36"/>
        <v>3040</v>
      </c>
      <c r="I86" s="47">
        <f t="shared" si="36"/>
        <v>12105.44</v>
      </c>
      <c r="J86" s="47">
        <f t="shared" si="36"/>
        <v>2225</v>
      </c>
      <c r="K86" s="47">
        <f t="shared" si="36"/>
        <v>20240.440000000002</v>
      </c>
      <c r="L86" s="47">
        <f t="shared" si="36"/>
        <v>79759.56</v>
      </c>
      <c r="M86" s="49"/>
    </row>
    <row r="87" spans="1:13" ht="30" customHeight="1" thickBot="1">
      <c r="A87" s="140" t="s">
        <v>235</v>
      </c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2"/>
      <c r="M87" s="49"/>
    </row>
    <row r="88" spans="1:13" ht="30" customHeight="1" thickBot="1">
      <c r="A88" s="1" t="s">
        <v>4</v>
      </c>
      <c r="B88" s="1" t="s">
        <v>5</v>
      </c>
      <c r="C88" s="1" t="s">
        <v>6</v>
      </c>
      <c r="D88" s="1" t="s">
        <v>197</v>
      </c>
      <c r="E88" s="13" t="s">
        <v>7</v>
      </c>
      <c r="F88" s="1" t="s">
        <v>216</v>
      </c>
      <c r="G88" s="1" t="s">
        <v>8</v>
      </c>
      <c r="H88" s="1" t="s">
        <v>9</v>
      </c>
      <c r="I88" s="1" t="s">
        <v>10</v>
      </c>
      <c r="J88" s="1" t="s">
        <v>217</v>
      </c>
      <c r="K88" s="1" t="s">
        <v>218</v>
      </c>
      <c r="L88" s="1" t="s">
        <v>219</v>
      </c>
      <c r="M88" s="49"/>
    </row>
    <row r="89" spans="1:13" ht="30" customHeight="1">
      <c r="A89" s="66">
        <v>50</v>
      </c>
      <c r="B89" s="41" t="s">
        <v>184</v>
      </c>
      <c r="C89" s="41" t="s">
        <v>123</v>
      </c>
      <c r="D89" s="7" t="s">
        <v>201</v>
      </c>
      <c r="E89" s="12" t="s">
        <v>14</v>
      </c>
      <c r="F89" s="85">
        <v>60000</v>
      </c>
      <c r="G89" s="77">
        <f>F89*0.0287</f>
        <v>1722</v>
      </c>
      <c r="H89" s="77">
        <v>1824</v>
      </c>
      <c r="I89" s="19">
        <v>0</v>
      </c>
      <c r="J89" s="52">
        <v>22833.64</v>
      </c>
      <c r="K89" s="52">
        <f>+G89+H89+I89+J89</f>
        <v>26379.64</v>
      </c>
      <c r="L89" s="95">
        <f>+F89-K89</f>
        <v>33620.36</v>
      </c>
      <c r="M89" s="49"/>
    </row>
    <row r="90" spans="1:13" ht="30" customHeight="1" thickBot="1">
      <c r="A90" s="15" t="s">
        <v>221</v>
      </c>
      <c r="B90" s="34"/>
      <c r="C90" s="27"/>
      <c r="D90" s="9"/>
      <c r="E90" s="14"/>
      <c r="F90" s="46">
        <f>+F89</f>
        <v>60000</v>
      </c>
      <c r="G90" s="46">
        <f t="shared" ref="G90:L90" si="37">+G89</f>
        <v>1722</v>
      </c>
      <c r="H90" s="46">
        <f t="shared" si="37"/>
        <v>1824</v>
      </c>
      <c r="I90" s="19">
        <f t="shared" si="37"/>
        <v>0</v>
      </c>
      <c r="J90" s="46">
        <f t="shared" si="37"/>
        <v>22833.64</v>
      </c>
      <c r="K90" s="46">
        <f t="shared" si="37"/>
        <v>26379.64</v>
      </c>
      <c r="L90" s="46">
        <f t="shared" si="37"/>
        <v>33620.36</v>
      </c>
      <c r="M90" s="49"/>
    </row>
    <row r="91" spans="1:13" ht="30" customHeight="1" thickBot="1">
      <c r="A91" s="140" t="s">
        <v>63</v>
      </c>
      <c r="B91" s="141" t="s">
        <v>64</v>
      </c>
      <c r="C91" s="141"/>
      <c r="D91" s="141"/>
      <c r="E91" s="141"/>
      <c r="F91" s="141"/>
      <c r="G91" s="141"/>
      <c r="H91" s="141"/>
      <c r="I91" s="141"/>
      <c r="J91" s="141"/>
      <c r="K91" s="141"/>
      <c r="L91" s="142"/>
      <c r="M91" s="49"/>
    </row>
    <row r="92" spans="1:13" ht="30" customHeight="1" thickBot="1">
      <c r="A92" s="1" t="s">
        <v>4</v>
      </c>
      <c r="B92" s="1" t="s">
        <v>5</v>
      </c>
      <c r="C92" s="1" t="s">
        <v>6</v>
      </c>
      <c r="D92" s="1" t="s">
        <v>197</v>
      </c>
      <c r="E92" s="13" t="s">
        <v>7</v>
      </c>
      <c r="F92" s="1" t="s">
        <v>216</v>
      </c>
      <c r="G92" s="1" t="s">
        <v>8</v>
      </c>
      <c r="H92" s="1" t="s">
        <v>9</v>
      </c>
      <c r="I92" s="1" t="s">
        <v>10</v>
      </c>
      <c r="J92" s="1" t="s">
        <v>217</v>
      </c>
      <c r="K92" s="1" t="s">
        <v>218</v>
      </c>
      <c r="L92" s="1" t="s">
        <v>219</v>
      </c>
      <c r="M92" s="49"/>
    </row>
    <row r="93" spans="1:13" ht="30" customHeight="1">
      <c r="A93" s="66">
        <v>51</v>
      </c>
      <c r="B93" s="43" t="s">
        <v>65</v>
      </c>
      <c r="C93" s="42" t="s">
        <v>66</v>
      </c>
      <c r="D93" s="8" t="s">
        <v>200</v>
      </c>
      <c r="E93" s="7" t="s">
        <v>17</v>
      </c>
      <c r="F93" s="17">
        <v>90000</v>
      </c>
      <c r="G93" s="17">
        <v>2583</v>
      </c>
      <c r="H93" s="17">
        <v>2736</v>
      </c>
      <c r="I93" s="17">
        <v>9753.19</v>
      </c>
      <c r="J93" s="17">
        <v>405</v>
      </c>
      <c r="K93" s="17">
        <f>G93+H93+I93+J93</f>
        <v>15477.19</v>
      </c>
      <c r="L93" s="18">
        <f>+F93-K93</f>
        <v>74522.81</v>
      </c>
      <c r="M93" s="59"/>
    </row>
    <row r="94" spans="1:13" ht="30" customHeight="1">
      <c r="A94" s="66">
        <v>52</v>
      </c>
      <c r="B94" s="39" t="s">
        <v>67</v>
      </c>
      <c r="C94" s="42" t="s">
        <v>68</v>
      </c>
      <c r="D94" s="8" t="s">
        <v>200</v>
      </c>
      <c r="E94" s="7" t="s">
        <v>14</v>
      </c>
      <c r="F94" s="17">
        <v>50000</v>
      </c>
      <c r="G94" s="17">
        <f>F94*0.0287</f>
        <v>1435</v>
      </c>
      <c r="H94" s="17">
        <f>IF(F94&lt;75829.93,F94*0.0304,2305.23)</f>
        <v>1520</v>
      </c>
      <c r="I94" s="17">
        <v>1854</v>
      </c>
      <c r="J94" s="17">
        <v>2881.67</v>
      </c>
      <c r="K94" s="17">
        <f>+G94+H94+I94+J94</f>
        <v>7690.67</v>
      </c>
      <c r="L94" s="18">
        <f>+F94-K94</f>
        <v>42309.33</v>
      </c>
      <c r="M94" s="59"/>
    </row>
    <row r="95" spans="1:13" ht="30" customHeight="1">
      <c r="A95" s="66">
        <v>53</v>
      </c>
      <c r="B95" s="39" t="s">
        <v>44</v>
      </c>
      <c r="C95" s="42" t="s">
        <v>45</v>
      </c>
      <c r="D95" s="8" t="s">
        <v>201</v>
      </c>
      <c r="E95" s="7" t="s">
        <v>14</v>
      </c>
      <c r="F95" s="17">
        <v>41000</v>
      </c>
      <c r="G95" s="17">
        <f>F95*0.0287</f>
        <v>1176.7</v>
      </c>
      <c r="H95" s="17">
        <f>IF(F95&lt;75829.93,F95*0.0304,2305.23)</f>
        <v>1246.4000000000001</v>
      </c>
      <c r="I95" s="17">
        <v>0</v>
      </c>
      <c r="J95" s="17">
        <v>225</v>
      </c>
      <c r="K95" s="17">
        <f>G95+H95+I95+J95</f>
        <v>2648.1000000000004</v>
      </c>
      <c r="L95" s="18">
        <f t="shared" ref="L95" si="38">+F95-K95</f>
        <v>38351.9</v>
      </c>
      <c r="M95" s="59"/>
    </row>
    <row r="96" spans="1:13" ht="30" customHeight="1">
      <c r="A96" s="66">
        <v>54</v>
      </c>
      <c r="B96" s="39" t="s">
        <v>69</v>
      </c>
      <c r="C96" s="42" t="s">
        <v>45</v>
      </c>
      <c r="D96" s="8" t="s">
        <v>201</v>
      </c>
      <c r="E96" s="7" t="s">
        <v>14</v>
      </c>
      <c r="F96" s="17">
        <v>41000</v>
      </c>
      <c r="G96" s="17">
        <f>F96*0.0287</f>
        <v>1176.7</v>
      </c>
      <c r="H96" s="17">
        <f>IF(F96&lt;75829.93,F96*0.0304,2305.23)</f>
        <v>1246.4000000000001</v>
      </c>
      <c r="I96" s="17">
        <v>0</v>
      </c>
      <c r="J96" s="17">
        <v>1039.5</v>
      </c>
      <c r="K96" s="17">
        <f>G96+H96+I96+J96</f>
        <v>3462.6000000000004</v>
      </c>
      <c r="L96" s="18">
        <f>+F96-K96</f>
        <v>37537.4</v>
      </c>
      <c r="M96" s="59"/>
    </row>
    <row r="97" spans="1:13" ht="30" customHeight="1">
      <c r="A97" s="66">
        <v>55</v>
      </c>
      <c r="B97" s="39" t="s">
        <v>98</v>
      </c>
      <c r="C97" s="39" t="s">
        <v>97</v>
      </c>
      <c r="D97" s="7" t="s">
        <v>200</v>
      </c>
      <c r="E97" s="7" t="s">
        <v>17</v>
      </c>
      <c r="F97" s="17">
        <v>60000</v>
      </c>
      <c r="G97" s="17">
        <v>1722</v>
      </c>
      <c r="H97" s="17">
        <v>1824</v>
      </c>
      <c r="I97" s="17">
        <v>3486.65</v>
      </c>
      <c r="J97" s="17">
        <v>25</v>
      </c>
      <c r="K97" s="17">
        <f>G97+H97+I97+J97</f>
        <v>7057.65</v>
      </c>
      <c r="L97" s="18">
        <f>+F97-G97-H97-I97-J97</f>
        <v>52942.35</v>
      </c>
      <c r="M97" s="59"/>
    </row>
    <row r="98" spans="1:13" ht="30" customHeight="1">
      <c r="A98" s="66">
        <v>56</v>
      </c>
      <c r="B98" s="39" t="s">
        <v>191</v>
      </c>
      <c r="C98" s="39" t="s">
        <v>103</v>
      </c>
      <c r="D98" s="7" t="s">
        <v>201</v>
      </c>
      <c r="E98" s="7" t="s">
        <v>17</v>
      </c>
      <c r="F98" s="19">
        <v>50000</v>
      </c>
      <c r="G98" s="19">
        <v>1435</v>
      </c>
      <c r="H98" s="19">
        <v>1520</v>
      </c>
      <c r="I98" s="19">
        <v>1615.89</v>
      </c>
      <c r="J98" s="19">
        <v>7254.82</v>
      </c>
      <c r="K98" s="19">
        <f>G98+H98+I98+J98</f>
        <v>11825.71</v>
      </c>
      <c r="L98" s="20">
        <f>+F98-G98-H98-I98-J98</f>
        <v>38174.29</v>
      </c>
      <c r="M98" s="59"/>
    </row>
    <row r="99" spans="1:13" ht="30" customHeight="1" thickBot="1">
      <c r="A99" s="15" t="s">
        <v>221</v>
      </c>
      <c r="B99" s="27"/>
      <c r="C99" s="27"/>
      <c r="D99" s="9"/>
      <c r="E99" s="14"/>
      <c r="F99" s="47">
        <f t="shared" ref="F99:L99" si="39">+SUM(F93:F98)</f>
        <v>332000</v>
      </c>
      <c r="G99" s="47">
        <f t="shared" si="39"/>
        <v>9528.4</v>
      </c>
      <c r="H99" s="47">
        <f t="shared" si="39"/>
        <v>10092.799999999999</v>
      </c>
      <c r="I99" s="47">
        <f t="shared" si="39"/>
        <v>16709.73</v>
      </c>
      <c r="J99" s="47">
        <f t="shared" si="39"/>
        <v>11830.99</v>
      </c>
      <c r="K99" s="47">
        <f t="shared" si="39"/>
        <v>48161.919999999998</v>
      </c>
      <c r="L99" s="47">
        <f t="shared" si="39"/>
        <v>283838.08000000002</v>
      </c>
      <c r="M99" s="59"/>
    </row>
    <row r="100" spans="1:13" ht="30" customHeight="1" thickBot="1">
      <c r="A100" s="140" t="s">
        <v>139</v>
      </c>
      <c r="B100" s="141" t="s">
        <v>64</v>
      </c>
      <c r="C100" s="141"/>
      <c r="D100" s="141"/>
      <c r="E100" s="141"/>
      <c r="F100" s="141"/>
      <c r="G100" s="141"/>
      <c r="H100" s="141"/>
      <c r="I100" s="141"/>
      <c r="J100" s="141"/>
      <c r="K100" s="141"/>
      <c r="L100" s="142"/>
      <c r="M100" s="49"/>
    </row>
    <row r="101" spans="1:13" ht="30" customHeight="1" thickBot="1">
      <c r="A101" s="1" t="s">
        <v>4</v>
      </c>
      <c r="B101" s="1" t="s">
        <v>5</v>
      </c>
      <c r="C101" s="1" t="s">
        <v>6</v>
      </c>
      <c r="D101" s="1" t="s">
        <v>197</v>
      </c>
      <c r="E101" s="13" t="s">
        <v>7</v>
      </c>
      <c r="F101" s="1" t="s">
        <v>216</v>
      </c>
      <c r="G101" s="1" t="s">
        <v>8</v>
      </c>
      <c r="H101" s="1" t="s">
        <v>9</v>
      </c>
      <c r="I101" s="1" t="s">
        <v>10</v>
      </c>
      <c r="J101" s="1" t="s">
        <v>217</v>
      </c>
      <c r="K101" s="1" t="s">
        <v>218</v>
      </c>
      <c r="L101" s="1" t="s">
        <v>219</v>
      </c>
      <c r="M101" s="49"/>
    </row>
    <row r="102" spans="1:13" ht="30" customHeight="1">
      <c r="A102" s="7">
        <v>57</v>
      </c>
      <c r="B102" s="43" t="s">
        <v>27</v>
      </c>
      <c r="C102" s="42" t="s">
        <v>28</v>
      </c>
      <c r="D102" s="8" t="s">
        <v>201</v>
      </c>
      <c r="E102" s="7" t="s">
        <v>17</v>
      </c>
      <c r="F102" s="17">
        <v>30000</v>
      </c>
      <c r="G102" s="17">
        <f t="shared" ref="G102:G107" si="40">F102*0.0287</f>
        <v>861</v>
      </c>
      <c r="H102" s="17">
        <f>IF(F102&lt;75829.93,F102*0.0304,2305.23)</f>
        <v>912</v>
      </c>
      <c r="I102" s="17">
        <f>(F102-G102-H102-33326.92)*IF(F102&gt;33326.92,15%)</f>
        <v>0</v>
      </c>
      <c r="J102" s="17">
        <v>7164.79</v>
      </c>
      <c r="K102" s="17">
        <f t="shared" ref="K102:K107" si="41">G102+H102+I102+J102</f>
        <v>8937.7900000000009</v>
      </c>
      <c r="L102" s="18">
        <f t="shared" ref="L102:L107" si="42">+F102-K102</f>
        <v>21062.21</v>
      </c>
      <c r="M102" s="49"/>
    </row>
    <row r="103" spans="1:13" ht="30" customHeight="1">
      <c r="A103" s="7">
        <v>58</v>
      </c>
      <c r="B103" s="39" t="s">
        <v>29</v>
      </c>
      <c r="C103" s="42" t="s">
        <v>28</v>
      </c>
      <c r="D103" s="8" t="s">
        <v>201</v>
      </c>
      <c r="E103" s="7" t="s">
        <v>14</v>
      </c>
      <c r="F103" s="17">
        <v>30000</v>
      </c>
      <c r="G103" s="17">
        <f t="shared" si="40"/>
        <v>861</v>
      </c>
      <c r="H103" s="17">
        <f>IF(F103&lt;75829.93,F103*0.0304,2305.23)</f>
        <v>912</v>
      </c>
      <c r="I103" s="17">
        <f>(F103-G103-H103-33326.92)*IF(F103&gt;33326.92,15%)</f>
        <v>0</v>
      </c>
      <c r="J103" s="17">
        <v>12287.84</v>
      </c>
      <c r="K103" s="17">
        <f t="shared" si="41"/>
        <v>14060.84</v>
      </c>
      <c r="L103" s="18">
        <f t="shared" si="42"/>
        <v>15939.16</v>
      </c>
      <c r="M103" s="49"/>
    </row>
    <row r="104" spans="1:13" ht="30" customHeight="1">
      <c r="A104" s="7">
        <v>59</v>
      </c>
      <c r="B104" s="39" t="s">
        <v>140</v>
      </c>
      <c r="C104" s="39" t="s">
        <v>141</v>
      </c>
      <c r="D104" s="7" t="s">
        <v>200</v>
      </c>
      <c r="E104" s="7" t="s">
        <v>14</v>
      </c>
      <c r="F104" s="17">
        <v>35000</v>
      </c>
      <c r="G104" s="17">
        <f t="shared" si="40"/>
        <v>1004.5</v>
      </c>
      <c r="H104" s="17">
        <v>1064</v>
      </c>
      <c r="I104" s="17">
        <v>0</v>
      </c>
      <c r="J104" s="17">
        <v>1965.57</v>
      </c>
      <c r="K104" s="17">
        <f t="shared" si="41"/>
        <v>4034.0699999999997</v>
      </c>
      <c r="L104" s="18">
        <f t="shared" si="42"/>
        <v>30965.93</v>
      </c>
      <c r="M104" s="49"/>
    </row>
    <row r="105" spans="1:13" ht="30" customHeight="1">
      <c r="A105" s="7">
        <v>60</v>
      </c>
      <c r="B105" s="39" t="s">
        <v>194</v>
      </c>
      <c r="C105" s="39" t="s">
        <v>141</v>
      </c>
      <c r="D105" s="7" t="s">
        <v>200</v>
      </c>
      <c r="E105" s="7" t="s">
        <v>14</v>
      </c>
      <c r="F105" s="17">
        <v>26000</v>
      </c>
      <c r="G105" s="17">
        <f t="shared" si="40"/>
        <v>746.2</v>
      </c>
      <c r="H105" s="17">
        <f>IF(F105&lt;75829.93,F105*0.0304,2305.23)</f>
        <v>790.4</v>
      </c>
      <c r="I105" s="17">
        <v>0</v>
      </c>
      <c r="J105" s="17">
        <v>4381.6099999999997</v>
      </c>
      <c r="K105" s="17">
        <f t="shared" si="41"/>
        <v>5918.2099999999991</v>
      </c>
      <c r="L105" s="18">
        <f t="shared" si="42"/>
        <v>20081.79</v>
      </c>
      <c r="M105" s="49"/>
    </row>
    <row r="106" spans="1:13" ht="30" customHeight="1">
      <c r="A106" s="7">
        <v>61</v>
      </c>
      <c r="B106" s="39" t="s">
        <v>183</v>
      </c>
      <c r="C106" s="39" t="s">
        <v>21</v>
      </c>
      <c r="D106" s="7" t="s">
        <v>201</v>
      </c>
      <c r="E106" s="7" t="s">
        <v>14</v>
      </c>
      <c r="F106" s="17">
        <v>50000</v>
      </c>
      <c r="G106" s="17">
        <v>1435</v>
      </c>
      <c r="H106" s="17">
        <v>1520</v>
      </c>
      <c r="I106" s="17">
        <v>1854</v>
      </c>
      <c r="J106" s="17">
        <v>1039.5</v>
      </c>
      <c r="K106" s="17">
        <v>6348.5</v>
      </c>
      <c r="L106" s="18">
        <f t="shared" si="42"/>
        <v>43651.5</v>
      </c>
      <c r="M106" s="49"/>
    </row>
    <row r="107" spans="1:13" ht="30" customHeight="1">
      <c r="A107" s="7">
        <v>62</v>
      </c>
      <c r="B107" s="39" t="s">
        <v>110</v>
      </c>
      <c r="C107" s="42" t="s">
        <v>28</v>
      </c>
      <c r="D107" s="8" t="s">
        <v>201</v>
      </c>
      <c r="E107" s="7" t="s">
        <v>14</v>
      </c>
      <c r="F107" s="17">
        <v>26000</v>
      </c>
      <c r="G107" s="17">
        <f t="shared" si="40"/>
        <v>746.2</v>
      </c>
      <c r="H107" s="17">
        <v>790.4</v>
      </c>
      <c r="I107" s="17">
        <v>0</v>
      </c>
      <c r="J107" s="17">
        <v>3058.27</v>
      </c>
      <c r="K107" s="17">
        <f t="shared" si="41"/>
        <v>4594.87</v>
      </c>
      <c r="L107" s="18">
        <f t="shared" si="42"/>
        <v>21405.13</v>
      </c>
      <c r="M107" s="49"/>
    </row>
    <row r="108" spans="1:13" ht="30" customHeight="1">
      <c r="A108" s="7">
        <v>63</v>
      </c>
      <c r="B108" s="43" t="s">
        <v>225</v>
      </c>
      <c r="C108" s="39" t="s">
        <v>51</v>
      </c>
      <c r="D108" s="7" t="s">
        <v>200</v>
      </c>
      <c r="E108" s="7" t="s">
        <v>14</v>
      </c>
      <c r="F108" s="17">
        <v>24000</v>
      </c>
      <c r="G108" s="38">
        <f t="shared" ref="G108" si="43">F108*0.0287</f>
        <v>688.8</v>
      </c>
      <c r="H108" s="38">
        <f t="shared" ref="H108" si="44">IF(F108&lt;75829.93,F108*0.0304,2305.23)</f>
        <v>729.6</v>
      </c>
      <c r="I108" s="83">
        <v>0</v>
      </c>
      <c r="J108" s="38">
        <v>2225</v>
      </c>
      <c r="K108" s="38">
        <f t="shared" ref="K108" si="45">G108+H108+I108+J108</f>
        <v>3643.4</v>
      </c>
      <c r="L108" s="44">
        <f t="shared" ref="L108" si="46">+F108-K108</f>
        <v>20356.599999999999</v>
      </c>
      <c r="M108" s="49"/>
    </row>
    <row r="109" spans="1:13" ht="30" customHeight="1">
      <c r="A109" s="7">
        <v>64</v>
      </c>
      <c r="B109" s="39" t="s">
        <v>34</v>
      </c>
      <c r="C109" s="39" t="s">
        <v>141</v>
      </c>
      <c r="D109" s="7" t="s">
        <v>200</v>
      </c>
      <c r="E109" s="7" t="s">
        <v>14</v>
      </c>
      <c r="F109" s="17">
        <v>35000</v>
      </c>
      <c r="G109" s="17">
        <f t="shared" ref="G109" si="47">F109*0.0287</f>
        <v>1004.5</v>
      </c>
      <c r="H109" s="17">
        <f t="shared" ref="H109" si="48">IF(F109&lt;75829.93,F109*0.0304,2305.23)</f>
        <v>1064</v>
      </c>
      <c r="I109" s="17">
        <v>0</v>
      </c>
      <c r="J109" s="17">
        <v>2491.88</v>
      </c>
      <c r="K109" s="17">
        <f>G109+H109+I109+J109</f>
        <v>4560.38</v>
      </c>
      <c r="L109" s="44">
        <f t="shared" ref="L109" si="49">+F109-K109</f>
        <v>30439.62</v>
      </c>
      <c r="M109" s="49"/>
    </row>
    <row r="110" spans="1:13" ht="30" customHeight="1">
      <c r="A110" s="7">
        <v>65</v>
      </c>
      <c r="B110" s="39" t="s">
        <v>231</v>
      </c>
      <c r="C110" s="39" t="s">
        <v>141</v>
      </c>
      <c r="D110" s="7" t="s">
        <v>201</v>
      </c>
      <c r="E110" s="7" t="s">
        <v>14</v>
      </c>
      <c r="F110" s="17">
        <v>35000</v>
      </c>
      <c r="G110" s="17">
        <f>F110*0.0287</f>
        <v>1004.5</v>
      </c>
      <c r="H110" s="17">
        <f>IF(F110&lt;75829.93,F110*0.0304,2305.23)</f>
        <v>1064</v>
      </c>
      <c r="I110" s="17">
        <v>0</v>
      </c>
      <c r="J110" s="17">
        <v>25</v>
      </c>
      <c r="K110" s="17">
        <f>G110+H110+I110+J110</f>
        <v>2093.5</v>
      </c>
      <c r="L110" s="18">
        <f>+F110-K110</f>
        <v>32906.5</v>
      </c>
      <c r="M110" s="49"/>
    </row>
    <row r="111" spans="1:13" ht="30" customHeight="1">
      <c r="A111" s="7">
        <v>66</v>
      </c>
      <c r="B111" s="39" t="s">
        <v>249</v>
      </c>
      <c r="C111" s="39" t="s">
        <v>141</v>
      </c>
      <c r="D111" s="7" t="s">
        <v>201</v>
      </c>
      <c r="E111" s="7" t="s">
        <v>14</v>
      </c>
      <c r="F111" s="19">
        <v>35000</v>
      </c>
      <c r="G111" s="19">
        <f>F111*0.0287</f>
        <v>1004.5</v>
      </c>
      <c r="H111" s="19">
        <f>IF(F111&lt;75829.93,F111*0.0304,2305.23)</f>
        <v>1064</v>
      </c>
      <c r="I111" s="19">
        <v>0</v>
      </c>
      <c r="J111" s="19">
        <v>225</v>
      </c>
      <c r="K111" s="19">
        <f>G111+H111+I111+J111</f>
        <v>2293.5</v>
      </c>
      <c r="L111" s="20">
        <f>+F111-K111</f>
        <v>32706.5</v>
      </c>
      <c r="M111" s="49"/>
    </row>
    <row r="112" spans="1:13" ht="30" customHeight="1" thickBot="1">
      <c r="A112" s="15" t="s">
        <v>221</v>
      </c>
      <c r="B112" s="27"/>
      <c r="C112" s="27"/>
      <c r="D112" s="9"/>
      <c r="E112" s="14"/>
      <c r="F112" s="47">
        <f>SUM(F102:F111)</f>
        <v>326000</v>
      </c>
      <c r="G112" s="47">
        <f t="shared" ref="G112:L112" si="50">SUM(G102:G111)</f>
        <v>9356.2000000000007</v>
      </c>
      <c r="H112" s="47">
        <f t="shared" si="50"/>
        <v>9910.4</v>
      </c>
      <c r="I112" s="47">
        <f t="shared" si="50"/>
        <v>1854</v>
      </c>
      <c r="J112" s="47">
        <f t="shared" si="50"/>
        <v>34864.46</v>
      </c>
      <c r="K112" s="47">
        <f t="shared" si="50"/>
        <v>56485.060000000005</v>
      </c>
      <c r="L112" s="47">
        <f t="shared" si="50"/>
        <v>269514.94</v>
      </c>
      <c r="M112" s="49"/>
    </row>
    <row r="113" spans="1:13" ht="30" customHeight="1" thickBot="1">
      <c r="A113" s="140" t="s">
        <v>86</v>
      </c>
      <c r="B113" s="141" t="s">
        <v>64</v>
      </c>
      <c r="C113" s="141"/>
      <c r="D113" s="141"/>
      <c r="E113" s="141"/>
      <c r="F113" s="141"/>
      <c r="G113" s="141"/>
      <c r="H113" s="141"/>
      <c r="I113" s="141"/>
      <c r="J113" s="141"/>
      <c r="K113" s="141"/>
      <c r="L113" s="142"/>
      <c r="M113" s="49"/>
    </row>
    <row r="114" spans="1:13" ht="30" customHeight="1" thickBot="1">
      <c r="A114" s="1" t="s">
        <v>4</v>
      </c>
      <c r="B114" s="1" t="s">
        <v>5</v>
      </c>
      <c r="C114" s="1" t="s">
        <v>6</v>
      </c>
      <c r="D114" s="1" t="s">
        <v>197</v>
      </c>
      <c r="E114" s="13" t="s">
        <v>7</v>
      </c>
      <c r="F114" s="1" t="s">
        <v>216</v>
      </c>
      <c r="G114" s="1" t="s">
        <v>8</v>
      </c>
      <c r="H114" s="1" t="s">
        <v>9</v>
      </c>
      <c r="I114" s="1" t="s">
        <v>10</v>
      </c>
      <c r="J114" s="1" t="s">
        <v>217</v>
      </c>
      <c r="K114" s="1" t="s">
        <v>218</v>
      </c>
      <c r="L114" s="1" t="s">
        <v>219</v>
      </c>
      <c r="M114" s="49"/>
    </row>
    <row r="115" spans="1:13" ht="30" customHeight="1">
      <c r="A115" s="7">
        <v>67</v>
      </c>
      <c r="B115" s="39" t="s">
        <v>70</v>
      </c>
      <c r="C115" s="39" t="s">
        <v>99</v>
      </c>
      <c r="D115" s="7" t="s">
        <v>200</v>
      </c>
      <c r="E115" s="7" t="s">
        <v>17</v>
      </c>
      <c r="F115" s="19">
        <v>45000</v>
      </c>
      <c r="G115" s="19">
        <v>1291.5</v>
      </c>
      <c r="H115" s="19">
        <v>1368</v>
      </c>
      <c r="I115" s="19">
        <v>0</v>
      </c>
      <c r="J115" s="19">
        <v>5538.29</v>
      </c>
      <c r="K115" s="19">
        <f>+G115+H115+I115+J115</f>
        <v>8197.7900000000009</v>
      </c>
      <c r="L115" s="20">
        <f>+F115-K115</f>
        <v>36802.21</v>
      </c>
      <c r="M115" s="49"/>
    </row>
    <row r="116" spans="1:13" ht="30" customHeight="1" thickBot="1">
      <c r="A116" s="15" t="s">
        <v>221</v>
      </c>
      <c r="B116" s="27"/>
      <c r="C116" s="27"/>
      <c r="D116" s="9"/>
      <c r="E116" s="14"/>
      <c r="F116" s="47">
        <f>+SUM(F115)</f>
        <v>45000</v>
      </c>
      <c r="G116" s="47">
        <f t="shared" ref="G116:L116" si="51">+SUM(G115)</f>
        <v>1291.5</v>
      </c>
      <c r="H116" s="47">
        <f t="shared" si="51"/>
        <v>1368</v>
      </c>
      <c r="I116" s="47">
        <f t="shared" si="51"/>
        <v>0</v>
      </c>
      <c r="J116" s="47">
        <f t="shared" si="51"/>
        <v>5538.29</v>
      </c>
      <c r="K116" s="47">
        <f t="shared" si="51"/>
        <v>8197.7900000000009</v>
      </c>
      <c r="L116" s="47">
        <f t="shared" si="51"/>
        <v>36802.21</v>
      </c>
      <c r="M116" s="49"/>
    </row>
    <row r="117" spans="1:13" ht="30" customHeight="1" thickBot="1">
      <c r="A117" s="140" t="s">
        <v>85</v>
      </c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2"/>
      <c r="M117" s="49"/>
    </row>
    <row r="118" spans="1:13" ht="30" customHeight="1" thickBot="1">
      <c r="A118" s="1" t="s">
        <v>4</v>
      </c>
      <c r="B118" s="1" t="s">
        <v>5</v>
      </c>
      <c r="C118" s="1" t="s">
        <v>6</v>
      </c>
      <c r="D118" s="1" t="s">
        <v>197</v>
      </c>
      <c r="E118" s="13" t="s">
        <v>7</v>
      </c>
      <c r="F118" s="1" t="s">
        <v>216</v>
      </c>
      <c r="G118" s="1" t="s">
        <v>8</v>
      </c>
      <c r="H118" s="1" t="s">
        <v>9</v>
      </c>
      <c r="I118" s="1" t="s">
        <v>10</v>
      </c>
      <c r="J118" s="1" t="s">
        <v>217</v>
      </c>
      <c r="K118" s="1" t="s">
        <v>218</v>
      </c>
      <c r="L118" s="1" t="s">
        <v>219</v>
      </c>
      <c r="M118" s="49"/>
    </row>
    <row r="119" spans="1:13" ht="30" customHeight="1">
      <c r="A119" s="7">
        <v>68</v>
      </c>
      <c r="B119" s="43" t="s">
        <v>52</v>
      </c>
      <c r="C119" s="39" t="s">
        <v>51</v>
      </c>
      <c r="D119" s="7" t="s">
        <v>200</v>
      </c>
      <c r="E119" s="7" t="s">
        <v>14</v>
      </c>
      <c r="F119" s="17">
        <v>23000</v>
      </c>
      <c r="G119" s="17">
        <f t="shared" ref="G119:G125" si="52">F119*0.0287</f>
        <v>660.1</v>
      </c>
      <c r="H119" s="17">
        <f>IF(F119&lt;75829.93,F119*0.0304,2305.23)</f>
        <v>699.2</v>
      </c>
      <c r="I119" s="17">
        <f>(F119-G119-H119-33326.92)*IF(F119&gt;33326.92,15%)</f>
        <v>0</v>
      </c>
      <c r="J119" s="17">
        <v>325</v>
      </c>
      <c r="K119" s="17">
        <f>G119+H119+I119+J119</f>
        <v>1684.3000000000002</v>
      </c>
      <c r="L119" s="28">
        <f t="shared" ref="L119:L125" si="53">+F119-K119</f>
        <v>21315.7</v>
      </c>
      <c r="M119" s="49"/>
    </row>
    <row r="120" spans="1:13" ht="30" customHeight="1">
      <c r="A120" s="7">
        <v>69</v>
      </c>
      <c r="B120" s="43" t="s">
        <v>56</v>
      </c>
      <c r="C120" s="39" t="s">
        <v>54</v>
      </c>
      <c r="D120" s="7" t="s">
        <v>201</v>
      </c>
      <c r="E120" s="7" t="s">
        <v>17</v>
      </c>
      <c r="F120" s="17">
        <v>20000</v>
      </c>
      <c r="G120" s="17">
        <f t="shared" si="52"/>
        <v>574</v>
      </c>
      <c r="H120" s="17">
        <f>IF(F120&lt;75829.93,F120*0.0304,2305.23)</f>
        <v>608</v>
      </c>
      <c r="I120" s="17">
        <f>(F120-G120-H120-33326.92)*IF(F120&gt;33326.92,15%)</f>
        <v>0</v>
      </c>
      <c r="J120" s="17">
        <v>2100.1999999999998</v>
      </c>
      <c r="K120" s="17">
        <f t="shared" ref="K120:K135" si="54">G120+H120+I120+J120</f>
        <v>3282.2</v>
      </c>
      <c r="L120" s="28">
        <f t="shared" si="53"/>
        <v>16717.8</v>
      </c>
      <c r="M120" s="49"/>
    </row>
    <row r="121" spans="1:13" ht="30" customHeight="1">
      <c r="A121" s="7">
        <v>70</v>
      </c>
      <c r="B121" s="43" t="s">
        <v>46</v>
      </c>
      <c r="C121" s="39" t="s">
        <v>47</v>
      </c>
      <c r="D121" s="7" t="s">
        <v>200</v>
      </c>
      <c r="E121" s="7" t="s">
        <v>14</v>
      </c>
      <c r="F121" s="17">
        <v>49700</v>
      </c>
      <c r="G121" s="17">
        <f t="shared" si="52"/>
        <v>1426.39</v>
      </c>
      <c r="H121" s="17">
        <f t="shared" ref="H121:H135" si="55">IF(F121&lt;75829.93,F121*0.0304,2305.23)</f>
        <v>1510.88</v>
      </c>
      <c r="I121" s="17">
        <v>0</v>
      </c>
      <c r="J121" s="17">
        <v>5972.59</v>
      </c>
      <c r="K121" s="17">
        <f t="shared" si="54"/>
        <v>8909.86</v>
      </c>
      <c r="L121" s="28">
        <f t="shared" si="53"/>
        <v>40790.14</v>
      </c>
      <c r="M121" s="49"/>
    </row>
    <row r="122" spans="1:13" ht="30" customHeight="1">
      <c r="A122" s="7">
        <v>71</v>
      </c>
      <c r="B122" s="43" t="s">
        <v>53</v>
      </c>
      <c r="C122" s="39" t="s">
        <v>54</v>
      </c>
      <c r="D122" s="7" t="s">
        <v>201</v>
      </c>
      <c r="E122" s="7" t="s">
        <v>55</v>
      </c>
      <c r="F122" s="17">
        <v>22000</v>
      </c>
      <c r="G122" s="17">
        <f t="shared" si="52"/>
        <v>631.4</v>
      </c>
      <c r="H122" s="17">
        <f>IF(F122&lt;75829.93,F122*0.0304,2305.23)</f>
        <v>668.8</v>
      </c>
      <c r="I122" s="17">
        <f>(F122-G122-H122-33326.92)*IF(F122&gt;33326.92,15%)</f>
        <v>0</v>
      </c>
      <c r="J122" s="17">
        <v>6373.77</v>
      </c>
      <c r="K122" s="17">
        <f t="shared" si="54"/>
        <v>7673.97</v>
      </c>
      <c r="L122" s="28">
        <f t="shared" si="53"/>
        <v>14326.029999999999</v>
      </c>
      <c r="M122" s="49"/>
    </row>
    <row r="123" spans="1:13" ht="30" customHeight="1">
      <c r="A123" s="7">
        <v>72</v>
      </c>
      <c r="B123" s="43" t="s">
        <v>254</v>
      </c>
      <c r="C123" s="39" t="s">
        <v>54</v>
      </c>
      <c r="D123" s="7" t="s">
        <v>201</v>
      </c>
      <c r="E123" s="7" t="s">
        <v>14</v>
      </c>
      <c r="F123" s="17">
        <v>20000</v>
      </c>
      <c r="G123" s="17">
        <f t="shared" ref="G123" si="56">F123*0.0287</f>
        <v>574</v>
      </c>
      <c r="H123" s="17">
        <f>IF(F123&lt;75829.93,F123*0.0304,2305.23)</f>
        <v>608</v>
      </c>
      <c r="I123" s="17">
        <v>0</v>
      </c>
      <c r="J123" s="17">
        <v>25</v>
      </c>
      <c r="K123" s="17">
        <f t="shared" ref="K123" si="57">G123+H123+I123+J123</f>
        <v>1207</v>
      </c>
      <c r="L123" s="28">
        <f t="shared" ref="L123" si="58">+F123-K123</f>
        <v>18793</v>
      </c>
      <c r="M123" s="49"/>
    </row>
    <row r="124" spans="1:13" ht="30" customHeight="1">
      <c r="A124" s="7">
        <v>73</v>
      </c>
      <c r="B124" s="39" t="s">
        <v>57</v>
      </c>
      <c r="C124" s="39" t="s">
        <v>54</v>
      </c>
      <c r="D124" s="7" t="s">
        <v>201</v>
      </c>
      <c r="E124" s="7" t="s">
        <v>17</v>
      </c>
      <c r="F124" s="17">
        <v>20000</v>
      </c>
      <c r="G124" s="17">
        <f t="shared" si="52"/>
        <v>574</v>
      </c>
      <c r="H124" s="17">
        <f>IF(F124&lt;75829.93,F124*0.0304,2305.23)</f>
        <v>608</v>
      </c>
      <c r="I124" s="17">
        <f>(F124-G124-H124-33326.92)*IF(F124&gt;33326.92,15%)</f>
        <v>0</v>
      </c>
      <c r="J124" s="17">
        <v>6183.8</v>
      </c>
      <c r="K124" s="17">
        <f t="shared" si="54"/>
        <v>7365.8</v>
      </c>
      <c r="L124" s="28">
        <f t="shared" si="53"/>
        <v>12634.2</v>
      </c>
      <c r="M124" s="49"/>
    </row>
    <row r="125" spans="1:13" ht="30" customHeight="1">
      <c r="A125" s="7">
        <v>74</v>
      </c>
      <c r="B125" s="39" t="s">
        <v>58</v>
      </c>
      <c r="C125" s="39" t="s">
        <v>54</v>
      </c>
      <c r="D125" s="7" t="s">
        <v>201</v>
      </c>
      <c r="E125" s="7" t="s">
        <v>17</v>
      </c>
      <c r="F125" s="17">
        <v>20000</v>
      </c>
      <c r="G125" s="17">
        <f t="shared" si="52"/>
        <v>574</v>
      </c>
      <c r="H125" s="17">
        <f>IF(F125&lt;75829.93,F125*0.0304,2305.23)</f>
        <v>608</v>
      </c>
      <c r="I125" s="17">
        <f>(F125-G125-H125-33326.92)*IF(F125&gt;33326.92,15%)</f>
        <v>0</v>
      </c>
      <c r="J125" s="17">
        <v>8905.94</v>
      </c>
      <c r="K125" s="17">
        <f t="shared" si="54"/>
        <v>10087.94</v>
      </c>
      <c r="L125" s="28">
        <f t="shared" si="53"/>
        <v>9912.06</v>
      </c>
      <c r="M125" s="49"/>
    </row>
    <row r="126" spans="1:13" ht="30" customHeight="1">
      <c r="A126" s="7">
        <v>75</v>
      </c>
      <c r="B126" s="43" t="s">
        <v>50</v>
      </c>
      <c r="C126" s="39" t="s">
        <v>51</v>
      </c>
      <c r="D126" s="7" t="s">
        <v>200</v>
      </c>
      <c r="E126" s="7" t="s">
        <v>14</v>
      </c>
      <c r="F126" s="17">
        <v>23000</v>
      </c>
      <c r="G126" s="17">
        <f t="shared" ref="G126:G135" si="59">F126*0.0287</f>
        <v>660.1</v>
      </c>
      <c r="H126" s="17">
        <f t="shared" si="55"/>
        <v>699.2</v>
      </c>
      <c r="I126" s="17">
        <f>(F126-G126-H126-33326.92)*IF(F126&gt;33326.92,15%)</f>
        <v>0</v>
      </c>
      <c r="J126" s="17">
        <v>125</v>
      </c>
      <c r="K126" s="17">
        <f t="shared" si="54"/>
        <v>1484.3000000000002</v>
      </c>
      <c r="L126" s="28">
        <f t="shared" ref="L126:L134" si="60">+F126-K126</f>
        <v>21515.7</v>
      </c>
      <c r="M126" s="49"/>
    </row>
    <row r="127" spans="1:13" ht="30" customHeight="1">
      <c r="A127" s="7">
        <v>76</v>
      </c>
      <c r="B127" s="39" t="s">
        <v>59</v>
      </c>
      <c r="C127" s="39" t="s">
        <v>60</v>
      </c>
      <c r="D127" s="7" t="s">
        <v>201</v>
      </c>
      <c r="E127" s="7" t="s">
        <v>14</v>
      </c>
      <c r="F127" s="17">
        <v>20000</v>
      </c>
      <c r="G127" s="17">
        <f>F127*0.0287</f>
        <v>574</v>
      </c>
      <c r="H127" s="17">
        <f>IF(F127&lt;75829.93,F127*0.0304,2305.23)</f>
        <v>608</v>
      </c>
      <c r="I127" s="17">
        <v>0</v>
      </c>
      <c r="J127" s="17">
        <v>3833.8</v>
      </c>
      <c r="K127" s="17">
        <f t="shared" si="54"/>
        <v>5015.8</v>
      </c>
      <c r="L127" s="28">
        <f>+F127-K127</f>
        <v>14984.2</v>
      </c>
      <c r="M127" s="49"/>
    </row>
    <row r="128" spans="1:13" ht="30" customHeight="1">
      <c r="A128" s="7">
        <v>77</v>
      </c>
      <c r="B128" s="43" t="s">
        <v>48</v>
      </c>
      <c r="C128" s="39" t="s">
        <v>49</v>
      </c>
      <c r="D128" s="7" t="s">
        <v>200</v>
      </c>
      <c r="E128" s="7" t="s">
        <v>14</v>
      </c>
      <c r="F128" s="17">
        <v>37000</v>
      </c>
      <c r="G128" s="17">
        <f>F128*0.0287</f>
        <v>1061.9000000000001</v>
      </c>
      <c r="H128" s="17">
        <f>IF(F128&lt;75829.93,F128*0.0304,2305.23)</f>
        <v>1124.8</v>
      </c>
      <c r="I128" s="17">
        <v>0</v>
      </c>
      <c r="J128" s="17">
        <v>2394</v>
      </c>
      <c r="K128" s="17">
        <f t="shared" si="54"/>
        <v>4580.7</v>
      </c>
      <c r="L128" s="28">
        <f>+F128-K128</f>
        <v>32419.3</v>
      </c>
      <c r="M128" s="49"/>
    </row>
    <row r="129" spans="1:13" ht="30" customHeight="1">
      <c r="A129" s="7">
        <v>78</v>
      </c>
      <c r="B129" s="39" t="s">
        <v>61</v>
      </c>
      <c r="C129" s="39" t="s">
        <v>54</v>
      </c>
      <c r="D129" s="7" t="s">
        <v>200</v>
      </c>
      <c r="E129" s="7" t="s">
        <v>14</v>
      </c>
      <c r="F129" s="17">
        <v>24000</v>
      </c>
      <c r="G129" s="17">
        <f>F129*0.0287</f>
        <v>688.8</v>
      </c>
      <c r="H129" s="17">
        <f>IF(F129&lt;75829.93,F129*0.0304,2305.23)</f>
        <v>729.6</v>
      </c>
      <c r="I129" s="17">
        <v>0</v>
      </c>
      <c r="J129" s="17">
        <v>4934.05</v>
      </c>
      <c r="K129" s="17">
        <f t="shared" si="54"/>
        <v>6352.4500000000007</v>
      </c>
      <c r="L129" s="28">
        <f>+F129-K129</f>
        <v>17647.55</v>
      </c>
      <c r="M129" s="49"/>
    </row>
    <row r="130" spans="1:13" ht="30" customHeight="1">
      <c r="A130" s="7">
        <v>79</v>
      </c>
      <c r="B130" s="39" t="s">
        <v>62</v>
      </c>
      <c r="C130" s="39" t="s">
        <v>54</v>
      </c>
      <c r="D130" s="7" t="s">
        <v>200</v>
      </c>
      <c r="E130" s="7" t="s">
        <v>14</v>
      </c>
      <c r="F130" s="17">
        <v>22000</v>
      </c>
      <c r="G130" s="17">
        <f>F130*0.0287</f>
        <v>631.4</v>
      </c>
      <c r="H130" s="17">
        <f>IF(F130&lt;75829.93,F130*0.0304,2305.23)</f>
        <v>668.8</v>
      </c>
      <c r="I130" s="17">
        <v>0</v>
      </c>
      <c r="J130" s="17">
        <v>25</v>
      </c>
      <c r="K130" s="17">
        <f t="shared" si="54"/>
        <v>1325.1999999999998</v>
      </c>
      <c r="L130" s="45">
        <f>+F130-K130</f>
        <v>20674.8</v>
      </c>
      <c r="M130" s="49"/>
    </row>
    <row r="131" spans="1:13" ht="30" customHeight="1">
      <c r="A131" s="7">
        <v>80</v>
      </c>
      <c r="B131" s="39" t="s">
        <v>255</v>
      </c>
      <c r="C131" s="39" t="s">
        <v>35</v>
      </c>
      <c r="D131" s="7"/>
      <c r="E131" s="7" t="s">
        <v>14</v>
      </c>
      <c r="F131" s="17">
        <v>22000</v>
      </c>
      <c r="G131" s="17">
        <f>F131*0.0287</f>
        <v>631.4</v>
      </c>
      <c r="H131" s="17">
        <f>IF(F131&lt;75829.93,F131*0.0304,2305.23)</f>
        <v>668.8</v>
      </c>
      <c r="I131" s="17">
        <v>0</v>
      </c>
      <c r="J131" s="17">
        <v>25</v>
      </c>
      <c r="K131" s="17">
        <f t="shared" ref="K131" si="61">G131+H131+I131+J131</f>
        <v>1325.1999999999998</v>
      </c>
      <c r="L131" s="45">
        <f>+F131-K131</f>
        <v>20674.8</v>
      </c>
      <c r="M131" s="49"/>
    </row>
    <row r="132" spans="1:13" ht="30" customHeight="1">
      <c r="A132" s="7">
        <v>81</v>
      </c>
      <c r="B132" s="43" t="s">
        <v>88</v>
      </c>
      <c r="C132" s="39" t="s">
        <v>51</v>
      </c>
      <c r="D132" s="7" t="s">
        <v>200</v>
      </c>
      <c r="E132" s="7" t="s">
        <v>14</v>
      </c>
      <c r="F132" s="17">
        <v>24000</v>
      </c>
      <c r="G132" s="17">
        <f t="shared" si="59"/>
        <v>688.8</v>
      </c>
      <c r="H132" s="17">
        <f t="shared" si="55"/>
        <v>729.6</v>
      </c>
      <c r="I132" s="17">
        <v>0</v>
      </c>
      <c r="J132" s="17">
        <v>505</v>
      </c>
      <c r="K132" s="17">
        <f t="shared" si="54"/>
        <v>1923.4</v>
      </c>
      <c r="L132" s="45">
        <f t="shared" si="60"/>
        <v>22076.6</v>
      </c>
      <c r="M132" s="49"/>
    </row>
    <row r="133" spans="1:13" ht="30" customHeight="1">
      <c r="A133" s="7">
        <v>82</v>
      </c>
      <c r="B133" s="39" t="s">
        <v>90</v>
      </c>
      <c r="C133" s="39" t="s">
        <v>89</v>
      </c>
      <c r="D133" s="7" t="s">
        <v>200</v>
      </c>
      <c r="E133" s="7" t="s">
        <v>14</v>
      </c>
      <c r="F133" s="17">
        <v>40000</v>
      </c>
      <c r="G133" s="17">
        <f>F133*0.0287</f>
        <v>1148</v>
      </c>
      <c r="H133" s="17">
        <v>1216</v>
      </c>
      <c r="I133" s="17">
        <v>0</v>
      </c>
      <c r="J133" s="17">
        <v>739.5</v>
      </c>
      <c r="K133" s="17">
        <f t="shared" si="54"/>
        <v>3103.5</v>
      </c>
      <c r="L133" s="45">
        <f>+F133-K133</f>
        <v>36896.5</v>
      </c>
      <c r="M133" s="49"/>
    </row>
    <row r="134" spans="1:13" ht="30" customHeight="1">
      <c r="A134" s="7">
        <v>83</v>
      </c>
      <c r="B134" s="43" t="s">
        <v>136</v>
      </c>
      <c r="C134" s="39" t="s">
        <v>54</v>
      </c>
      <c r="D134" s="7" t="s">
        <v>201</v>
      </c>
      <c r="E134" s="7" t="s">
        <v>14</v>
      </c>
      <c r="F134" s="17">
        <v>18000</v>
      </c>
      <c r="G134" s="17">
        <f t="shared" si="59"/>
        <v>516.6</v>
      </c>
      <c r="H134" s="17">
        <f t="shared" si="55"/>
        <v>547.20000000000005</v>
      </c>
      <c r="I134" s="17">
        <v>0</v>
      </c>
      <c r="J134" s="17">
        <v>4923.29</v>
      </c>
      <c r="K134" s="17">
        <f t="shared" si="54"/>
        <v>5987.09</v>
      </c>
      <c r="L134" s="28">
        <f t="shared" si="60"/>
        <v>12012.91</v>
      </c>
      <c r="M134" s="49"/>
    </row>
    <row r="135" spans="1:13" ht="30" customHeight="1">
      <c r="A135" s="7">
        <v>84</v>
      </c>
      <c r="B135" s="39" t="s">
        <v>203</v>
      </c>
      <c r="C135" s="39" t="s">
        <v>51</v>
      </c>
      <c r="D135" s="7" t="s">
        <v>200</v>
      </c>
      <c r="E135" s="7" t="s">
        <v>14</v>
      </c>
      <c r="F135" s="19">
        <v>24000</v>
      </c>
      <c r="G135" s="19">
        <f t="shared" si="59"/>
        <v>688.8</v>
      </c>
      <c r="H135" s="19">
        <f t="shared" si="55"/>
        <v>729.6</v>
      </c>
      <c r="I135" s="19">
        <v>0</v>
      </c>
      <c r="J135" s="19">
        <v>225</v>
      </c>
      <c r="K135" s="19">
        <f t="shared" si="54"/>
        <v>1643.4</v>
      </c>
      <c r="L135" s="29">
        <f t="shared" ref="L135" si="62">+F135-K135</f>
        <v>22356.6</v>
      </c>
      <c r="M135" s="49"/>
    </row>
    <row r="136" spans="1:13" ht="30" customHeight="1" thickBot="1">
      <c r="A136" s="15" t="s">
        <v>221</v>
      </c>
      <c r="B136" s="21"/>
      <c r="C136" s="21"/>
      <c r="D136" s="9"/>
      <c r="E136" s="14"/>
      <c r="F136" s="18">
        <f>SUM(F119:F135)</f>
        <v>428700</v>
      </c>
      <c r="G136" s="18">
        <f t="shared" ref="G136:L136" si="63">SUM(G119:G135)</f>
        <v>12303.689999999999</v>
      </c>
      <c r="H136" s="18">
        <f t="shared" si="63"/>
        <v>13032.48</v>
      </c>
      <c r="I136" s="18">
        <f t="shared" si="63"/>
        <v>0</v>
      </c>
      <c r="J136" s="18">
        <f t="shared" si="63"/>
        <v>47615.94000000001</v>
      </c>
      <c r="K136" s="18">
        <f t="shared" si="63"/>
        <v>72952.11</v>
      </c>
      <c r="L136" s="47">
        <f t="shared" si="63"/>
        <v>355747.8899999999</v>
      </c>
      <c r="M136" s="49"/>
    </row>
    <row r="137" spans="1:13" ht="30" customHeight="1" thickBot="1">
      <c r="A137" s="140" t="s">
        <v>132</v>
      </c>
      <c r="B137" s="141" t="s">
        <v>64</v>
      </c>
      <c r="C137" s="141"/>
      <c r="D137" s="141"/>
      <c r="E137" s="141"/>
      <c r="F137" s="141"/>
      <c r="G137" s="141"/>
      <c r="H137" s="141"/>
      <c r="I137" s="141"/>
      <c r="J137" s="141"/>
      <c r="K137" s="141"/>
      <c r="L137" s="142"/>
      <c r="M137" s="49"/>
    </row>
    <row r="138" spans="1:13" ht="30" customHeight="1" thickBot="1">
      <c r="A138" s="1" t="s">
        <v>4</v>
      </c>
      <c r="B138" s="1" t="s">
        <v>5</v>
      </c>
      <c r="C138" s="1" t="s">
        <v>6</v>
      </c>
      <c r="D138" s="1" t="s">
        <v>197</v>
      </c>
      <c r="E138" s="13" t="s">
        <v>7</v>
      </c>
      <c r="F138" s="1" t="s">
        <v>216</v>
      </c>
      <c r="G138" s="1" t="s">
        <v>8</v>
      </c>
      <c r="H138" s="1" t="s">
        <v>9</v>
      </c>
      <c r="I138" s="1" t="s">
        <v>10</v>
      </c>
      <c r="J138" s="1" t="s">
        <v>217</v>
      </c>
      <c r="K138" s="1" t="s">
        <v>218</v>
      </c>
      <c r="L138" s="1" t="s">
        <v>219</v>
      </c>
      <c r="M138" s="49"/>
    </row>
    <row r="139" spans="1:13" ht="30" customHeight="1">
      <c r="A139" s="7">
        <v>85</v>
      </c>
      <c r="B139" s="39" t="s">
        <v>117</v>
      </c>
      <c r="C139" s="39" t="s">
        <v>118</v>
      </c>
      <c r="D139" s="7" t="s">
        <v>200</v>
      </c>
      <c r="E139" s="7" t="s">
        <v>14</v>
      </c>
      <c r="F139" s="10">
        <v>30000</v>
      </c>
      <c r="G139" s="10">
        <f t="shared" ref="G139" si="64">F139*0.0287</f>
        <v>861</v>
      </c>
      <c r="H139" s="10">
        <v>912</v>
      </c>
      <c r="I139" s="37">
        <v>0</v>
      </c>
      <c r="J139" s="10">
        <v>11683.56</v>
      </c>
      <c r="K139" s="10">
        <f>+G139+H139+I139+J139</f>
        <v>13456.56</v>
      </c>
      <c r="L139" s="33">
        <f t="shared" ref="L139" si="65">+F139-K139</f>
        <v>16543.440000000002</v>
      </c>
      <c r="M139" s="49"/>
    </row>
    <row r="140" spans="1:13" ht="30" customHeight="1" thickBot="1">
      <c r="A140" s="15" t="s">
        <v>221</v>
      </c>
      <c r="B140" s="34"/>
      <c r="C140" s="34"/>
      <c r="D140" s="11"/>
      <c r="E140" s="15"/>
      <c r="F140" s="47">
        <f>+SUM(F139)</f>
        <v>30000</v>
      </c>
      <c r="G140" s="47">
        <f t="shared" ref="G140:L140" si="66">+SUM(G139)</f>
        <v>861</v>
      </c>
      <c r="H140" s="47">
        <f t="shared" si="66"/>
        <v>912</v>
      </c>
      <c r="I140" s="47">
        <f t="shared" si="66"/>
        <v>0</v>
      </c>
      <c r="J140" s="47">
        <f t="shared" si="66"/>
        <v>11683.56</v>
      </c>
      <c r="K140" s="47">
        <f t="shared" si="66"/>
        <v>13456.56</v>
      </c>
      <c r="L140" s="47">
        <f t="shared" si="66"/>
        <v>16543.440000000002</v>
      </c>
      <c r="M140" s="49"/>
    </row>
    <row r="141" spans="1:13" ht="30" customHeight="1" thickBot="1">
      <c r="A141" s="140" t="s">
        <v>236</v>
      </c>
      <c r="B141" s="141" t="s">
        <v>64</v>
      </c>
      <c r="C141" s="141"/>
      <c r="D141" s="141"/>
      <c r="E141" s="141"/>
      <c r="F141" s="141"/>
      <c r="G141" s="141"/>
      <c r="H141" s="141"/>
      <c r="I141" s="141"/>
      <c r="J141" s="141"/>
      <c r="K141" s="141"/>
      <c r="L141" s="142"/>
      <c r="M141" s="49"/>
    </row>
    <row r="142" spans="1:13" ht="30" customHeight="1" thickBot="1">
      <c r="A142" s="1" t="s">
        <v>4</v>
      </c>
      <c r="B142" s="1" t="s">
        <v>5</v>
      </c>
      <c r="C142" s="1" t="s">
        <v>6</v>
      </c>
      <c r="D142" s="1" t="s">
        <v>197</v>
      </c>
      <c r="E142" s="13" t="s">
        <v>7</v>
      </c>
      <c r="F142" s="1" t="s">
        <v>216</v>
      </c>
      <c r="G142" s="1" t="s">
        <v>8</v>
      </c>
      <c r="H142" s="1" t="s">
        <v>9</v>
      </c>
      <c r="I142" s="1" t="s">
        <v>10</v>
      </c>
      <c r="J142" s="1" t="s">
        <v>217</v>
      </c>
      <c r="K142" s="1" t="s">
        <v>218</v>
      </c>
      <c r="L142" s="1" t="s">
        <v>219</v>
      </c>
      <c r="M142" s="49"/>
    </row>
    <row r="143" spans="1:13" ht="30" customHeight="1">
      <c r="A143" s="66">
        <v>86</v>
      </c>
      <c r="B143" s="60" t="s">
        <v>109</v>
      </c>
      <c r="C143" s="42" t="s">
        <v>107</v>
      </c>
      <c r="D143" s="8" t="s">
        <v>201</v>
      </c>
      <c r="E143" s="7" t="s">
        <v>14</v>
      </c>
      <c r="F143" s="32">
        <v>26000</v>
      </c>
      <c r="G143" s="32">
        <v>746.2</v>
      </c>
      <c r="H143" s="32">
        <v>790.4</v>
      </c>
      <c r="I143" s="36">
        <v>0</v>
      </c>
      <c r="J143" s="32">
        <v>3809.13</v>
      </c>
      <c r="K143" s="32">
        <f t="shared" ref="K143:K144" si="67">+G143+H143+I143+J143</f>
        <v>5345.73</v>
      </c>
      <c r="L143" s="47">
        <f>+F143-K143</f>
        <v>20654.27</v>
      </c>
      <c r="M143" s="49"/>
    </row>
    <row r="144" spans="1:13" ht="30" customHeight="1">
      <c r="A144" s="66">
        <v>87</v>
      </c>
      <c r="B144" s="61" t="s">
        <v>195</v>
      </c>
      <c r="C144" s="61" t="s">
        <v>21</v>
      </c>
      <c r="D144" s="7" t="s">
        <v>200</v>
      </c>
      <c r="E144" s="7" t="s">
        <v>14</v>
      </c>
      <c r="F144" s="10">
        <v>26000</v>
      </c>
      <c r="G144" s="10">
        <v>746.2</v>
      </c>
      <c r="H144" s="10">
        <v>790.4</v>
      </c>
      <c r="I144" s="37">
        <v>0</v>
      </c>
      <c r="J144" s="10">
        <v>25</v>
      </c>
      <c r="K144" s="10">
        <f t="shared" si="67"/>
        <v>1561.6</v>
      </c>
      <c r="L144" s="62">
        <f>+F144-K144</f>
        <v>24438.400000000001</v>
      </c>
      <c r="M144" s="49"/>
    </row>
    <row r="145" spans="1:13" ht="30" customHeight="1" thickBot="1">
      <c r="A145" s="15" t="s">
        <v>221</v>
      </c>
      <c r="B145" s="61"/>
      <c r="C145" s="61"/>
      <c r="D145" s="7"/>
      <c r="E145" s="7"/>
      <c r="F145" s="44">
        <f>SUM(F143:F144)</f>
        <v>52000</v>
      </c>
      <c r="G145" s="44">
        <f t="shared" ref="G145:L145" si="68">SUM(G143:G144)</f>
        <v>1492.4</v>
      </c>
      <c r="H145" s="44">
        <f t="shared" si="68"/>
        <v>1580.8</v>
      </c>
      <c r="I145" s="47">
        <f t="shared" si="68"/>
        <v>0</v>
      </c>
      <c r="J145" s="44">
        <f t="shared" si="68"/>
        <v>3834.13</v>
      </c>
      <c r="K145" s="44">
        <f t="shared" si="68"/>
        <v>6907.33</v>
      </c>
      <c r="L145" s="44">
        <f t="shared" si="68"/>
        <v>45092.67</v>
      </c>
      <c r="M145" s="49"/>
    </row>
    <row r="146" spans="1:13" ht="60" customHeight="1" thickBot="1">
      <c r="A146" s="80" t="s">
        <v>209</v>
      </c>
      <c r="B146" s="3" t="s">
        <v>222</v>
      </c>
      <c r="C146" s="3" t="s">
        <v>207</v>
      </c>
      <c r="D146" s="3" t="s">
        <v>87</v>
      </c>
      <c r="E146" s="3" t="s">
        <v>211</v>
      </c>
      <c r="F146" s="3" t="s">
        <v>135</v>
      </c>
      <c r="G146" s="3" t="s">
        <v>0</v>
      </c>
      <c r="H146" s="3" t="s">
        <v>148</v>
      </c>
      <c r="I146" s="3" t="s">
        <v>2</v>
      </c>
      <c r="J146" s="3" t="s">
        <v>3</v>
      </c>
      <c r="K146" s="3"/>
      <c r="L146" s="96"/>
      <c r="M146" s="49"/>
    </row>
    <row r="147" spans="1:13" ht="30" customHeight="1" thickBot="1">
      <c r="A147" s="140" t="s">
        <v>237</v>
      </c>
      <c r="B147" s="141"/>
      <c r="C147" s="141"/>
      <c r="D147" s="141"/>
      <c r="E147" s="141"/>
      <c r="F147" s="152"/>
      <c r="G147" s="152"/>
      <c r="H147" s="152"/>
      <c r="I147" s="152"/>
      <c r="J147" s="152"/>
      <c r="K147" s="152"/>
      <c r="L147" s="153"/>
      <c r="M147" s="49"/>
    </row>
    <row r="148" spans="1:13" ht="30" customHeight="1" thickBot="1">
      <c r="A148" s="1" t="s">
        <v>4</v>
      </c>
      <c r="B148" s="1" t="s">
        <v>5</v>
      </c>
      <c r="C148" s="1" t="s">
        <v>6</v>
      </c>
      <c r="D148" s="1" t="s">
        <v>197</v>
      </c>
      <c r="E148" s="13" t="s">
        <v>7</v>
      </c>
      <c r="F148" s="1" t="s">
        <v>216</v>
      </c>
      <c r="G148" s="1" t="s">
        <v>8</v>
      </c>
      <c r="H148" s="1" t="s">
        <v>9</v>
      </c>
      <c r="I148" s="1" t="s">
        <v>10</v>
      </c>
      <c r="J148" s="1" t="s">
        <v>217</v>
      </c>
      <c r="K148" s="1" t="s">
        <v>218</v>
      </c>
      <c r="L148" s="1" t="s">
        <v>219</v>
      </c>
      <c r="M148" s="49"/>
    </row>
    <row r="149" spans="1:13" ht="30" customHeight="1">
      <c r="A149" s="66">
        <v>88</v>
      </c>
      <c r="B149" s="39" t="s">
        <v>239</v>
      </c>
      <c r="C149" s="39" t="s">
        <v>155</v>
      </c>
      <c r="D149" s="7" t="s">
        <v>200</v>
      </c>
      <c r="E149" s="7" t="s">
        <v>17</v>
      </c>
      <c r="F149" s="87">
        <v>50000</v>
      </c>
      <c r="G149" s="87">
        <f>F149*0.0287</f>
        <v>1435</v>
      </c>
      <c r="H149" s="87">
        <f>IF(F149&lt;75829.93,F149*0.0304,2305.23)</f>
        <v>1520</v>
      </c>
      <c r="I149" s="87">
        <v>0</v>
      </c>
      <c r="J149" s="87">
        <v>1912.38</v>
      </c>
      <c r="K149" s="87">
        <f>G149+H149+I149+J149</f>
        <v>4867.38</v>
      </c>
      <c r="L149" s="97">
        <f>+F149-K149</f>
        <v>45132.62</v>
      </c>
      <c r="M149" s="49"/>
    </row>
    <row r="150" spans="1:13" ht="30" customHeight="1">
      <c r="A150" s="66">
        <v>89</v>
      </c>
      <c r="B150" s="39" t="s">
        <v>250</v>
      </c>
      <c r="C150" s="39" t="s">
        <v>251</v>
      </c>
      <c r="D150" s="7" t="s">
        <v>201</v>
      </c>
      <c r="E150" s="7" t="s">
        <v>17</v>
      </c>
      <c r="F150" s="22">
        <v>50000</v>
      </c>
      <c r="G150" s="22">
        <f>F150*0.0287</f>
        <v>1435</v>
      </c>
      <c r="H150" s="22">
        <f>IF(F150&lt;75829.93,F150*0.0304,2305.23)</f>
        <v>1520</v>
      </c>
      <c r="I150" s="22">
        <v>1854</v>
      </c>
      <c r="J150" s="22">
        <v>1025</v>
      </c>
      <c r="K150" s="22">
        <f>G150+H150+I150+J150</f>
        <v>5834</v>
      </c>
      <c r="L150" s="47">
        <f>+F150-K150</f>
        <v>44166</v>
      </c>
      <c r="M150" s="49"/>
    </row>
    <row r="151" spans="1:13" ht="30" customHeight="1">
      <c r="A151" s="66">
        <v>90</v>
      </c>
      <c r="B151" s="39" t="s">
        <v>252</v>
      </c>
      <c r="C151" s="42" t="s">
        <v>107</v>
      </c>
      <c r="D151" s="7" t="s">
        <v>201</v>
      </c>
      <c r="E151" s="7" t="s">
        <v>14</v>
      </c>
      <c r="F151" s="24">
        <v>35000</v>
      </c>
      <c r="G151" s="24">
        <f>F151*0.0287</f>
        <v>1004.5</v>
      </c>
      <c r="H151" s="24">
        <f>IF(F151&lt;75829.93,F151*0.0304,2305.23)</f>
        <v>1064</v>
      </c>
      <c r="I151" s="24">
        <v>0</v>
      </c>
      <c r="J151" s="24">
        <v>25</v>
      </c>
      <c r="K151" s="24">
        <f>G151+H151+I151+J151</f>
        <v>2093.5</v>
      </c>
      <c r="L151" s="62">
        <f>+F151-K151</f>
        <v>32906.5</v>
      </c>
      <c r="M151" s="49"/>
    </row>
    <row r="152" spans="1:13" ht="30" customHeight="1" thickBot="1">
      <c r="A152" s="15" t="s">
        <v>221</v>
      </c>
      <c r="B152" s="34"/>
      <c r="C152" s="34"/>
      <c r="D152" s="11"/>
      <c r="E152" s="15"/>
      <c r="F152" s="47">
        <f>SUM(F149:F151)</f>
        <v>135000</v>
      </c>
      <c r="G152" s="47">
        <f t="shared" ref="G152:L152" si="69">SUM(G149:G151)</f>
        <v>3874.5</v>
      </c>
      <c r="H152" s="47">
        <f t="shared" si="69"/>
        <v>4104</v>
      </c>
      <c r="I152" s="47">
        <f t="shared" si="69"/>
        <v>1854</v>
      </c>
      <c r="J152" s="47">
        <f t="shared" si="69"/>
        <v>2962.38</v>
      </c>
      <c r="K152" s="47">
        <f t="shared" si="69"/>
        <v>12794.880000000001</v>
      </c>
      <c r="L152" s="47">
        <f t="shared" si="69"/>
        <v>122205.12</v>
      </c>
      <c r="M152" s="49"/>
    </row>
    <row r="153" spans="1:13" ht="30" customHeight="1" thickBot="1">
      <c r="A153" s="140" t="s">
        <v>238</v>
      </c>
      <c r="B153" s="141"/>
      <c r="C153" s="141"/>
      <c r="D153" s="141"/>
      <c r="E153" s="141"/>
      <c r="F153" s="152"/>
      <c r="G153" s="152"/>
      <c r="H153" s="152"/>
      <c r="I153" s="152"/>
      <c r="J153" s="152"/>
      <c r="K153" s="152"/>
      <c r="L153" s="153"/>
      <c r="M153" s="49"/>
    </row>
    <row r="154" spans="1:13" ht="30" customHeight="1" thickBot="1">
      <c r="A154" s="1" t="s">
        <v>4</v>
      </c>
      <c r="B154" s="1" t="s">
        <v>5</v>
      </c>
      <c r="C154" s="1" t="s">
        <v>6</v>
      </c>
      <c r="D154" s="1" t="s">
        <v>197</v>
      </c>
      <c r="E154" s="13" t="s">
        <v>7</v>
      </c>
      <c r="F154" s="1" t="s">
        <v>216</v>
      </c>
      <c r="G154" s="1" t="s">
        <v>8</v>
      </c>
      <c r="H154" s="1" t="s">
        <v>9</v>
      </c>
      <c r="I154" s="1" t="s">
        <v>10</v>
      </c>
      <c r="J154" s="1" t="s">
        <v>217</v>
      </c>
      <c r="K154" s="1" t="s">
        <v>218</v>
      </c>
      <c r="L154" s="1" t="s">
        <v>219</v>
      </c>
      <c r="M154" s="49"/>
    </row>
    <row r="155" spans="1:13" ht="30" customHeight="1">
      <c r="A155" s="66">
        <v>91</v>
      </c>
      <c r="B155" s="78" t="s">
        <v>145</v>
      </c>
      <c r="C155" s="78" t="s">
        <v>174</v>
      </c>
      <c r="D155" s="76" t="s">
        <v>200</v>
      </c>
      <c r="E155" s="76" t="s">
        <v>14</v>
      </c>
      <c r="F155" s="84">
        <v>30000</v>
      </c>
      <c r="G155" s="84">
        <v>861</v>
      </c>
      <c r="H155" s="84">
        <v>912</v>
      </c>
      <c r="I155" s="36">
        <v>0</v>
      </c>
      <c r="J155" s="84">
        <v>4277.3</v>
      </c>
      <c r="K155" s="84">
        <f t="shared" ref="K155:K156" si="70">G155+H155+I155+J155</f>
        <v>6050.3</v>
      </c>
      <c r="L155" s="98">
        <f t="shared" ref="L155:L164" si="71">+F155-K155</f>
        <v>23949.7</v>
      </c>
      <c r="M155" s="49"/>
    </row>
    <row r="156" spans="1:13" ht="30" customHeight="1">
      <c r="A156" s="66">
        <v>92</v>
      </c>
      <c r="B156" s="39" t="s">
        <v>159</v>
      </c>
      <c r="C156" s="39" t="s">
        <v>160</v>
      </c>
      <c r="D156" s="7" t="s">
        <v>201</v>
      </c>
      <c r="E156" s="7" t="s">
        <v>17</v>
      </c>
      <c r="F156" s="22">
        <v>50000</v>
      </c>
      <c r="G156" s="22">
        <f>F156*0.0287</f>
        <v>1435</v>
      </c>
      <c r="H156" s="22">
        <f>IF(F156&lt;75829.93,F156*0.0304,2305.23)</f>
        <v>1520</v>
      </c>
      <c r="I156" s="22">
        <v>1854</v>
      </c>
      <c r="J156" s="22">
        <v>2754</v>
      </c>
      <c r="K156" s="32">
        <f t="shared" si="70"/>
        <v>7563</v>
      </c>
      <c r="L156" s="47">
        <f t="shared" si="71"/>
        <v>42437</v>
      </c>
      <c r="M156" s="49"/>
    </row>
    <row r="157" spans="1:13" ht="30" customHeight="1">
      <c r="A157" s="66">
        <v>93</v>
      </c>
      <c r="B157" s="39" t="s">
        <v>177</v>
      </c>
      <c r="C157" s="39" t="s">
        <v>178</v>
      </c>
      <c r="D157" s="7" t="s">
        <v>200</v>
      </c>
      <c r="E157" s="7" t="s">
        <v>14</v>
      </c>
      <c r="F157" s="17">
        <v>45000</v>
      </c>
      <c r="G157" s="17">
        <f>F157*0.0287</f>
        <v>1291.5</v>
      </c>
      <c r="H157" s="17">
        <f>IF(F157&lt;75829.93,F157*0.0304,2305.23)</f>
        <v>1368</v>
      </c>
      <c r="I157" s="17">
        <v>0</v>
      </c>
      <c r="J157" s="17">
        <v>25</v>
      </c>
      <c r="K157" s="17">
        <f>G157+H157+I157+J157</f>
        <v>2684.5</v>
      </c>
      <c r="L157" s="18">
        <f t="shared" si="71"/>
        <v>42315.5</v>
      </c>
      <c r="M157" s="49"/>
    </row>
    <row r="158" spans="1:13" ht="30" customHeight="1">
      <c r="A158" s="66">
        <v>94</v>
      </c>
      <c r="B158" s="39" t="s">
        <v>181</v>
      </c>
      <c r="C158" s="39" t="s">
        <v>182</v>
      </c>
      <c r="D158" s="7" t="s">
        <v>201</v>
      </c>
      <c r="E158" s="7" t="s">
        <v>14</v>
      </c>
      <c r="F158" s="22">
        <v>100000</v>
      </c>
      <c r="G158" s="22">
        <f>F158*0.0287</f>
        <v>2870</v>
      </c>
      <c r="H158" s="22">
        <v>3040</v>
      </c>
      <c r="I158" s="22">
        <v>12105.44</v>
      </c>
      <c r="J158" s="22">
        <v>25</v>
      </c>
      <c r="K158" s="17">
        <f t="shared" ref="K158:K165" si="72">G158+H158+I158+J158</f>
        <v>18040.440000000002</v>
      </c>
      <c r="L158" s="47">
        <f t="shared" si="71"/>
        <v>81959.56</v>
      </c>
      <c r="M158" s="49"/>
    </row>
    <row r="159" spans="1:13" ht="30" customHeight="1">
      <c r="A159" s="66">
        <v>95</v>
      </c>
      <c r="B159" s="39" t="s">
        <v>167</v>
      </c>
      <c r="C159" s="39" t="s">
        <v>157</v>
      </c>
      <c r="D159" s="7" t="s">
        <v>200</v>
      </c>
      <c r="E159" s="7" t="s">
        <v>14</v>
      </c>
      <c r="F159" s="22">
        <v>40000</v>
      </c>
      <c r="G159" s="22">
        <v>1148</v>
      </c>
      <c r="H159" s="22">
        <v>1216</v>
      </c>
      <c r="I159" s="22">
        <v>203.05</v>
      </c>
      <c r="J159" s="22">
        <v>16475.47</v>
      </c>
      <c r="K159" s="22">
        <f t="shared" si="72"/>
        <v>19042.52</v>
      </c>
      <c r="L159" s="44">
        <f t="shared" si="71"/>
        <v>20957.48</v>
      </c>
      <c r="M159" s="49"/>
    </row>
    <row r="160" spans="1:13" ht="30" customHeight="1">
      <c r="A160" s="66">
        <v>96</v>
      </c>
      <c r="B160" s="39" t="s">
        <v>156</v>
      </c>
      <c r="C160" s="39" t="s">
        <v>157</v>
      </c>
      <c r="D160" s="7" t="s">
        <v>201</v>
      </c>
      <c r="E160" s="7" t="s">
        <v>14</v>
      </c>
      <c r="F160" s="32">
        <v>45000</v>
      </c>
      <c r="G160" s="32">
        <v>1291.5</v>
      </c>
      <c r="H160" s="32">
        <f>IF(F160&lt;75829.93,F160*0.0304,2305.23)</f>
        <v>1368</v>
      </c>
      <c r="I160" s="36">
        <v>0</v>
      </c>
      <c r="J160" s="32">
        <v>24209.69</v>
      </c>
      <c r="K160" s="32">
        <f t="shared" si="72"/>
        <v>26869.19</v>
      </c>
      <c r="L160" s="44">
        <f t="shared" si="71"/>
        <v>18130.810000000001</v>
      </c>
      <c r="M160" s="49"/>
    </row>
    <row r="161" spans="1:13" ht="30" customHeight="1">
      <c r="A161" s="66">
        <v>97</v>
      </c>
      <c r="B161" s="39" t="s">
        <v>166</v>
      </c>
      <c r="C161" s="39" t="s">
        <v>157</v>
      </c>
      <c r="D161" s="7" t="s">
        <v>201</v>
      </c>
      <c r="E161" s="7" t="s">
        <v>14</v>
      </c>
      <c r="F161" s="22">
        <v>30000</v>
      </c>
      <c r="G161" s="22">
        <f>F161*0.0287</f>
        <v>861</v>
      </c>
      <c r="H161" s="22">
        <f>IF(F161&lt;75829.93,F161*0.0304,2305.23)</f>
        <v>912</v>
      </c>
      <c r="I161" s="22">
        <v>0</v>
      </c>
      <c r="J161" s="22">
        <v>25</v>
      </c>
      <c r="K161" s="22">
        <f t="shared" si="72"/>
        <v>1798</v>
      </c>
      <c r="L161" s="44">
        <f t="shared" si="71"/>
        <v>28202</v>
      </c>
      <c r="M161" s="49"/>
    </row>
    <row r="162" spans="1:13" ht="30" customHeight="1">
      <c r="A162" s="66">
        <v>98</v>
      </c>
      <c r="B162" s="39" t="s">
        <v>162</v>
      </c>
      <c r="C162" s="39" t="s">
        <v>141</v>
      </c>
      <c r="D162" s="7" t="s">
        <v>200</v>
      </c>
      <c r="E162" s="7" t="s">
        <v>17</v>
      </c>
      <c r="F162" s="22">
        <v>26000</v>
      </c>
      <c r="G162" s="22">
        <f>F162*0.0287</f>
        <v>746.2</v>
      </c>
      <c r="H162" s="22">
        <f>IF(F162&lt;75829.93,F162*0.0304,2305.23)</f>
        <v>790.4</v>
      </c>
      <c r="I162" s="22">
        <v>0</v>
      </c>
      <c r="J162" s="22">
        <v>25</v>
      </c>
      <c r="K162" s="32">
        <f t="shared" si="72"/>
        <v>1561.6</v>
      </c>
      <c r="L162" s="47">
        <f t="shared" si="71"/>
        <v>24438.400000000001</v>
      </c>
      <c r="M162" s="49"/>
    </row>
    <row r="163" spans="1:13" ht="30" customHeight="1">
      <c r="A163" s="66">
        <v>99</v>
      </c>
      <c r="B163" s="39" t="s">
        <v>169</v>
      </c>
      <c r="C163" s="39" t="s">
        <v>103</v>
      </c>
      <c r="D163" s="7" t="s">
        <v>201</v>
      </c>
      <c r="E163" s="7" t="s">
        <v>14</v>
      </c>
      <c r="F163" s="22">
        <v>28000</v>
      </c>
      <c r="G163" s="22">
        <v>803.6</v>
      </c>
      <c r="H163" s="22">
        <v>851.2</v>
      </c>
      <c r="I163" s="22">
        <v>0</v>
      </c>
      <c r="J163" s="22">
        <v>8434.75</v>
      </c>
      <c r="K163" s="22">
        <f t="shared" si="72"/>
        <v>10089.549999999999</v>
      </c>
      <c r="L163" s="47">
        <f t="shared" si="71"/>
        <v>17910.45</v>
      </c>
      <c r="M163" s="49"/>
    </row>
    <row r="164" spans="1:13" ht="30" customHeight="1">
      <c r="A164" s="66">
        <v>100</v>
      </c>
      <c r="B164" s="39" t="s">
        <v>154</v>
      </c>
      <c r="C164" s="39" t="s">
        <v>155</v>
      </c>
      <c r="D164" s="7" t="s">
        <v>201</v>
      </c>
      <c r="E164" s="7" t="s">
        <v>17</v>
      </c>
      <c r="F164" s="32">
        <v>50000</v>
      </c>
      <c r="G164" s="32">
        <f>F164*0.0287</f>
        <v>1435</v>
      </c>
      <c r="H164" s="32">
        <f>IF(F164&lt;75829.93,F164*0.0304,2305.23)</f>
        <v>1520</v>
      </c>
      <c r="I164" s="36">
        <v>290.43</v>
      </c>
      <c r="J164" s="32">
        <v>4135.05</v>
      </c>
      <c r="K164" s="32">
        <f t="shared" si="72"/>
        <v>7380.48</v>
      </c>
      <c r="L164" s="47">
        <f t="shared" si="71"/>
        <v>42619.520000000004</v>
      </c>
      <c r="M164" s="49"/>
    </row>
    <row r="165" spans="1:13" ht="30" customHeight="1">
      <c r="A165" s="66">
        <v>101</v>
      </c>
      <c r="B165" s="39" t="s">
        <v>229</v>
      </c>
      <c r="C165" s="39" t="s">
        <v>230</v>
      </c>
      <c r="D165" s="7" t="s">
        <v>201</v>
      </c>
      <c r="E165" s="7" t="s">
        <v>17</v>
      </c>
      <c r="F165" s="24">
        <v>60000</v>
      </c>
      <c r="G165" s="24">
        <f>F165*0.0287</f>
        <v>1722</v>
      </c>
      <c r="H165" s="24">
        <f>IF(F165&lt;75829.93,F165*0.0304,2305.23)</f>
        <v>1824</v>
      </c>
      <c r="I165" s="24">
        <v>3486.65</v>
      </c>
      <c r="J165" s="24">
        <v>225</v>
      </c>
      <c r="K165" s="10">
        <f t="shared" si="72"/>
        <v>7257.65</v>
      </c>
      <c r="L165" s="62">
        <f>+F165-K165</f>
        <v>52742.35</v>
      </c>
      <c r="M165" s="49"/>
    </row>
    <row r="166" spans="1:13" ht="30" customHeight="1" thickBot="1">
      <c r="A166" s="15" t="s">
        <v>221</v>
      </c>
      <c r="B166" s="49"/>
      <c r="C166" s="49"/>
      <c r="D166" s="50"/>
      <c r="E166" s="51"/>
      <c r="F166" s="47">
        <f>SUM(F155:F165)</f>
        <v>504000</v>
      </c>
      <c r="G166" s="47">
        <f t="shared" ref="G166:L166" si="73">SUM(G155:G165)</f>
        <v>14464.800000000001</v>
      </c>
      <c r="H166" s="47">
        <f t="shared" si="73"/>
        <v>15321.6</v>
      </c>
      <c r="I166" s="47">
        <f t="shared" si="73"/>
        <v>17939.57</v>
      </c>
      <c r="J166" s="47">
        <f t="shared" si="73"/>
        <v>60611.26</v>
      </c>
      <c r="K166" s="47">
        <f t="shared" si="73"/>
        <v>108337.23000000001</v>
      </c>
      <c r="L166" s="47">
        <f t="shared" si="73"/>
        <v>395662.77</v>
      </c>
      <c r="M166" s="49"/>
    </row>
    <row r="167" spans="1:13" ht="30" customHeight="1" thickBot="1">
      <c r="A167" s="140" t="s">
        <v>175</v>
      </c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2"/>
      <c r="M167" s="49"/>
    </row>
    <row r="168" spans="1:13" ht="30" customHeight="1" thickBot="1">
      <c r="A168" s="1" t="s">
        <v>4</v>
      </c>
      <c r="B168" s="1" t="s">
        <v>5</v>
      </c>
      <c r="C168" s="1" t="s">
        <v>6</v>
      </c>
      <c r="D168" s="1" t="s">
        <v>197</v>
      </c>
      <c r="E168" s="13" t="s">
        <v>7</v>
      </c>
      <c r="F168" s="1" t="s">
        <v>216</v>
      </c>
      <c r="G168" s="1" t="s">
        <v>8</v>
      </c>
      <c r="H168" s="1" t="s">
        <v>9</v>
      </c>
      <c r="I168" s="1" t="s">
        <v>10</v>
      </c>
      <c r="J168" s="1" t="s">
        <v>217</v>
      </c>
      <c r="K168" s="1" t="s">
        <v>218</v>
      </c>
      <c r="L168" s="1" t="s">
        <v>219</v>
      </c>
      <c r="M168" s="49"/>
    </row>
    <row r="169" spans="1:13" ht="30" customHeight="1">
      <c r="A169" s="7">
        <v>102</v>
      </c>
      <c r="B169" s="40" t="s">
        <v>19</v>
      </c>
      <c r="C169" s="41" t="s">
        <v>20</v>
      </c>
      <c r="D169" s="7" t="s">
        <v>201</v>
      </c>
      <c r="E169" s="12" t="s">
        <v>17</v>
      </c>
      <c r="F169" s="22">
        <v>60000</v>
      </c>
      <c r="G169" s="22">
        <f>F169*0.0287</f>
        <v>1722</v>
      </c>
      <c r="H169" s="22">
        <f>IF(F169&lt;75829.93,F169*0.0304,2305.23)</f>
        <v>1824</v>
      </c>
      <c r="I169" s="22">
        <v>3486.65</v>
      </c>
      <c r="J169" s="22">
        <v>3172.38</v>
      </c>
      <c r="K169" s="22">
        <f>+G169+H169+I169+J169</f>
        <v>10205.029999999999</v>
      </c>
      <c r="L169" s="47">
        <f>+F169-K169</f>
        <v>49794.97</v>
      </c>
      <c r="M169" s="49"/>
    </row>
    <row r="170" spans="1:13" ht="30" customHeight="1">
      <c r="A170" s="7">
        <v>103</v>
      </c>
      <c r="B170" s="61" t="s">
        <v>144</v>
      </c>
      <c r="C170" s="61" t="s">
        <v>141</v>
      </c>
      <c r="D170" s="7" t="s">
        <v>200</v>
      </c>
      <c r="E170" s="7" t="s">
        <v>14</v>
      </c>
      <c r="F170" s="32">
        <v>30000</v>
      </c>
      <c r="G170" s="32">
        <v>861</v>
      </c>
      <c r="H170" s="32">
        <f t="shared" ref="H170" si="74">IF(F170&lt;75829.93,F170*0.0304,2305.23)</f>
        <v>912</v>
      </c>
      <c r="I170" s="22">
        <v>0</v>
      </c>
      <c r="J170" s="32">
        <v>1912.38</v>
      </c>
      <c r="K170" s="32">
        <f t="shared" ref="K170:K174" si="75">+G170+H170+I170+J170</f>
        <v>3685.38</v>
      </c>
      <c r="L170" s="18">
        <f t="shared" ref="L170" si="76">+F170-K170</f>
        <v>26314.62</v>
      </c>
      <c r="M170" s="49"/>
    </row>
    <row r="171" spans="1:13" ht="30" customHeight="1">
      <c r="A171" s="7">
        <v>104</v>
      </c>
      <c r="B171" s="39" t="s">
        <v>152</v>
      </c>
      <c r="C171" s="39" t="s">
        <v>153</v>
      </c>
      <c r="D171" s="7" t="s">
        <v>201</v>
      </c>
      <c r="E171" s="7" t="s">
        <v>17</v>
      </c>
      <c r="F171" s="30">
        <v>60000</v>
      </c>
      <c r="G171" s="30">
        <f>F171*0.0287</f>
        <v>1722</v>
      </c>
      <c r="H171" s="30">
        <f>IF(F171&lt;75829.93,F171*0.0304,2305.23)</f>
        <v>1824</v>
      </c>
      <c r="I171" s="22">
        <v>3486.65</v>
      </c>
      <c r="J171" s="30">
        <v>365</v>
      </c>
      <c r="K171" s="30">
        <f t="shared" si="75"/>
        <v>7397.65</v>
      </c>
      <c r="L171" s="31">
        <f>+F171-K171</f>
        <v>52602.35</v>
      </c>
      <c r="M171" s="49"/>
    </row>
    <row r="172" spans="1:13" ht="30" customHeight="1">
      <c r="A172" s="7">
        <v>105</v>
      </c>
      <c r="B172" s="39" t="s">
        <v>158</v>
      </c>
      <c r="C172" s="39" t="s">
        <v>157</v>
      </c>
      <c r="D172" s="7" t="s">
        <v>200</v>
      </c>
      <c r="E172" s="7" t="s">
        <v>14</v>
      </c>
      <c r="F172" s="32">
        <v>45000</v>
      </c>
      <c r="G172" s="32">
        <f>F172*0.0287</f>
        <v>1291.5</v>
      </c>
      <c r="H172" s="32">
        <f>IF(F172&lt;75829.93,F172*0.0304,2305.23)</f>
        <v>1368</v>
      </c>
      <c r="I172" s="22">
        <v>0</v>
      </c>
      <c r="J172" s="32">
        <v>4626.55</v>
      </c>
      <c r="K172" s="32">
        <f t="shared" si="75"/>
        <v>7286.05</v>
      </c>
      <c r="L172" s="44">
        <f>+F172-K172</f>
        <v>37713.949999999997</v>
      </c>
      <c r="M172" s="49"/>
    </row>
    <row r="173" spans="1:13" ht="30" customHeight="1">
      <c r="A173" s="7">
        <v>106</v>
      </c>
      <c r="B173" s="39" t="s">
        <v>161</v>
      </c>
      <c r="C173" s="39" t="s">
        <v>141</v>
      </c>
      <c r="D173" s="7" t="s">
        <v>201</v>
      </c>
      <c r="E173" s="7" t="s">
        <v>17</v>
      </c>
      <c r="F173" s="22">
        <v>30000</v>
      </c>
      <c r="G173" s="22">
        <f>F173*0.0287</f>
        <v>861</v>
      </c>
      <c r="H173" s="22">
        <f>IF(F173&lt;75829.93,F173*0.0304,2305.23)</f>
        <v>912</v>
      </c>
      <c r="I173" s="22">
        <v>0</v>
      </c>
      <c r="J173" s="22">
        <v>825</v>
      </c>
      <c r="K173" s="32">
        <f t="shared" si="75"/>
        <v>2598</v>
      </c>
      <c r="L173" s="47">
        <f>+F173-K173</f>
        <v>27402</v>
      </c>
      <c r="M173" s="49"/>
    </row>
    <row r="174" spans="1:13" ht="30" customHeight="1">
      <c r="A174" s="7">
        <v>107</v>
      </c>
      <c r="B174" s="39" t="s">
        <v>176</v>
      </c>
      <c r="C174" s="39" t="s">
        <v>174</v>
      </c>
      <c r="D174" s="7" t="s">
        <v>200</v>
      </c>
      <c r="E174" s="7" t="s">
        <v>14</v>
      </c>
      <c r="F174" s="24">
        <v>26000</v>
      </c>
      <c r="G174" s="24">
        <f>F174*0.0287</f>
        <v>746.2</v>
      </c>
      <c r="H174" s="24">
        <f>IF(F174&lt;75829.93,F174*0.0304,2305.23)</f>
        <v>790.4</v>
      </c>
      <c r="I174" s="24">
        <v>0</v>
      </c>
      <c r="J174" s="24">
        <v>225</v>
      </c>
      <c r="K174" s="19">
        <f t="shared" si="75"/>
        <v>1761.6</v>
      </c>
      <c r="L174" s="20">
        <f>+F174-K174</f>
        <v>24238.400000000001</v>
      </c>
      <c r="M174" s="49"/>
    </row>
    <row r="175" spans="1:13" ht="30" customHeight="1" thickBot="1">
      <c r="A175" s="15" t="s">
        <v>221</v>
      </c>
      <c r="B175" s="49"/>
      <c r="C175" s="49"/>
      <c r="D175" s="50"/>
      <c r="E175" s="51"/>
      <c r="F175" s="47">
        <f>SUM(F169:F174)</f>
        <v>251000</v>
      </c>
      <c r="G175" s="47">
        <f t="shared" ref="G175:L175" si="77">SUM(G169:G174)</f>
        <v>7203.7</v>
      </c>
      <c r="H175" s="47">
        <f t="shared" si="77"/>
        <v>7630.4</v>
      </c>
      <c r="I175" s="47">
        <f t="shared" si="77"/>
        <v>6973.3</v>
      </c>
      <c r="J175" s="47">
        <f t="shared" si="77"/>
        <v>11126.310000000001</v>
      </c>
      <c r="K175" s="47">
        <f t="shared" si="77"/>
        <v>32933.71</v>
      </c>
      <c r="L175" s="47">
        <f t="shared" si="77"/>
        <v>218066.29</v>
      </c>
      <c r="M175" s="49"/>
    </row>
    <row r="176" spans="1:13" ht="30" customHeight="1" thickBot="1">
      <c r="A176" s="140" t="s">
        <v>121</v>
      </c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2"/>
      <c r="M176" s="49"/>
    </row>
    <row r="177" spans="1:15" ht="30" customHeight="1" thickBot="1">
      <c r="A177" s="1" t="s">
        <v>4</v>
      </c>
      <c r="B177" s="1" t="s">
        <v>5</v>
      </c>
      <c r="C177" s="1" t="s">
        <v>6</v>
      </c>
      <c r="D177" s="1" t="s">
        <v>197</v>
      </c>
      <c r="E177" s="13" t="s">
        <v>7</v>
      </c>
      <c r="F177" s="1" t="s">
        <v>216</v>
      </c>
      <c r="G177" s="1" t="s">
        <v>8</v>
      </c>
      <c r="H177" s="1" t="s">
        <v>9</v>
      </c>
      <c r="I177" s="1" t="s">
        <v>10</v>
      </c>
      <c r="J177" s="1" t="s">
        <v>217</v>
      </c>
      <c r="K177" s="1" t="s">
        <v>218</v>
      </c>
      <c r="L177" s="1" t="s">
        <v>219</v>
      </c>
      <c r="M177" s="49"/>
    </row>
    <row r="178" spans="1:15" ht="30" customHeight="1">
      <c r="A178" s="7">
        <v>108</v>
      </c>
      <c r="B178" s="39" t="s">
        <v>241</v>
      </c>
      <c r="C178" s="39" t="s">
        <v>155</v>
      </c>
      <c r="D178" s="7" t="s">
        <v>201</v>
      </c>
      <c r="E178" s="7" t="s">
        <v>17</v>
      </c>
      <c r="F178" s="22">
        <v>50000</v>
      </c>
      <c r="G178" s="22">
        <v>1435</v>
      </c>
      <c r="H178" s="22">
        <f>IF(F178&lt;75829.93,F178*0.0304,2305.23)</f>
        <v>1520</v>
      </c>
      <c r="I178" s="22">
        <v>0</v>
      </c>
      <c r="J178" s="22">
        <v>325</v>
      </c>
      <c r="K178" s="22">
        <f>G178+H178+I178+J178</f>
        <v>3280</v>
      </c>
      <c r="L178" s="47">
        <f>+F178-K178</f>
        <v>46720</v>
      </c>
      <c r="M178" s="49"/>
    </row>
    <row r="179" spans="1:15" ht="30" customHeight="1">
      <c r="A179" s="7">
        <v>109</v>
      </c>
      <c r="B179" s="39" t="s">
        <v>240</v>
      </c>
      <c r="C179" s="39" t="s">
        <v>155</v>
      </c>
      <c r="D179" s="7" t="s">
        <v>200</v>
      </c>
      <c r="E179" s="7" t="s">
        <v>17</v>
      </c>
      <c r="F179" s="22">
        <v>60000</v>
      </c>
      <c r="G179" s="22">
        <f t="shared" ref="G179:G185" si="78">F179*0.0287</f>
        <v>1722</v>
      </c>
      <c r="H179" s="22">
        <f>IF(F179&lt;75829.93,F179*0.0304,2305.23)</f>
        <v>1824</v>
      </c>
      <c r="I179" s="22">
        <v>3486.65</v>
      </c>
      <c r="J179" s="22">
        <v>4963</v>
      </c>
      <c r="K179" s="22">
        <f t="shared" ref="K179:K185" si="79">G179+H179+I179+J179</f>
        <v>11995.65</v>
      </c>
      <c r="L179" s="47">
        <f>+F179-K179</f>
        <v>48004.35</v>
      </c>
      <c r="M179" s="49"/>
    </row>
    <row r="180" spans="1:15" ht="30" customHeight="1">
      <c r="A180" s="7">
        <v>110</v>
      </c>
      <c r="B180" s="39" t="s">
        <v>242</v>
      </c>
      <c r="C180" s="39" t="s">
        <v>155</v>
      </c>
      <c r="D180" s="7" t="s">
        <v>200</v>
      </c>
      <c r="E180" s="7" t="s">
        <v>17</v>
      </c>
      <c r="F180" s="22">
        <v>50000</v>
      </c>
      <c r="G180" s="22">
        <f>F180*0.0287</f>
        <v>1435</v>
      </c>
      <c r="H180" s="22">
        <f>IF(F180&lt;75829.93,F180*0.0304,2305.23)</f>
        <v>1520</v>
      </c>
      <c r="I180" s="22">
        <v>1854</v>
      </c>
      <c r="J180" s="22">
        <v>5011.2700000000004</v>
      </c>
      <c r="K180" s="22">
        <f>G180+H180+I180+J180</f>
        <v>9820.27</v>
      </c>
      <c r="L180" s="47">
        <f>+F180-K180</f>
        <v>40179.729999999996</v>
      </c>
      <c r="M180" s="49"/>
    </row>
    <row r="181" spans="1:15" ht="30" customHeight="1">
      <c r="A181" s="7">
        <v>111</v>
      </c>
      <c r="B181" s="39" t="s">
        <v>173</v>
      </c>
      <c r="C181" s="39" t="s">
        <v>105</v>
      </c>
      <c r="D181" s="7" t="s">
        <v>201</v>
      </c>
      <c r="E181" s="7" t="s">
        <v>17</v>
      </c>
      <c r="F181" s="22">
        <v>30000</v>
      </c>
      <c r="G181" s="22">
        <f>F181*0.0287</f>
        <v>861</v>
      </c>
      <c r="H181" s="22">
        <f>IF(F181&lt;75829.93,F181*0.0304,2305.23)</f>
        <v>912</v>
      </c>
      <c r="I181" s="22">
        <f>(F181-G181-H181-33326.92)*IF(F181&gt;33326.92,15%)</f>
        <v>0</v>
      </c>
      <c r="J181" s="22">
        <v>3299.76</v>
      </c>
      <c r="K181" s="22">
        <f>G181+H181+I181+J181</f>
        <v>5072.76</v>
      </c>
      <c r="L181" s="47">
        <f>+F181-K181</f>
        <v>24927.239999999998</v>
      </c>
      <c r="M181" s="49"/>
      <c r="N181" s="92"/>
    </row>
    <row r="182" spans="1:15" ht="30" customHeight="1">
      <c r="A182" s="7">
        <v>112</v>
      </c>
      <c r="B182" s="39" t="s">
        <v>243</v>
      </c>
      <c r="C182" s="39" t="s">
        <v>155</v>
      </c>
      <c r="D182" s="7" t="s">
        <v>201</v>
      </c>
      <c r="E182" s="7" t="s">
        <v>14</v>
      </c>
      <c r="F182" s="22">
        <v>50000</v>
      </c>
      <c r="G182" s="22">
        <f t="shared" si="78"/>
        <v>1435</v>
      </c>
      <c r="H182" s="22">
        <f t="shared" ref="H182:H185" si="80">IF(F182&lt;75829.93,F182*0.0304,2305.23)</f>
        <v>1520</v>
      </c>
      <c r="I182" s="22">
        <v>0</v>
      </c>
      <c r="J182" s="22">
        <v>8493.69</v>
      </c>
      <c r="K182" s="22">
        <f t="shared" si="79"/>
        <v>11448.69</v>
      </c>
      <c r="L182" s="47">
        <f t="shared" ref="L182:L186" si="81">+F182-K182</f>
        <v>38551.31</v>
      </c>
      <c r="M182" s="49"/>
      <c r="N182" s="92"/>
    </row>
    <row r="183" spans="1:15" ht="30" customHeight="1">
      <c r="A183" s="7">
        <v>113</v>
      </c>
      <c r="B183" s="39" t="s">
        <v>244</v>
      </c>
      <c r="C183" s="39" t="s">
        <v>155</v>
      </c>
      <c r="D183" s="7" t="s">
        <v>200</v>
      </c>
      <c r="E183" s="7" t="s">
        <v>14</v>
      </c>
      <c r="F183" s="22">
        <v>50000</v>
      </c>
      <c r="G183" s="22">
        <f>F183*0.0287</f>
        <v>1435</v>
      </c>
      <c r="H183" s="22">
        <f t="shared" si="80"/>
        <v>1520</v>
      </c>
      <c r="I183" s="22">
        <v>0</v>
      </c>
      <c r="J183" s="22">
        <v>3021.08</v>
      </c>
      <c r="K183" s="22">
        <f t="shared" si="79"/>
        <v>5976.08</v>
      </c>
      <c r="L183" s="47">
        <f t="shared" si="81"/>
        <v>44023.92</v>
      </c>
      <c r="M183" s="49"/>
      <c r="N183" s="92"/>
    </row>
    <row r="184" spans="1:15" ht="30" customHeight="1">
      <c r="A184" s="7">
        <v>114</v>
      </c>
      <c r="B184" s="43" t="s">
        <v>170</v>
      </c>
      <c r="C184" s="39" t="s">
        <v>171</v>
      </c>
      <c r="D184" s="7" t="s">
        <v>200</v>
      </c>
      <c r="E184" s="7" t="s">
        <v>14</v>
      </c>
      <c r="F184" s="22">
        <v>100000</v>
      </c>
      <c r="G184" s="22">
        <v>2870</v>
      </c>
      <c r="H184" s="22">
        <v>3040</v>
      </c>
      <c r="I184" s="22">
        <v>12105.44</v>
      </c>
      <c r="J184" s="22">
        <v>17899.88</v>
      </c>
      <c r="K184" s="22">
        <v>35915.32</v>
      </c>
      <c r="L184" s="47">
        <f>+F184-K184</f>
        <v>64084.68</v>
      </c>
      <c r="M184" s="49"/>
      <c r="N184" s="92"/>
    </row>
    <row r="185" spans="1:15" ht="30" customHeight="1">
      <c r="A185" s="7">
        <v>115</v>
      </c>
      <c r="B185" s="39" t="s">
        <v>245</v>
      </c>
      <c r="C185" s="39" t="s">
        <v>174</v>
      </c>
      <c r="D185" s="7" t="s">
        <v>200</v>
      </c>
      <c r="E185" s="7" t="s">
        <v>17</v>
      </c>
      <c r="F185" s="22">
        <v>35000</v>
      </c>
      <c r="G185" s="22">
        <f t="shared" si="78"/>
        <v>1004.5</v>
      </c>
      <c r="H185" s="22">
        <f t="shared" si="80"/>
        <v>1064</v>
      </c>
      <c r="I185" s="22">
        <v>0</v>
      </c>
      <c r="J185" s="22">
        <v>25</v>
      </c>
      <c r="K185" s="22">
        <f t="shared" si="79"/>
        <v>2093.5</v>
      </c>
      <c r="L185" s="47">
        <f t="shared" si="81"/>
        <v>32906.5</v>
      </c>
      <c r="M185" s="49"/>
      <c r="N185" s="92"/>
    </row>
    <row r="186" spans="1:15" ht="30" customHeight="1">
      <c r="A186" s="7">
        <v>116</v>
      </c>
      <c r="B186" s="39" t="s">
        <v>192</v>
      </c>
      <c r="C186" s="39" t="s">
        <v>141</v>
      </c>
      <c r="D186" s="7" t="s">
        <v>201</v>
      </c>
      <c r="E186" s="7" t="s">
        <v>14</v>
      </c>
      <c r="F186" s="19">
        <v>30000</v>
      </c>
      <c r="G186" s="24">
        <f t="shared" ref="G186" si="82">F186*0.0287</f>
        <v>861</v>
      </c>
      <c r="H186" s="24">
        <f t="shared" ref="H186" si="83">IF(F186&lt;75829.93,F186*0.0304,2305.23)</f>
        <v>912</v>
      </c>
      <c r="I186" s="24">
        <v>0</v>
      </c>
      <c r="J186" s="24">
        <v>1628.63</v>
      </c>
      <c r="K186" s="24">
        <f t="shared" ref="K186" si="84">G186+H186+I186+J186</f>
        <v>3401.63</v>
      </c>
      <c r="L186" s="62">
        <f t="shared" si="81"/>
        <v>26598.37</v>
      </c>
      <c r="M186" s="49"/>
      <c r="N186" s="92"/>
    </row>
    <row r="187" spans="1:15" ht="30" customHeight="1" thickBot="1">
      <c r="A187" s="65" t="s">
        <v>221</v>
      </c>
      <c r="B187" s="67"/>
      <c r="C187" s="67"/>
      <c r="D187" s="64"/>
      <c r="E187" s="65"/>
      <c r="F187" s="47">
        <f>SUM(F178:F186)</f>
        <v>455000</v>
      </c>
      <c r="G187" s="47">
        <f t="shared" ref="G187:L187" si="85">SUM(G178:G186)</f>
        <v>13058.5</v>
      </c>
      <c r="H187" s="47">
        <f t="shared" si="85"/>
        <v>13832</v>
      </c>
      <c r="I187" s="47">
        <f t="shared" si="85"/>
        <v>17446.09</v>
      </c>
      <c r="J187" s="47">
        <f t="shared" si="85"/>
        <v>44667.310000000005</v>
      </c>
      <c r="K187" s="47">
        <f t="shared" si="85"/>
        <v>89003.900000000009</v>
      </c>
      <c r="L187" s="47">
        <f t="shared" si="85"/>
        <v>365996.1</v>
      </c>
      <c r="M187" s="49"/>
      <c r="N187" s="92"/>
    </row>
    <row r="188" spans="1:15" ht="30" customHeight="1" thickBot="1">
      <c r="A188" s="140" t="s">
        <v>246</v>
      </c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2"/>
      <c r="M188" s="49"/>
      <c r="N188" s="92"/>
    </row>
    <row r="189" spans="1:15" ht="30" customHeight="1" thickBot="1">
      <c r="A189" s="1" t="s">
        <v>4</v>
      </c>
      <c r="B189" s="1" t="s">
        <v>5</v>
      </c>
      <c r="C189" s="1" t="s">
        <v>6</v>
      </c>
      <c r="D189" s="1" t="s">
        <v>197</v>
      </c>
      <c r="E189" s="13" t="s">
        <v>7</v>
      </c>
      <c r="F189" s="1" t="s">
        <v>216</v>
      </c>
      <c r="G189" s="1" t="s">
        <v>8</v>
      </c>
      <c r="H189" s="1" t="s">
        <v>9</v>
      </c>
      <c r="I189" s="1" t="s">
        <v>10</v>
      </c>
      <c r="J189" s="1" t="s">
        <v>217</v>
      </c>
      <c r="K189" s="1" t="s">
        <v>218</v>
      </c>
      <c r="L189" s="1" t="s">
        <v>219</v>
      </c>
      <c r="M189" s="49"/>
      <c r="N189" s="92"/>
    </row>
    <row r="190" spans="1:15" ht="30" customHeight="1">
      <c r="A190" s="7">
        <v>117</v>
      </c>
      <c r="B190" s="39" t="s">
        <v>179</v>
      </c>
      <c r="C190" s="39" t="s">
        <v>180</v>
      </c>
      <c r="D190" s="7" t="s">
        <v>200</v>
      </c>
      <c r="E190" s="7" t="s">
        <v>14</v>
      </c>
      <c r="F190" s="19">
        <v>37000</v>
      </c>
      <c r="G190" s="19">
        <f>F190*0.0287</f>
        <v>1061.9000000000001</v>
      </c>
      <c r="H190" s="19">
        <f>IF(F190&lt;75829.93,F190*0.0304,2305.23)</f>
        <v>1124.8</v>
      </c>
      <c r="I190" s="19">
        <v>0</v>
      </c>
      <c r="J190" s="19">
        <v>225</v>
      </c>
      <c r="K190" s="19">
        <f>G190+H190+I190+J190</f>
        <v>2411.6999999999998</v>
      </c>
      <c r="L190" s="20">
        <f>+F190-K190</f>
        <v>34588.300000000003</v>
      </c>
      <c r="M190" s="59"/>
      <c r="N190" s="26"/>
      <c r="O190" s="26"/>
    </row>
    <row r="191" spans="1:15" ht="30" customHeight="1" thickBot="1">
      <c r="A191" s="65" t="s">
        <v>221</v>
      </c>
      <c r="B191" s="63"/>
      <c r="C191" s="63"/>
      <c r="D191" s="64"/>
      <c r="E191" s="65"/>
      <c r="F191" s="20">
        <f>+F190</f>
        <v>37000</v>
      </c>
      <c r="G191" s="20">
        <f t="shared" ref="G191:L191" si="86">+G190</f>
        <v>1061.9000000000001</v>
      </c>
      <c r="H191" s="20">
        <f t="shared" si="86"/>
        <v>1124.8</v>
      </c>
      <c r="I191" s="20">
        <f t="shared" si="86"/>
        <v>0</v>
      </c>
      <c r="J191" s="20">
        <f t="shared" si="86"/>
        <v>225</v>
      </c>
      <c r="K191" s="20">
        <f t="shared" si="86"/>
        <v>2411.6999999999998</v>
      </c>
      <c r="L191" s="20">
        <f t="shared" si="86"/>
        <v>34588.300000000003</v>
      </c>
      <c r="M191" s="59"/>
      <c r="N191" s="26"/>
      <c r="O191" s="26"/>
    </row>
    <row r="192" spans="1:15" ht="30" customHeight="1" thickBot="1">
      <c r="A192" s="140" t="s">
        <v>247</v>
      </c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2"/>
      <c r="M192" s="49"/>
      <c r="O192" s="88"/>
    </row>
    <row r="193" spans="1:15" ht="30" customHeight="1" thickBot="1">
      <c r="A193" s="1" t="s">
        <v>4</v>
      </c>
      <c r="B193" s="1" t="s">
        <v>5</v>
      </c>
      <c r="C193" s="1" t="s">
        <v>6</v>
      </c>
      <c r="D193" s="1" t="s">
        <v>197</v>
      </c>
      <c r="E193" s="13" t="s">
        <v>7</v>
      </c>
      <c r="F193" s="1" t="s">
        <v>216</v>
      </c>
      <c r="G193" s="1" t="s">
        <v>8</v>
      </c>
      <c r="H193" s="1" t="s">
        <v>9</v>
      </c>
      <c r="I193" s="1" t="s">
        <v>10</v>
      </c>
      <c r="J193" s="1" t="s">
        <v>217</v>
      </c>
      <c r="K193" s="1" t="s">
        <v>218</v>
      </c>
      <c r="L193" s="1" t="s">
        <v>219</v>
      </c>
      <c r="M193" s="49"/>
      <c r="O193" s="88"/>
    </row>
    <row r="194" spans="1:15" ht="30" customHeight="1">
      <c r="A194" s="7">
        <v>118</v>
      </c>
      <c r="B194" s="41" t="s">
        <v>165</v>
      </c>
      <c r="C194" s="39" t="s">
        <v>157</v>
      </c>
      <c r="D194" s="7" t="s">
        <v>200</v>
      </c>
      <c r="E194" s="7" t="s">
        <v>17</v>
      </c>
      <c r="F194" s="22">
        <v>36950</v>
      </c>
      <c r="G194" s="22">
        <f>F194*0.0287</f>
        <v>1060.4649999999999</v>
      </c>
      <c r="H194" s="22">
        <v>1123.28</v>
      </c>
      <c r="I194" s="22">
        <v>12.19</v>
      </c>
      <c r="J194" s="22">
        <v>4135.88</v>
      </c>
      <c r="K194" s="22">
        <f t="shared" ref="K194:K196" si="87">G194+H194+I194+J194</f>
        <v>6331.8150000000005</v>
      </c>
      <c r="L194" s="31">
        <f>+F194-K194</f>
        <v>30618.184999999998</v>
      </c>
      <c r="M194" s="59"/>
      <c r="O194" s="88"/>
    </row>
    <row r="195" spans="1:15" ht="30" customHeight="1">
      <c r="A195" s="7">
        <v>119</v>
      </c>
      <c r="B195" s="41" t="s">
        <v>168</v>
      </c>
      <c r="C195" s="41" t="s">
        <v>107</v>
      </c>
      <c r="D195" s="66" t="s">
        <v>201</v>
      </c>
      <c r="E195" s="7" t="s">
        <v>14</v>
      </c>
      <c r="F195" s="22">
        <v>35000</v>
      </c>
      <c r="G195" s="22">
        <f t="shared" ref="G195:G196" si="88">F195*0.0287</f>
        <v>1004.5</v>
      </c>
      <c r="H195" s="22">
        <f t="shared" ref="H195:H196" si="89">IF(F195&lt;75829.93,F195*0.0304,2305.23)</f>
        <v>1064</v>
      </c>
      <c r="I195" s="22">
        <v>0</v>
      </c>
      <c r="J195" s="22">
        <v>10080.120000000001</v>
      </c>
      <c r="K195" s="22">
        <f t="shared" si="87"/>
        <v>12148.62</v>
      </c>
      <c r="L195" s="31">
        <f>+F195-K195</f>
        <v>22851.379999999997</v>
      </c>
      <c r="M195" s="59"/>
    </row>
    <row r="196" spans="1:15" ht="30" customHeight="1">
      <c r="A196" s="7">
        <v>120</v>
      </c>
      <c r="B196" s="78" t="s">
        <v>151</v>
      </c>
      <c r="C196" s="78" t="s">
        <v>141</v>
      </c>
      <c r="D196" s="76" t="s">
        <v>200</v>
      </c>
      <c r="E196" s="76" t="s">
        <v>14</v>
      </c>
      <c r="F196" s="10">
        <v>30000</v>
      </c>
      <c r="G196" s="10">
        <f t="shared" si="88"/>
        <v>861</v>
      </c>
      <c r="H196" s="10">
        <f t="shared" si="89"/>
        <v>912</v>
      </c>
      <c r="I196" s="24">
        <v>0</v>
      </c>
      <c r="J196" s="10">
        <v>225</v>
      </c>
      <c r="K196" s="10">
        <f t="shared" si="87"/>
        <v>1998</v>
      </c>
      <c r="L196" s="33">
        <f>+F196-K196</f>
        <v>28002</v>
      </c>
      <c r="M196" s="59"/>
    </row>
    <row r="197" spans="1:15" ht="30" customHeight="1" thickBot="1">
      <c r="A197" s="65" t="s">
        <v>221</v>
      </c>
      <c r="B197" s="78"/>
      <c r="C197" s="78"/>
      <c r="D197" s="76"/>
      <c r="E197" s="76"/>
      <c r="F197" s="44">
        <f>SUM(F194:F196)</f>
        <v>101950</v>
      </c>
      <c r="G197" s="44">
        <f t="shared" ref="G197:L197" si="90">SUM(G194:G196)</f>
        <v>2925.9650000000001</v>
      </c>
      <c r="H197" s="44">
        <f t="shared" si="90"/>
        <v>3099.2799999999997</v>
      </c>
      <c r="I197" s="47">
        <f t="shared" si="90"/>
        <v>12.19</v>
      </c>
      <c r="J197" s="44">
        <f t="shared" si="90"/>
        <v>14441</v>
      </c>
      <c r="K197" s="44">
        <f t="shared" si="90"/>
        <v>20478.435000000001</v>
      </c>
      <c r="L197" s="44">
        <f t="shared" si="90"/>
        <v>81471.565000000002</v>
      </c>
      <c r="M197" s="59"/>
    </row>
    <row r="198" spans="1:15" ht="30" customHeight="1" thickBot="1">
      <c r="A198" s="140" t="s">
        <v>248</v>
      </c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2"/>
      <c r="M198" s="49"/>
    </row>
    <row r="199" spans="1:15" ht="30" customHeight="1" thickBot="1">
      <c r="A199" s="1" t="s">
        <v>4</v>
      </c>
      <c r="B199" s="1" t="s">
        <v>5</v>
      </c>
      <c r="C199" s="1" t="s">
        <v>6</v>
      </c>
      <c r="D199" s="1" t="s">
        <v>197</v>
      </c>
      <c r="E199" s="13" t="s">
        <v>7</v>
      </c>
      <c r="F199" s="1" t="s">
        <v>216</v>
      </c>
      <c r="G199" s="1" t="s">
        <v>8</v>
      </c>
      <c r="H199" s="1" t="s">
        <v>9</v>
      </c>
      <c r="I199" s="1" t="s">
        <v>10</v>
      </c>
      <c r="J199" s="1" t="s">
        <v>217</v>
      </c>
      <c r="K199" s="1" t="s">
        <v>218</v>
      </c>
      <c r="L199" s="1" t="s">
        <v>219</v>
      </c>
      <c r="M199" s="49"/>
    </row>
    <row r="200" spans="1:15" ht="30" customHeight="1">
      <c r="A200" s="7">
        <v>121</v>
      </c>
      <c r="B200" s="39" t="s">
        <v>40</v>
      </c>
      <c r="C200" s="42" t="s">
        <v>41</v>
      </c>
      <c r="D200" s="8" t="s">
        <v>201</v>
      </c>
      <c r="E200" s="7" t="s">
        <v>14</v>
      </c>
      <c r="F200" s="17">
        <v>60000</v>
      </c>
      <c r="G200" s="17">
        <f>F200*0.0287</f>
        <v>1722</v>
      </c>
      <c r="H200" s="17">
        <f>IF(F200&lt;75829.93,F200*0.0304,2305.23)</f>
        <v>1824</v>
      </c>
      <c r="I200" s="17">
        <v>3486.65</v>
      </c>
      <c r="J200" s="17">
        <v>325</v>
      </c>
      <c r="K200" s="17">
        <f>G200+H200+I200+J200</f>
        <v>7357.65</v>
      </c>
      <c r="L200" s="18">
        <f>+F200-K200</f>
        <v>52642.35</v>
      </c>
      <c r="M200" s="49"/>
    </row>
    <row r="201" spans="1:15" ht="30" customHeight="1">
      <c r="A201" s="7">
        <v>122</v>
      </c>
      <c r="B201" s="41" t="s">
        <v>163</v>
      </c>
      <c r="C201" s="39" t="s">
        <v>164</v>
      </c>
      <c r="D201" s="7" t="s">
        <v>201</v>
      </c>
      <c r="E201" s="7" t="s">
        <v>17</v>
      </c>
      <c r="F201" s="24">
        <v>60000</v>
      </c>
      <c r="G201" s="24">
        <f>F201*0.0287</f>
        <v>1722</v>
      </c>
      <c r="H201" s="24">
        <f>IF(F201&lt;75829.93,F201*0.0304,2305.23)</f>
        <v>1824</v>
      </c>
      <c r="I201" s="24">
        <v>3486.65</v>
      </c>
      <c r="J201" s="24">
        <v>10486.67</v>
      </c>
      <c r="K201" s="24">
        <f>SUM(G201:J201)</f>
        <v>17519.32</v>
      </c>
      <c r="L201" s="33">
        <f>+F201-K201</f>
        <v>42480.68</v>
      </c>
      <c r="M201" s="49"/>
    </row>
    <row r="202" spans="1:15" ht="30" customHeight="1">
      <c r="A202" s="65" t="s">
        <v>221</v>
      </c>
      <c r="F202" s="89">
        <f>SUM(F200:F201)</f>
        <v>120000</v>
      </c>
      <c r="G202" s="89">
        <f t="shared" ref="G202:L202" si="91">SUM(G200:G201)</f>
        <v>3444</v>
      </c>
      <c r="H202" s="89">
        <f t="shared" si="91"/>
        <v>3648</v>
      </c>
      <c r="I202" s="91">
        <f t="shared" si="91"/>
        <v>6973.3</v>
      </c>
      <c r="J202" s="89">
        <f t="shared" si="91"/>
        <v>10811.67</v>
      </c>
      <c r="K202" s="89">
        <f t="shared" si="91"/>
        <v>24876.97</v>
      </c>
      <c r="L202" s="89">
        <f t="shared" si="91"/>
        <v>95123.03</v>
      </c>
      <c r="M202" s="49"/>
    </row>
    <row r="203" spans="1:15" ht="30" customHeight="1" thickBot="1">
      <c r="A203" s="28" t="s">
        <v>220</v>
      </c>
      <c r="B203" s="27"/>
      <c r="C203" s="27"/>
      <c r="D203" s="9"/>
      <c r="E203" s="14"/>
      <c r="F203" s="90">
        <f>+F32+F36+F44+F50+F58+F63+F68+F72+F82+F86+F90+F99+F112+F116+F136+F140+F152+F166+F175+F187+F191+F197+F202</f>
        <v>6421100</v>
      </c>
      <c r="G203" s="90">
        <f t="shared" ref="G203:L203" si="92">+G32+G36+G44+G50+G58+G63+G68+G72+G82+G86+G90+G99+G112+G116+G136+G140+G152+G166+G175+G187+G191+G197+G202</f>
        <v>184285.57499999998</v>
      </c>
      <c r="H203" s="90">
        <f t="shared" si="92"/>
        <v>194046.84999999998</v>
      </c>
      <c r="I203" s="90">
        <f t="shared" si="92"/>
        <v>396411.99</v>
      </c>
      <c r="J203" s="90">
        <f t="shared" si="92"/>
        <v>473821.55</v>
      </c>
      <c r="K203" s="90">
        <f t="shared" si="92"/>
        <v>1315505.0150000004</v>
      </c>
      <c r="L203" s="90">
        <f t="shared" si="92"/>
        <v>5173774.2050000001</v>
      </c>
      <c r="M203" s="68"/>
      <c r="N203" s="6"/>
    </row>
    <row r="204" spans="1:15" ht="60" customHeight="1" thickTop="1">
      <c r="A204" s="28"/>
      <c r="B204" s="27"/>
      <c r="C204" s="27"/>
      <c r="D204" s="9"/>
      <c r="E204" s="14"/>
      <c r="F204" s="47"/>
      <c r="G204" s="47"/>
      <c r="H204" s="47"/>
      <c r="I204" s="47"/>
      <c r="J204" s="47"/>
      <c r="K204" s="47"/>
      <c r="L204" s="47"/>
      <c r="M204" s="68"/>
      <c r="N204" s="6"/>
    </row>
    <row r="205" spans="1:15" ht="30" customHeight="1">
      <c r="A205" s="66" t="s">
        <v>205</v>
      </c>
      <c r="B205" s="66"/>
      <c r="C205" s="66"/>
      <c r="D205" s="66"/>
      <c r="E205" s="69" t="s">
        <v>82</v>
      </c>
      <c r="F205" s="69"/>
      <c r="G205" s="69"/>
      <c r="H205" s="69"/>
      <c r="I205" s="70"/>
      <c r="J205" s="138" t="s">
        <v>83</v>
      </c>
      <c r="K205" s="138"/>
      <c r="L205" s="138"/>
      <c r="M205" s="138"/>
      <c r="N205" s="6"/>
    </row>
    <row r="206" spans="1:15" ht="60" customHeight="1">
      <c r="A206" s="81"/>
      <c r="B206" s="66"/>
      <c r="C206" s="66"/>
      <c r="D206" s="66"/>
      <c r="E206" s="66"/>
      <c r="F206" s="66"/>
      <c r="G206" s="71"/>
      <c r="H206" s="71"/>
      <c r="I206" s="71"/>
      <c r="J206" s="71"/>
      <c r="K206" s="71"/>
      <c r="L206" s="71"/>
      <c r="M206" s="72"/>
      <c r="N206" s="6"/>
    </row>
    <row r="207" spans="1:15" ht="30" customHeight="1">
      <c r="A207" s="73" t="s">
        <v>257</v>
      </c>
      <c r="B207" s="66"/>
      <c r="C207" s="66"/>
      <c r="D207" s="66"/>
      <c r="E207" s="73" t="s">
        <v>100</v>
      </c>
      <c r="F207" s="73"/>
      <c r="G207" s="69"/>
      <c r="H207" s="69"/>
      <c r="I207" s="69"/>
      <c r="J207" s="139" t="s">
        <v>101</v>
      </c>
      <c r="K207" s="139"/>
      <c r="L207" s="139"/>
      <c r="M207" s="139"/>
      <c r="N207" s="6"/>
    </row>
    <row r="208" spans="1:15" ht="30" customHeight="1">
      <c r="A208" s="66" t="s">
        <v>258</v>
      </c>
      <c r="B208" s="66"/>
      <c r="C208" s="66"/>
      <c r="D208" s="66"/>
      <c r="E208" s="66" t="s">
        <v>206</v>
      </c>
      <c r="F208" s="66"/>
      <c r="G208" s="69"/>
      <c r="H208" s="69"/>
      <c r="I208" s="69"/>
      <c r="J208" s="138" t="s">
        <v>12</v>
      </c>
      <c r="K208" s="138"/>
      <c r="L208" s="138"/>
      <c r="M208" s="138"/>
      <c r="N208" s="6"/>
    </row>
    <row r="209" spans="1:14" ht="30" customHeight="1">
      <c r="A209" s="28"/>
      <c r="B209" s="27"/>
      <c r="C209" s="27"/>
      <c r="D209" s="9"/>
      <c r="E209" s="14"/>
      <c r="F209" s="47"/>
      <c r="G209" s="47"/>
      <c r="H209" s="47"/>
      <c r="I209" s="47"/>
      <c r="J209" s="47"/>
      <c r="K209" s="47"/>
      <c r="L209" s="47"/>
      <c r="M209" s="68"/>
      <c r="N209" s="6"/>
    </row>
    <row r="210" spans="1:14" ht="30" customHeight="1">
      <c r="A210" s="65"/>
      <c r="B210" s="74"/>
      <c r="C210" s="74"/>
      <c r="D210" s="7"/>
      <c r="E210" s="7"/>
      <c r="F210" s="44"/>
      <c r="G210" s="75"/>
      <c r="H210" s="75"/>
      <c r="I210" s="44"/>
      <c r="J210" s="45"/>
      <c r="K210" s="44"/>
      <c r="L210" s="44"/>
      <c r="M210" s="70"/>
    </row>
    <row r="211" spans="1:14" ht="30" customHeight="1"/>
  </sheetData>
  <mergeCells count="28">
    <mergeCell ref="A147:L147"/>
    <mergeCell ref="A141:L141"/>
    <mergeCell ref="A59:L59"/>
    <mergeCell ref="A64:L64"/>
    <mergeCell ref="A167:L167"/>
    <mergeCell ref="A153:L153"/>
    <mergeCell ref="A176:L176"/>
    <mergeCell ref="A1:L6"/>
    <mergeCell ref="A8:L8"/>
    <mergeCell ref="A33:L33"/>
    <mergeCell ref="A37:L37"/>
    <mergeCell ref="A51:L51"/>
    <mergeCell ref="A73:L73"/>
    <mergeCell ref="A45:L45"/>
    <mergeCell ref="A83:L83"/>
    <mergeCell ref="A117:L117"/>
    <mergeCell ref="A91:L91"/>
    <mergeCell ref="A69:L69"/>
    <mergeCell ref="A87:L87"/>
    <mergeCell ref="A113:L113"/>
    <mergeCell ref="A137:L137"/>
    <mergeCell ref="A100:L100"/>
    <mergeCell ref="J205:M205"/>
    <mergeCell ref="J207:M207"/>
    <mergeCell ref="J208:M208"/>
    <mergeCell ref="A188:L188"/>
    <mergeCell ref="A192:L192"/>
    <mergeCell ref="A198:L198"/>
  </mergeCells>
  <phoneticPr fontId="5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CEC6-6766-4DB7-9E0D-826C06ABAD2E}">
  <dimension ref="B4:N83"/>
  <sheetViews>
    <sheetView tabSelected="1" topLeftCell="A13" workbookViewId="0">
      <selection activeCell="L14" sqref="L14"/>
    </sheetView>
  </sheetViews>
  <sheetFormatPr baseColWidth="10" defaultRowHeight="15"/>
  <cols>
    <col min="3" max="3" width="43.42578125" bestFit="1" customWidth="1"/>
    <col min="4" max="4" width="37.140625" bestFit="1" customWidth="1"/>
    <col min="6" max="6" width="40.42578125" bestFit="1" customWidth="1"/>
    <col min="7" max="7" width="38.7109375" bestFit="1" customWidth="1"/>
    <col min="8" max="8" width="24.5703125" bestFit="1" customWidth="1"/>
    <col min="12" max="12" width="17.42578125" bestFit="1" customWidth="1"/>
    <col min="13" max="13" width="16.140625" bestFit="1" customWidth="1"/>
    <col min="14" max="14" width="14.5703125" bestFit="1" customWidth="1"/>
  </cols>
  <sheetData>
    <row r="4" spans="2:14" ht="15.75" thickBot="1"/>
    <row r="5" spans="2:14">
      <c r="B5" s="161" t="s">
        <v>279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2:14"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</row>
    <row r="7" spans="2:14"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</row>
    <row r="8" spans="2:14">
      <c r="B8" s="16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6"/>
    </row>
    <row r="9" spans="2:14"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</row>
    <row r="10" spans="2:14" ht="15.75" thickBot="1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9"/>
    </row>
    <row r="11" spans="2:14" ht="21" thickBot="1">
      <c r="B11" s="124" t="s">
        <v>260</v>
      </c>
      <c r="C11" s="99" t="s">
        <v>208</v>
      </c>
      <c r="D11" s="125" t="s">
        <v>207</v>
      </c>
      <c r="E11" s="125" t="s">
        <v>210</v>
      </c>
      <c r="F11" s="125" t="s">
        <v>211</v>
      </c>
      <c r="G11" s="125"/>
      <c r="H11" s="125" t="s">
        <v>212</v>
      </c>
      <c r="I11" s="125" t="s">
        <v>213</v>
      </c>
      <c r="J11" s="125" t="s">
        <v>1</v>
      </c>
      <c r="K11" s="125" t="s">
        <v>280</v>
      </c>
      <c r="L11" s="125" t="s">
        <v>215</v>
      </c>
      <c r="M11" s="125"/>
      <c r="N11" s="100"/>
    </row>
    <row r="12" spans="2:14" ht="27" thickBot="1">
      <c r="B12" s="140" t="s">
        <v>128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2"/>
    </row>
    <row r="13" spans="2:14" ht="18.75" thickBot="1">
      <c r="B13" s="1" t="s">
        <v>4</v>
      </c>
      <c r="C13" s="1" t="s">
        <v>5</v>
      </c>
      <c r="D13" s="1" t="s">
        <v>6</v>
      </c>
      <c r="E13" s="1" t="s">
        <v>197</v>
      </c>
      <c r="F13" s="1" t="s">
        <v>7</v>
      </c>
      <c r="G13" s="1" t="s">
        <v>281</v>
      </c>
      <c r="H13" s="1" t="s">
        <v>216</v>
      </c>
      <c r="I13" s="1" t="s">
        <v>8</v>
      </c>
      <c r="J13" s="1" t="s">
        <v>9</v>
      </c>
      <c r="K13" s="1" t="s">
        <v>10</v>
      </c>
      <c r="L13" s="1" t="s">
        <v>217</v>
      </c>
      <c r="M13" s="1" t="s">
        <v>218</v>
      </c>
      <c r="N13" s="1" t="s">
        <v>219</v>
      </c>
    </row>
    <row r="14" spans="2:14">
      <c r="B14" s="66">
        <v>1</v>
      </c>
      <c r="C14" s="39" t="s">
        <v>282</v>
      </c>
      <c r="D14" s="42" t="s">
        <v>283</v>
      </c>
      <c r="E14" s="8" t="s">
        <v>200</v>
      </c>
      <c r="F14" s="8" t="s">
        <v>284</v>
      </c>
      <c r="G14" s="8" t="s">
        <v>285</v>
      </c>
      <c r="H14" s="22">
        <v>60000</v>
      </c>
      <c r="I14" s="22">
        <v>1722</v>
      </c>
      <c r="J14" s="22">
        <f>+H14*3.04%</f>
        <v>1824</v>
      </c>
      <c r="K14" s="22">
        <v>3486.65</v>
      </c>
      <c r="L14" s="22">
        <v>4599.76</v>
      </c>
      <c r="M14" s="22">
        <f>I14+J14+K14+L14</f>
        <v>11632.41</v>
      </c>
      <c r="N14" s="22">
        <f>+H14-M14</f>
        <v>48367.59</v>
      </c>
    </row>
    <row r="15" spans="2:14" ht="30">
      <c r="B15" s="66">
        <v>2</v>
      </c>
      <c r="C15" s="39" t="s">
        <v>286</v>
      </c>
      <c r="D15" s="42" t="s">
        <v>186</v>
      </c>
      <c r="E15" s="8" t="s">
        <v>200</v>
      </c>
      <c r="F15" s="8" t="s">
        <v>284</v>
      </c>
      <c r="G15" s="66" t="s">
        <v>287</v>
      </c>
      <c r="H15" s="22">
        <v>45000</v>
      </c>
      <c r="I15" s="22">
        <v>1291.5</v>
      </c>
      <c r="J15" s="22">
        <v>1368</v>
      </c>
      <c r="K15" s="22">
        <v>624</v>
      </c>
      <c r="L15" s="22">
        <v>3754.02</v>
      </c>
      <c r="M15" s="22">
        <f>I15+J15+K15+L15</f>
        <v>7037.52</v>
      </c>
      <c r="N15" s="22">
        <f>+H15-M15</f>
        <v>37962.479999999996</v>
      </c>
    </row>
    <row r="16" spans="2:14">
      <c r="B16" s="66">
        <v>3</v>
      </c>
      <c r="C16" s="41" t="s">
        <v>288</v>
      </c>
      <c r="D16" s="41" t="s">
        <v>289</v>
      </c>
      <c r="E16" s="8" t="s">
        <v>200</v>
      </c>
      <c r="F16" s="8" t="s">
        <v>284</v>
      </c>
      <c r="G16" s="66" t="s">
        <v>287</v>
      </c>
      <c r="H16" s="32">
        <v>45000</v>
      </c>
      <c r="I16" s="126">
        <v>1291.5</v>
      </c>
      <c r="J16" s="32">
        <v>1368</v>
      </c>
      <c r="K16" s="22">
        <v>0</v>
      </c>
      <c r="L16" s="32">
        <v>12231.21</v>
      </c>
      <c r="M16" s="22">
        <f>I16+J16+K16+L16</f>
        <v>14890.71</v>
      </c>
      <c r="N16" s="32">
        <f>+H16-M16</f>
        <v>30109.29</v>
      </c>
    </row>
    <row r="17" spans="2:14">
      <c r="B17" s="66">
        <v>4</v>
      </c>
      <c r="C17" s="41" t="s">
        <v>290</v>
      </c>
      <c r="D17" s="41" t="s">
        <v>291</v>
      </c>
      <c r="E17" s="8" t="s">
        <v>200</v>
      </c>
      <c r="F17" s="8" t="s">
        <v>284</v>
      </c>
      <c r="G17" s="66" t="s">
        <v>292</v>
      </c>
      <c r="H17" s="10">
        <v>40000</v>
      </c>
      <c r="I17" s="10">
        <v>1148</v>
      </c>
      <c r="J17" s="10">
        <v>1216</v>
      </c>
      <c r="K17" s="10">
        <v>442.65</v>
      </c>
      <c r="L17" s="10">
        <v>25</v>
      </c>
      <c r="M17" s="10">
        <v>2831.65</v>
      </c>
      <c r="N17" s="10">
        <f>+H17-M17</f>
        <v>37168.35</v>
      </c>
    </row>
    <row r="18" spans="2:14" ht="32.25" thickBot="1">
      <c r="B18" s="14" t="s">
        <v>221</v>
      </c>
      <c r="C18" s="7"/>
      <c r="D18" s="7"/>
      <c r="E18" s="7"/>
      <c r="F18" s="7"/>
      <c r="G18" s="7" t="s">
        <v>293</v>
      </c>
      <c r="H18" s="31">
        <f t="shared" ref="H18:N18" si="0">SUM(H14:H17)</f>
        <v>190000</v>
      </c>
      <c r="I18" s="31">
        <f t="shared" si="0"/>
        <v>5453</v>
      </c>
      <c r="J18" s="31">
        <f t="shared" si="0"/>
        <v>5776</v>
      </c>
      <c r="K18" s="44">
        <f t="shared" si="0"/>
        <v>4553.2999999999993</v>
      </c>
      <c r="L18" s="44">
        <f t="shared" si="0"/>
        <v>20609.989999999998</v>
      </c>
      <c r="M18" s="44">
        <f t="shared" si="0"/>
        <v>36392.29</v>
      </c>
      <c r="N18" s="44">
        <f t="shared" si="0"/>
        <v>153607.71</v>
      </c>
    </row>
    <row r="19" spans="2:14" ht="27" thickBot="1">
      <c r="B19" s="140" t="s">
        <v>129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2:14" ht="18.75" thickBot="1">
      <c r="B20" s="1" t="s">
        <v>4</v>
      </c>
      <c r="C20" s="1" t="s">
        <v>5</v>
      </c>
      <c r="D20" s="1" t="s">
        <v>6</v>
      </c>
      <c r="E20" s="1" t="s">
        <v>197</v>
      </c>
      <c r="F20" s="1" t="s">
        <v>7</v>
      </c>
      <c r="G20" s="1" t="s">
        <v>281</v>
      </c>
      <c r="H20" s="1" t="s">
        <v>216</v>
      </c>
      <c r="I20" s="1" t="s">
        <v>8</v>
      </c>
      <c r="J20" s="1" t="s">
        <v>9</v>
      </c>
      <c r="K20" s="1" t="s">
        <v>10</v>
      </c>
      <c r="L20" s="1" t="s">
        <v>217</v>
      </c>
      <c r="M20" s="1" t="s">
        <v>218</v>
      </c>
      <c r="N20" s="1" t="s">
        <v>219</v>
      </c>
    </row>
    <row r="21" spans="2:14">
      <c r="B21" s="66">
        <v>5</v>
      </c>
      <c r="C21" s="39" t="s">
        <v>294</v>
      </c>
      <c r="D21" s="42" t="s">
        <v>295</v>
      </c>
      <c r="E21" s="8" t="s">
        <v>201</v>
      </c>
      <c r="F21" s="8" t="s">
        <v>284</v>
      </c>
      <c r="G21" s="8" t="s">
        <v>296</v>
      </c>
      <c r="H21" s="52">
        <v>100000</v>
      </c>
      <c r="I21" s="52">
        <f>H21*2.87%</f>
        <v>2870</v>
      </c>
      <c r="J21" s="52">
        <f>+H21*3.04%</f>
        <v>3040</v>
      </c>
      <c r="K21" s="52">
        <v>12105.44</v>
      </c>
      <c r="L21" s="52">
        <v>2225</v>
      </c>
      <c r="M21" s="52">
        <f>I21+J21+K21+L21</f>
        <v>20240.440000000002</v>
      </c>
      <c r="N21" s="52">
        <f>+H21-M21</f>
        <v>79759.56</v>
      </c>
    </row>
    <row r="22" spans="2:14" ht="32.25" thickBot="1">
      <c r="B22" s="14" t="s">
        <v>221</v>
      </c>
      <c r="C22" s="7"/>
      <c r="D22" s="7"/>
      <c r="E22" s="7"/>
      <c r="F22" s="7"/>
      <c r="G22" s="7" t="s">
        <v>293</v>
      </c>
      <c r="H22" s="31">
        <f>+H21</f>
        <v>100000</v>
      </c>
      <c r="I22" s="31">
        <f t="shared" ref="I22:N22" si="1">+I21</f>
        <v>2870</v>
      </c>
      <c r="J22" s="31">
        <f t="shared" si="1"/>
        <v>3040</v>
      </c>
      <c r="K22" s="31">
        <f t="shared" si="1"/>
        <v>12105.44</v>
      </c>
      <c r="L22" s="31">
        <f t="shared" si="1"/>
        <v>2225</v>
      </c>
      <c r="M22" s="31">
        <f t="shared" si="1"/>
        <v>20240.440000000002</v>
      </c>
      <c r="N22" s="31">
        <f t="shared" si="1"/>
        <v>79759.56</v>
      </c>
    </row>
    <row r="23" spans="2:14" ht="27" thickBot="1">
      <c r="B23" s="140" t="s">
        <v>297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</row>
    <row r="24" spans="2:14" ht="18.75" thickBot="1">
      <c r="B24" s="1" t="s">
        <v>4</v>
      </c>
      <c r="C24" s="1" t="s">
        <v>5</v>
      </c>
      <c r="D24" s="1" t="s">
        <v>6</v>
      </c>
      <c r="E24" s="1" t="s">
        <v>197</v>
      </c>
      <c r="F24" s="1" t="s">
        <v>7</v>
      </c>
      <c r="G24" s="1" t="s">
        <v>281</v>
      </c>
      <c r="H24" s="1" t="s">
        <v>216</v>
      </c>
      <c r="I24" s="1" t="s">
        <v>8</v>
      </c>
      <c r="J24" s="1" t="s">
        <v>9</v>
      </c>
      <c r="K24" s="1" t="s">
        <v>10</v>
      </c>
      <c r="L24" s="1" t="s">
        <v>217</v>
      </c>
      <c r="M24" s="1" t="s">
        <v>218</v>
      </c>
      <c r="N24" s="1" t="s">
        <v>219</v>
      </c>
    </row>
    <row r="25" spans="2:14">
      <c r="B25" s="66">
        <v>6</v>
      </c>
      <c r="C25" s="39" t="s">
        <v>298</v>
      </c>
      <c r="D25" s="42" t="s">
        <v>186</v>
      </c>
      <c r="E25" s="8" t="s">
        <v>200</v>
      </c>
      <c r="F25" s="8" t="s">
        <v>284</v>
      </c>
      <c r="G25" s="8" t="s">
        <v>299</v>
      </c>
      <c r="H25" s="52">
        <v>41000</v>
      </c>
      <c r="I25" s="52">
        <f>H25*2.87%</f>
        <v>1176.7</v>
      </c>
      <c r="J25" s="52">
        <f>+H25*3.04%</f>
        <v>1246.4000000000001</v>
      </c>
      <c r="K25" s="52">
        <v>0</v>
      </c>
      <c r="L25" s="52">
        <v>2168.5</v>
      </c>
      <c r="M25" s="52">
        <f>I25+J25+K25+L25</f>
        <v>4591.6000000000004</v>
      </c>
      <c r="N25" s="52">
        <f>+H25-M25</f>
        <v>36408.400000000001</v>
      </c>
    </row>
    <row r="26" spans="2:14" ht="32.25" thickBot="1">
      <c r="B26" s="14" t="s">
        <v>221</v>
      </c>
      <c r="C26" s="7"/>
      <c r="D26" s="7"/>
      <c r="E26" s="7"/>
      <c r="F26" s="7"/>
      <c r="G26" s="7"/>
      <c r="H26" s="31">
        <f>SUM(H25:H25)</f>
        <v>41000</v>
      </c>
      <c r="I26" s="44">
        <f>SUM(I24:I25)</f>
        <v>1176.7</v>
      </c>
      <c r="J26" s="44">
        <f>SUM(J24:J25)</f>
        <v>1246.4000000000001</v>
      </c>
      <c r="K26" s="44">
        <f>SUM(K25:K25)</f>
        <v>0</v>
      </c>
      <c r="L26" s="75">
        <f>SUM(L25:L25)</f>
        <v>2168.5</v>
      </c>
      <c r="M26" s="44">
        <f>SUM(M24:M25)</f>
        <v>4591.6000000000004</v>
      </c>
      <c r="N26" s="44">
        <f>SUM(N24:N25)</f>
        <v>36408.400000000001</v>
      </c>
    </row>
    <row r="27" spans="2:14" ht="27" thickBot="1">
      <c r="B27" s="140" t="s">
        <v>300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/>
    </row>
    <row r="28" spans="2:14" ht="18.75" thickBot="1">
      <c r="B28" s="1" t="s">
        <v>4</v>
      </c>
      <c r="C28" s="1" t="s">
        <v>5</v>
      </c>
      <c r="D28" s="1" t="s">
        <v>6</v>
      </c>
      <c r="E28" s="1" t="s">
        <v>197</v>
      </c>
      <c r="F28" s="1" t="s">
        <v>7</v>
      </c>
      <c r="G28" s="1" t="s">
        <v>281</v>
      </c>
      <c r="H28" s="1" t="s">
        <v>216</v>
      </c>
      <c r="I28" s="1" t="s">
        <v>8</v>
      </c>
      <c r="J28" s="1" t="s">
        <v>9</v>
      </c>
      <c r="K28" s="1" t="s">
        <v>10</v>
      </c>
      <c r="L28" s="1" t="s">
        <v>217</v>
      </c>
      <c r="M28" s="1" t="s">
        <v>218</v>
      </c>
      <c r="N28" s="1" t="s">
        <v>219</v>
      </c>
    </row>
    <row r="29" spans="2:14" ht="34.5">
      <c r="B29" s="108">
        <v>7</v>
      </c>
      <c r="C29" s="78" t="s">
        <v>301</v>
      </c>
      <c r="D29" s="78" t="s">
        <v>302</v>
      </c>
      <c r="E29" s="76" t="s">
        <v>200</v>
      </c>
      <c r="F29" s="8" t="s">
        <v>284</v>
      </c>
      <c r="G29" s="8" t="s">
        <v>303</v>
      </c>
      <c r="H29" s="52">
        <v>90000</v>
      </c>
      <c r="I29" s="52">
        <f t="shared" ref="I29" si="2">H29*0.0287</f>
        <v>2583</v>
      </c>
      <c r="J29" s="52">
        <v>2736</v>
      </c>
      <c r="K29" s="52">
        <v>9753.19</v>
      </c>
      <c r="L29" s="52">
        <v>10513.75</v>
      </c>
      <c r="M29" s="52">
        <f>SUM(I29:L29)</f>
        <v>25585.940000000002</v>
      </c>
      <c r="N29" s="52">
        <f>+H29-M29</f>
        <v>64414.06</v>
      </c>
    </row>
    <row r="30" spans="2:14" ht="32.25" thickBot="1">
      <c r="B30" s="14" t="s">
        <v>221</v>
      </c>
      <c r="C30" s="34"/>
      <c r="D30" s="27"/>
      <c r="E30" s="9"/>
      <c r="F30" s="9"/>
      <c r="G30" s="9"/>
      <c r="H30" s="31">
        <f>+SUM(H29)</f>
        <v>90000</v>
      </c>
      <c r="I30" s="44">
        <f t="shared" ref="I30:N30" si="3">+SUM(I29)</f>
        <v>2583</v>
      </c>
      <c r="J30" s="44">
        <f t="shared" si="3"/>
        <v>2736</v>
      </c>
      <c r="K30" s="44">
        <f t="shared" si="3"/>
        <v>9753.19</v>
      </c>
      <c r="L30" s="75">
        <f t="shared" si="3"/>
        <v>10513.75</v>
      </c>
      <c r="M30" s="44">
        <f t="shared" si="3"/>
        <v>25585.940000000002</v>
      </c>
      <c r="N30" s="44">
        <f t="shared" si="3"/>
        <v>64414.06</v>
      </c>
    </row>
    <row r="31" spans="2:14" ht="27" thickBot="1">
      <c r="B31" s="140" t="s">
        <v>304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2"/>
    </row>
    <row r="32" spans="2:14" ht="18.75" thickBot="1">
      <c r="B32" s="1" t="s">
        <v>4</v>
      </c>
      <c r="C32" s="1" t="s">
        <v>5</v>
      </c>
      <c r="D32" s="1" t="s">
        <v>6</v>
      </c>
      <c r="E32" s="1" t="s">
        <v>197</v>
      </c>
      <c r="F32" s="1" t="s">
        <v>7</v>
      </c>
      <c r="G32" s="1" t="s">
        <v>281</v>
      </c>
      <c r="H32" s="1" t="s">
        <v>216</v>
      </c>
      <c r="I32" s="1" t="s">
        <v>8</v>
      </c>
      <c r="J32" s="1" t="s">
        <v>9</v>
      </c>
      <c r="K32" s="1" t="s">
        <v>10</v>
      </c>
      <c r="L32" s="1" t="s">
        <v>217</v>
      </c>
      <c r="M32" s="1" t="s">
        <v>218</v>
      </c>
      <c r="N32" s="1" t="s">
        <v>219</v>
      </c>
    </row>
    <row r="33" spans="2:14" ht="17.25">
      <c r="B33" s="108">
        <v>8</v>
      </c>
      <c r="C33" s="78" t="s">
        <v>305</v>
      </c>
      <c r="D33" s="78" t="s">
        <v>186</v>
      </c>
      <c r="E33" s="76" t="s">
        <v>200</v>
      </c>
      <c r="F33" s="8" t="s">
        <v>284</v>
      </c>
      <c r="G33" s="127" t="s">
        <v>303</v>
      </c>
      <c r="H33" s="128">
        <v>45000</v>
      </c>
      <c r="I33" s="128">
        <f t="shared" ref="I33" si="4">H33*0.0287</f>
        <v>1291.5</v>
      </c>
      <c r="J33" s="128">
        <f t="shared" ref="J33" si="5">IF(H33&lt;75829.93,H33*0.0304,2305.23)</f>
        <v>1368</v>
      </c>
      <c r="K33" s="128">
        <v>0</v>
      </c>
      <c r="L33" s="128">
        <v>225</v>
      </c>
      <c r="M33" s="128">
        <f>I33+J33+K33+L33</f>
        <v>2884.5</v>
      </c>
      <c r="N33" s="128">
        <f t="shared" ref="N33" si="6">+H33-M33</f>
        <v>42115.5</v>
      </c>
    </row>
    <row r="34" spans="2:14" ht="32.25" thickBot="1">
      <c r="B34" s="14" t="s">
        <v>221</v>
      </c>
      <c r="C34" s="39"/>
      <c r="D34" s="39"/>
      <c r="E34" s="7"/>
      <c r="F34" s="7"/>
      <c r="G34" s="7"/>
      <c r="H34" s="31">
        <f t="shared" ref="H34:N34" si="7">SUM(H33:H33)</f>
        <v>45000</v>
      </c>
      <c r="I34" s="31">
        <f t="shared" si="7"/>
        <v>1291.5</v>
      </c>
      <c r="J34" s="31">
        <f t="shared" si="7"/>
        <v>1368</v>
      </c>
      <c r="K34" s="128">
        <f t="shared" si="7"/>
        <v>0</v>
      </c>
      <c r="L34" s="31">
        <f t="shared" si="7"/>
        <v>225</v>
      </c>
      <c r="M34" s="31">
        <f t="shared" si="7"/>
        <v>2884.5</v>
      </c>
      <c r="N34" s="31">
        <f t="shared" si="7"/>
        <v>42115.5</v>
      </c>
    </row>
    <row r="35" spans="2:14" ht="21" thickBot="1">
      <c r="B35" s="101" t="s">
        <v>260</v>
      </c>
      <c r="C35" s="99" t="s">
        <v>208</v>
      </c>
      <c r="D35" s="125" t="s">
        <v>207</v>
      </c>
      <c r="E35" s="125" t="s">
        <v>306</v>
      </c>
      <c r="F35" s="125" t="s">
        <v>211</v>
      </c>
      <c r="G35" s="125"/>
      <c r="H35" s="125" t="s">
        <v>212</v>
      </c>
      <c r="I35" s="125" t="s">
        <v>213</v>
      </c>
      <c r="J35" s="125" t="s">
        <v>148</v>
      </c>
      <c r="K35" s="125" t="s">
        <v>280</v>
      </c>
      <c r="L35" s="125" t="s">
        <v>215</v>
      </c>
      <c r="M35" s="125"/>
      <c r="N35" s="100"/>
    </row>
    <row r="36" spans="2:14" ht="27" thickBot="1">
      <c r="B36" s="140" t="s">
        <v>307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2"/>
    </row>
    <row r="37" spans="2:14" ht="18.75" thickBot="1">
      <c r="B37" s="1" t="s">
        <v>4</v>
      </c>
      <c r="C37" s="1" t="s">
        <v>5</v>
      </c>
      <c r="D37" s="1" t="s">
        <v>6</v>
      </c>
      <c r="E37" s="1" t="s">
        <v>197</v>
      </c>
      <c r="F37" s="1" t="s">
        <v>7</v>
      </c>
      <c r="G37" s="1" t="s">
        <v>281</v>
      </c>
      <c r="H37" s="1" t="s">
        <v>216</v>
      </c>
      <c r="I37" s="1" t="s">
        <v>8</v>
      </c>
      <c r="J37" s="1" t="s">
        <v>9</v>
      </c>
      <c r="K37" s="1" t="s">
        <v>10</v>
      </c>
      <c r="L37" s="1" t="s">
        <v>217</v>
      </c>
      <c r="M37" s="1" t="s">
        <v>218</v>
      </c>
      <c r="N37" s="1" t="s">
        <v>219</v>
      </c>
    </row>
    <row r="38" spans="2:14" ht="30">
      <c r="B38" s="66">
        <v>9</v>
      </c>
      <c r="C38" s="39" t="s">
        <v>308</v>
      </c>
      <c r="D38" s="42" t="s">
        <v>186</v>
      </c>
      <c r="E38" s="8" t="s">
        <v>201</v>
      </c>
      <c r="F38" s="8" t="s">
        <v>284</v>
      </c>
      <c r="G38" s="8" t="s">
        <v>299</v>
      </c>
      <c r="H38" s="22">
        <v>60000</v>
      </c>
      <c r="I38" s="22">
        <v>1722</v>
      </c>
      <c r="J38" s="22">
        <v>1824</v>
      </c>
      <c r="K38" s="22">
        <v>3486.65</v>
      </c>
      <c r="L38" s="22">
        <v>1225</v>
      </c>
      <c r="M38" s="22">
        <f t="shared" ref="M38:M41" si="8">I38+J38+K38+L38</f>
        <v>8257.65</v>
      </c>
      <c r="N38" s="22">
        <f>+H38-M38</f>
        <v>51742.35</v>
      </c>
    </row>
    <row r="39" spans="2:14" ht="17.25">
      <c r="B39" s="108">
        <v>10</v>
      </c>
      <c r="C39" s="129" t="s">
        <v>309</v>
      </c>
      <c r="D39" s="42" t="s">
        <v>310</v>
      </c>
      <c r="E39" s="8" t="s">
        <v>201</v>
      </c>
      <c r="F39" s="8" t="s">
        <v>284</v>
      </c>
      <c r="G39" s="8" t="s">
        <v>311</v>
      </c>
      <c r="H39" s="22">
        <v>100000</v>
      </c>
      <c r="I39" s="22">
        <v>2870</v>
      </c>
      <c r="J39" s="22">
        <v>3040</v>
      </c>
      <c r="K39" s="22">
        <v>12105.44</v>
      </c>
      <c r="L39" s="22">
        <v>1612.38</v>
      </c>
      <c r="M39" s="22">
        <f t="shared" si="8"/>
        <v>19627.820000000003</v>
      </c>
      <c r="N39" s="22">
        <f>+H39-M39</f>
        <v>80372.179999999993</v>
      </c>
    </row>
    <row r="40" spans="2:14" ht="30">
      <c r="B40" s="108">
        <v>11</v>
      </c>
      <c r="C40" s="39" t="s">
        <v>312</v>
      </c>
      <c r="D40" s="39" t="s">
        <v>186</v>
      </c>
      <c r="E40" s="7" t="s">
        <v>201</v>
      </c>
      <c r="F40" s="8" t="s">
        <v>284</v>
      </c>
      <c r="G40" s="8" t="s">
        <v>299</v>
      </c>
      <c r="H40" s="22">
        <v>41000</v>
      </c>
      <c r="I40" s="22">
        <f t="shared" ref="I40" si="9">H40*0.0287</f>
        <v>1176.7</v>
      </c>
      <c r="J40" s="22">
        <f t="shared" ref="J40" si="10">IF(H40&lt;75829.93,H40*0.0304,2305.23)</f>
        <v>1246.4000000000001</v>
      </c>
      <c r="K40" s="22">
        <v>583.78</v>
      </c>
      <c r="L40" s="22">
        <v>3244.87</v>
      </c>
      <c r="M40" s="22">
        <f t="shared" si="8"/>
        <v>6251.75</v>
      </c>
      <c r="N40" s="22">
        <f t="shared" ref="N40" si="11">+H40-M40</f>
        <v>34748.25</v>
      </c>
    </row>
    <row r="41" spans="2:14" ht="17.25">
      <c r="B41" s="108">
        <v>12</v>
      </c>
      <c r="C41" s="78" t="s">
        <v>313</v>
      </c>
      <c r="D41" s="78" t="s">
        <v>314</v>
      </c>
      <c r="E41" s="76" t="s">
        <v>201</v>
      </c>
      <c r="F41" s="8" t="s">
        <v>284</v>
      </c>
      <c r="G41" s="8" t="s">
        <v>303</v>
      </c>
      <c r="H41" s="128">
        <v>50000</v>
      </c>
      <c r="I41" s="128">
        <f>H41*0.0287</f>
        <v>1435</v>
      </c>
      <c r="J41" s="128">
        <f>IF(H41&lt;75829.93,H41*0.0304,2305.23)</f>
        <v>1520</v>
      </c>
      <c r="K41" s="128">
        <v>1854</v>
      </c>
      <c r="L41" s="128">
        <v>1537.27</v>
      </c>
      <c r="M41" s="24">
        <f t="shared" si="8"/>
        <v>6346.27</v>
      </c>
      <c r="N41" s="128">
        <f>+H41-M41</f>
        <v>43653.729999999996</v>
      </c>
    </row>
    <row r="42" spans="2:14" ht="32.25" thickBot="1">
      <c r="B42" s="14" t="s">
        <v>221</v>
      </c>
      <c r="C42" s="11"/>
      <c r="D42" s="9"/>
      <c r="E42" s="9"/>
      <c r="F42" s="9"/>
      <c r="G42" s="9"/>
      <c r="H42" s="31">
        <f>SUM(H38:H41)</f>
        <v>251000</v>
      </c>
      <c r="I42" s="31">
        <f t="shared" ref="I42:N42" si="12">SUM(I38:I41)</f>
        <v>7203.7</v>
      </c>
      <c r="J42" s="31">
        <f t="shared" si="12"/>
        <v>7630.4</v>
      </c>
      <c r="K42" s="31">
        <f t="shared" si="12"/>
        <v>18029.870000000003</v>
      </c>
      <c r="L42" s="31">
        <f t="shared" si="12"/>
        <v>7619.52</v>
      </c>
      <c r="M42" s="31">
        <f t="shared" si="12"/>
        <v>40483.490000000005</v>
      </c>
      <c r="N42" s="31">
        <f t="shared" si="12"/>
        <v>210516.51</v>
      </c>
    </row>
    <row r="43" spans="2:14" ht="31.5" thickBot="1">
      <c r="B43" s="158" t="s">
        <v>315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60"/>
    </row>
    <row r="44" spans="2:14" ht="18.75" thickBot="1">
      <c r="B44" s="1" t="s">
        <v>4</v>
      </c>
      <c r="C44" s="1" t="s">
        <v>5</v>
      </c>
      <c r="D44" s="1" t="s">
        <v>6</v>
      </c>
      <c r="E44" s="1" t="s">
        <v>197</v>
      </c>
      <c r="F44" s="1" t="s">
        <v>7</v>
      </c>
      <c r="G44" s="1" t="s">
        <v>281</v>
      </c>
      <c r="H44" s="1" t="s">
        <v>216</v>
      </c>
      <c r="I44" s="1" t="s">
        <v>8</v>
      </c>
      <c r="J44" s="1" t="s">
        <v>9</v>
      </c>
      <c r="K44" s="1" t="s">
        <v>10</v>
      </c>
      <c r="L44" s="1" t="s">
        <v>217</v>
      </c>
      <c r="M44" s="1" t="s">
        <v>218</v>
      </c>
      <c r="N44" s="1" t="s">
        <v>219</v>
      </c>
    </row>
    <row r="45" spans="2:14" ht="30">
      <c r="B45" s="66">
        <v>13</v>
      </c>
      <c r="C45" s="39" t="s">
        <v>316</v>
      </c>
      <c r="D45" s="39" t="s">
        <v>317</v>
      </c>
      <c r="E45" s="7" t="s">
        <v>201</v>
      </c>
      <c r="F45" s="8" t="s">
        <v>284</v>
      </c>
      <c r="G45" s="130" t="s">
        <v>303</v>
      </c>
      <c r="H45" s="22">
        <v>50000</v>
      </c>
      <c r="I45" s="22">
        <v>1435</v>
      </c>
      <c r="J45" s="22">
        <f t="shared" ref="J45:J49" si="13">IF(H45&lt;75829.93,H45*0.0304,2305.23)</f>
        <v>1520</v>
      </c>
      <c r="K45" s="22">
        <v>1854</v>
      </c>
      <c r="L45" s="22">
        <v>6644</v>
      </c>
      <c r="M45" s="22">
        <f t="shared" ref="M45:M46" si="14">I45+J45+K45+L45</f>
        <v>11453</v>
      </c>
      <c r="N45" s="22">
        <f>+H45-M45</f>
        <v>38547</v>
      </c>
    </row>
    <row r="46" spans="2:14">
      <c r="B46" s="66">
        <v>14</v>
      </c>
      <c r="C46" s="39" t="s">
        <v>318</v>
      </c>
      <c r="D46" s="39" t="s">
        <v>186</v>
      </c>
      <c r="E46" s="7" t="s">
        <v>201</v>
      </c>
      <c r="F46" s="8" t="s">
        <v>284</v>
      </c>
      <c r="G46" s="66" t="s">
        <v>319</v>
      </c>
      <c r="H46" s="22">
        <v>40000</v>
      </c>
      <c r="I46" s="22">
        <v>1148</v>
      </c>
      <c r="J46" s="22">
        <v>1216</v>
      </c>
      <c r="K46" s="22">
        <v>442.65</v>
      </c>
      <c r="L46" s="22">
        <v>25</v>
      </c>
      <c r="M46" s="22">
        <f t="shared" si="14"/>
        <v>2831.65</v>
      </c>
      <c r="N46" s="22">
        <f>+H46-M46</f>
        <v>37168.35</v>
      </c>
    </row>
    <row r="47" spans="2:14" ht="30">
      <c r="B47" s="66">
        <v>15</v>
      </c>
      <c r="C47" s="39" t="s">
        <v>320</v>
      </c>
      <c r="D47" s="39" t="s">
        <v>321</v>
      </c>
      <c r="E47" s="7" t="s">
        <v>201</v>
      </c>
      <c r="F47" s="8" t="s">
        <v>284</v>
      </c>
      <c r="G47" s="127" t="s">
        <v>322</v>
      </c>
      <c r="H47" s="22">
        <v>60000</v>
      </c>
      <c r="I47" s="22">
        <v>1722</v>
      </c>
      <c r="J47" s="22">
        <f t="shared" si="13"/>
        <v>1824</v>
      </c>
      <c r="K47" s="22">
        <v>3486.65</v>
      </c>
      <c r="L47" s="22">
        <v>1612.38</v>
      </c>
      <c r="M47" s="22">
        <v>8645.0300000000007</v>
      </c>
      <c r="N47" s="22">
        <f t="shared" ref="N47" si="15">+H47-M47</f>
        <v>51354.97</v>
      </c>
    </row>
    <row r="48" spans="2:14">
      <c r="B48" s="66">
        <v>16</v>
      </c>
      <c r="C48" s="39" t="s">
        <v>323</v>
      </c>
      <c r="D48" s="39" t="s">
        <v>186</v>
      </c>
      <c r="E48" s="7" t="s">
        <v>200</v>
      </c>
      <c r="F48" s="8" t="s">
        <v>284</v>
      </c>
      <c r="G48" s="8" t="s">
        <v>324</v>
      </c>
      <c r="H48" s="22">
        <v>45000</v>
      </c>
      <c r="I48" s="22">
        <f>H48*0.0287</f>
        <v>1291.5</v>
      </c>
      <c r="J48" s="22">
        <f t="shared" si="13"/>
        <v>1368</v>
      </c>
      <c r="K48" s="22">
        <v>1148.32</v>
      </c>
      <c r="L48" s="22">
        <v>225</v>
      </c>
      <c r="M48" s="22">
        <f>+L48+K48+J48+I48</f>
        <v>4032.8199999999997</v>
      </c>
      <c r="N48" s="22">
        <f>+H48-M48</f>
        <v>40967.18</v>
      </c>
    </row>
    <row r="49" spans="2:14">
      <c r="B49" s="66">
        <v>17</v>
      </c>
      <c r="C49" s="39" t="s">
        <v>325</v>
      </c>
      <c r="D49" s="39" t="s">
        <v>155</v>
      </c>
      <c r="E49" s="7" t="s">
        <v>201</v>
      </c>
      <c r="F49" s="8" t="s">
        <v>284</v>
      </c>
      <c r="G49" s="8" t="s">
        <v>326</v>
      </c>
      <c r="H49" s="24">
        <v>50000</v>
      </c>
      <c r="I49" s="24">
        <f>H49*0.0287</f>
        <v>1435</v>
      </c>
      <c r="J49" s="24">
        <f t="shared" si="13"/>
        <v>1520</v>
      </c>
      <c r="K49" s="24">
        <v>1854</v>
      </c>
      <c r="L49" s="24">
        <v>0</v>
      </c>
      <c r="M49" s="24">
        <v>4834</v>
      </c>
      <c r="N49" s="24">
        <f>+H49-M49</f>
        <v>45166</v>
      </c>
    </row>
    <row r="50" spans="2:14" ht="32.25" thickBot="1">
      <c r="B50" s="14" t="s">
        <v>221</v>
      </c>
      <c r="C50" s="39"/>
      <c r="D50" s="39"/>
      <c r="E50" s="7"/>
      <c r="F50" s="8"/>
      <c r="G50" s="8" t="s">
        <v>327</v>
      </c>
      <c r="H50" s="31">
        <f t="shared" ref="H50:N50" si="16">SUM(H45:H49)</f>
        <v>245000</v>
      </c>
      <c r="I50" s="31">
        <f t="shared" si="16"/>
        <v>7031.5</v>
      </c>
      <c r="J50" s="31">
        <f t="shared" si="16"/>
        <v>7448</v>
      </c>
      <c r="K50" s="31">
        <f t="shared" si="16"/>
        <v>8785.619999999999</v>
      </c>
      <c r="L50" s="31">
        <f t="shared" si="16"/>
        <v>8506.380000000001</v>
      </c>
      <c r="M50" s="31">
        <f t="shared" si="16"/>
        <v>31796.5</v>
      </c>
      <c r="N50" s="31">
        <f t="shared" si="16"/>
        <v>213203.5</v>
      </c>
    </row>
    <row r="51" spans="2:14" ht="31.5" thickBot="1">
      <c r="B51" s="158" t="s">
        <v>315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60"/>
    </row>
    <row r="52" spans="2:14" ht="18.75" thickBot="1">
      <c r="B52" s="1" t="s">
        <v>4</v>
      </c>
      <c r="C52" s="1" t="s">
        <v>5</v>
      </c>
      <c r="D52" s="1" t="s">
        <v>6</v>
      </c>
      <c r="E52" s="1" t="s">
        <v>197</v>
      </c>
      <c r="F52" s="1" t="s">
        <v>7</v>
      </c>
      <c r="G52" s="1" t="s">
        <v>281</v>
      </c>
      <c r="H52" s="1" t="s">
        <v>216</v>
      </c>
      <c r="I52" s="1" t="s">
        <v>8</v>
      </c>
      <c r="J52" s="1" t="s">
        <v>9</v>
      </c>
      <c r="K52" s="1" t="s">
        <v>10</v>
      </c>
      <c r="L52" s="1" t="s">
        <v>217</v>
      </c>
      <c r="M52" s="1" t="s">
        <v>218</v>
      </c>
      <c r="N52" s="1" t="s">
        <v>219</v>
      </c>
    </row>
    <row r="53" spans="2:14" ht="30">
      <c r="B53" s="66">
        <v>18</v>
      </c>
      <c r="C53" s="39" t="s">
        <v>328</v>
      </c>
      <c r="D53" s="39" t="s">
        <v>329</v>
      </c>
      <c r="E53" s="7" t="s">
        <v>201</v>
      </c>
      <c r="F53" s="8" t="s">
        <v>284</v>
      </c>
      <c r="G53" s="66" t="s">
        <v>287</v>
      </c>
      <c r="H53" s="52">
        <v>60000</v>
      </c>
      <c r="I53" s="52">
        <f>H53*0.0287</f>
        <v>1722</v>
      </c>
      <c r="J53" s="52">
        <v>1824</v>
      </c>
      <c r="K53" s="52">
        <v>3486.65</v>
      </c>
      <c r="L53" s="52">
        <v>25</v>
      </c>
      <c r="M53" s="52">
        <f>I53+J53+K53+L53</f>
        <v>7057.65</v>
      </c>
      <c r="N53" s="52">
        <f>+H53-M53</f>
        <v>52942.35</v>
      </c>
    </row>
    <row r="54" spans="2:14" ht="32.25" thickBot="1">
      <c r="B54" s="14" t="s">
        <v>221</v>
      </c>
      <c r="E54" s="82"/>
      <c r="F54" s="82"/>
      <c r="H54" s="47">
        <v>60000</v>
      </c>
      <c r="I54" s="47">
        <f>H54*0.0287</f>
        <v>1722</v>
      </c>
      <c r="J54" s="47">
        <v>1824</v>
      </c>
      <c r="K54" s="47">
        <v>3486.65</v>
      </c>
      <c r="L54" s="47">
        <v>25</v>
      </c>
      <c r="M54" s="47">
        <f>I54+J54+K54+L54</f>
        <v>7057.65</v>
      </c>
      <c r="N54" s="47">
        <f>+H54-M54</f>
        <v>52942.35</v>
      </c>
    </row>
    <row r="55" spans="2:14" ht="31.5" thickBot="1">
      <c r="B55" s="158" t="s">
        <v>121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60"/>
    </row>
    <row r="56" spans="2:14" ht="18.75" thickBot="1">
      <c r="B56" s="1" t="s">
        <v>4</v>
      </c>
      <c r="C56" s="1" t="s">
        <v>5</v>
      </c>
      <c r="D56" s="1" t="s">
        <v>6</v>
      </c>
      <c r="E56" s="1" t="s">
        <v>197</v>
      </c>
      <c r="F56" s="1" t="s">
        <v>7</v>
      </c>
      <c r="G56" s="1" t="s">
        <v>281</v>
      </c>
      <c r="H56" s="1" t="s">
        <v>216</v>
      </c>
      <c r="I56" s="1" t="s">
        <v>8</v>
      </c>
      <c r="J56" s="1" t="s">
        <v>9</v>
      </c>
      <c r="K56" s="1" t="s">
        <v>10</v>
      </c>
      <c r="L56" s="1" t="s">
        <v>217</v>
      </c>
      <c r="M56" s="1" t="s">
        <v>218</v>
      </c>
      <c r="N56" s="1" t="s">
        <v>219</v>
      </c>
    </row>
    <row r="57" spans="2:14" ht="17.25">
      <c r="B57" s="108">
        <v>19</v>
      </c>
      <c r="C57" s="129" t="s">
        <v>330</v>
      </c>
      <c r="D57" s="129" t="s">
        <v>331</v>
      </c>
      <c r="E57" s="108" t="s">
        <v>201</v>
      </c>
      <c r="F57" s="8" t="s">
        <v>284</v>
      </c>
      <c r="G57" s="66" t="s">
        <v>287</v>
      </c>
      <c r="H57" s="102">
        <v>50000</v>
      </c>
      <c r="I57" s="102">
        <f>H57*0.0287</f>
        <v>1435</v>
      </c>
      <c r="J57" s="102">
        <v>1520</v>
      </c>
      <c r="K57" s="22">
        <v>1854</v>
      </c>
      <c r="L57" s="102">
        <v>1025</v>
      </c>
      <c r="M57" s="131">
        <f>I57+J57+K57+L57</f>
        <v>5834</v>
      </c>
      <c r="N57" s="22">
        <f>+H57-M57</f>
        <v>44166</v>
      </c>
    </row>
    <row r="58" spans="2:14" ht="17.25">
      <c r="B58" s="108">
        <v>20</v>
      </c>
      <c r="C58" s="129" t="s">
        <v>332</v>
      </c>
      <c r="D58" s="129" t="s">
        <v>155</v>
      </c>
      <c r="E58" s="108" t="s">
        <v>200</v>
      </c>
      <c r="F58" s="8" t="s">
        <v>284</v>
      </c>
      <c r="G58" s="66" t="s">
        <v>287</v>
      </c>
      <c r="H58" s="102">
        <v>50000</v>
      </c>
      <c r="I58" s="102">
        <f t="shared" ref="I58:I61" si="17">H58*0.0287</f>
        <v>1435</v>
      </c>
      <c r="J58" s="102">
        <v>1520</v>
      </c>
      <c r="K58" s="22">
        <v>1854</v>
      </c>
      <c r="L58" s="102">
        <v>3334.11</v>
      </c>
      <c r="M58" s="131">
        <f>+I58+J58+K58+L58</f>
        <v>8143.1100000000006</v>
      </c>
      <c r="N58" s="22">
        <f>+H58-M58</f>
        <v>41856.89</v>
      </c>
    </row>
    <row r="59" spans="2:14">
      <c r="B59" s="66">
        <v>21</v>
      </c>
      <c r="C59" s="39" t="s">
        <v>333</v>
      </c>
      <c r="D59" s="39" t="s">
        <v>331</v>
      </c>
      <c r="E59" s="7" t="s">
        <v>201</v>
      </c>
      <c r="F59" s="8" t="s">
        <v>284</v>
      </c>
      <c r="G59" s="8" t="s">
        <v>334</v>
      </c>
      <c r="H59" s="22">
        <v>50000</v>
      </c>
      <c r="I59" s="22">
        <f t="shared" si="17"/>
        <v>1435</v>
      </c>
      <c r="J59" s="22">
        <f>IF(H59&lt;75829.93,H59*0.0304,2305.23)</f>
        <v>1520</v>
      </c>
      <c r="K59" s="22">
        <v>1854</v>
      </c>
      <c r="L59" s="22">
        <v>1025</v>
      </c>
      <c r="M59" s="22">
        <f t="shared" ref="M59:M61" si="18">I59+J59+K59+L59</f>
        <v>5834</v>
      </c>
      <c r="N59" s="22">
        <f t="shared" ref="N59:N61" si="19">+H59-M59</f>
        <v>44166</v>
      </c>
    </row>
    <row r="60" spans="2:14">
      <c r="B60" s="66">
        <v>22</v>
      </c>
      <c r="C60" s="39" t="s">
        <v>335</v>
      </c>
      <c r="D60" s="39" t="s">
        <v>186</v>
      </c>
      <c r="E60" s="7" t="s">
        <v>200</v>
      </c>
      <c r="F60" s="8" t="s">
        <v>284</v>
      </c>
      <c r="G60" s="8" t="s">
        <v>299</v>
      </c>
      <c r="H60" s="22">
        <v>45000</v>
      </c>
      <c r="I60" s="22">
        <f t="shared" si="17"/>
        <v>1291.5</v>
      </c>
      <c r="J60" s="22">
        <v>1368</v>
      </c>
      <c r="K60" s="22">
        <v>1148.32</v>
      </c>
      <c r="L60" s="22">
        <v>3199.76</v>
      </c>
      <c r="M60" s="22">
        <f>I60+J60+K60+L60</f>
        <v>7007.58</v>
      </c>
      <c r="N60" s="22">
        <f>+H60-M60</f>
        <v>37992.42</v>
      </c>
    </row>
    <row r="61" spans="2:14" ht="30">
      <c r="B61" s="108">
        <v>23</v>
      </c>
      <c r="C61" s="39" t="s">
        <v>336</v>
      </c>
      <c r="D61" s="39" t="s">
        <v>331</v>
      </c>
      <c r="E61" s="7" t="s">
        <v>201</v>
      </c>
      <c r="F61" s="8" t="s">
        <v>284</v>
      </c>
      <c r="G61" s="8" t="s">
        <v>324</v>
      </c>
      <c r="H61" s="24">
        <v>50000</v>
      </c>
      <c r="I61" s="24">
        <f t="shared" si="17"/>
        <v>1435</v>
      </c>
      <c r="J61" s="24">
        <f t="shared" ref="J61" si="20">IF(H61&lt;75829.93,H61*0.0304,2305.23)</f>
        <v>1520</v>
      </c>
      <c r="K61" s="24">
        <v>1854</v>
      </c>
      <c r="L61" s="24">
        <v>1025</v>
      </c>
      <c r="M61" s="24">
        <f t="shared" si="18"/>
        <v>5834</v>
      </c>
      <c r="N61" s="24">
        <f t="shared" si="19"/>
        <v>44166</v>
      </c>
    </row>
    <row r="62" spans="2:14" ht="32.25" thickBot="1">
      <c r="B62" s="14" t="s">
        <v>221</v>
      </c>
      <c r="C62" s="39"/>
      <c r="D62" s="39"/>
      <c r="E62" s="7"/>
      <c r="F62" s="8"/>
      <c r="G62" s="8"/>
      <c r="H62" s="31">
        <f>SUM(H57:H61)</f>
        <v>245000</v>
      </c>
      <c r="I62" s="31">
        <f t="shared" ref="I62:N62" si="21">SUM(I57:I61)</f>
        <v>7031.5</v>
      </c>
      <c r="J62" s="31">
        <f t="shared" si="21"/>
        <v>7448</v>
      </c>
      <c r="K62" s="31">
        <f t="shared" si="21"/>
        <v>8564.32</v>
      </c>
      <c r="L62" s="31">
        <f t="shared" si="21"/>
        <v>9608.8700000000008</v>
      </c>
      <c r="M62" s="31">
        <f t="shared" si="21"/>
        <v>32652.690000000002</v>
      </c>
      <c r="N62" s="31">
        <f t="shared" si="21"/>
        <v>212347.31</v>
      </c>
    </row>
    <row r="63" spans="2:14" ht="27" thickBot="1">
      <c r="B63" s="140" t="s">
        <v>337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2"/>
    </row>
    <row r="64" spans="2:14" ht="18.75" thickBot="1">
      <c r="B64" s="1" t="s">
        <v>4</v>
      </c>
      <c r="C64" s="1" t="s">
        <v>5</v>
      </c>
      <c r="D64" s="1" t="s">
        <v>6</v>
      </c>
      <c r="E64" s="1" t="s">
        <v>197</v>
      </c>
      <c r="F64" s="1" t="s">
        <v>7</v>
      </c>
      <c r="G64" s="1" t="s">
        <v>281</v>
      </c>
      <c r="H64" s="1" t="s">
        <v>216</v>
      </c>
      <c r="I64" s="1" t="s">
        <v>8</v>
      </c>
      <c r="J64" s="1" t="s">
        <v>9</v>
      </c>
      <c r="K64" s="1" t="s">
        <v>10</v>
      </c>
      <c r="L64" s="1" t="s">
        <v>217</v>
      </c>
      <c r="M64" s="1" t="s">
        <v>218</v>
      </c>
      <c r="N64" s="1" t="s">
        <v>219</v>
      </c>
    </row>
    <row r="65" spans="2:14" ht="17.25">
      <c r="B65" s="66">
        <v>24</v>
      </c>
      <c r="C65" s="78" t="s">
        <v>338</v>
      </c>
      <c r="D65" s="78" t="s">
        <v>180</v>
      </c>
      <c r="E65" s="76" t="s">
        <v>200</v>
      </c>
      <c r="F65" s="8" t="s">
        <v>284</v>
      </c>
      <c r="G65" s="8" t="s">
        <v>303</v>
      </c>
      <c r="H65" s="132">
        <v>45000</v>
      </c>
      <c r="I65" s="132">
        <v>1291.5</v>
      </c>
      <c r="J65" s="24">
        <v>1368</v>
      </c>
      <c r="K65" s="128">
        <v>1148.32</v>
      </c>
      <c r="L65" s="132">
        <v>25</v>
      </c>
      <c r="M65" s="52">
        <f>I65+J65+K65+L65</f>
        <v>3832.8199999999997</v>
      </c>
      <c r="N65" s="132">
        <f t="shared" ref="N65:N66" si="22">H65-M65</f>
        <v>41167.18</v>
      </c>
    </row>
    <row r="66" spans="2:14" ht="32.25" thickBot="1">
      <c r="B66" s="14" t="s">
        <v>221</v>
      </c>
      <c r="C66" s="78"/>
      <c r="D66" s="78"/>
      <c r="E66" s="76"/>
      <c r="F66" s="8"/>
      <c r="G66" s="8"/>
      <c r="H66" s="133">
        <v>45000</v>
      </c>
      <c r="I66" s="133">
        <v>1291.5</v>
      </c>
      <c r="J66" s="62">
        <v>1368</v>
      </c>
      <c r="K66" s="134">
        <v>1148.32</v>
      </c>
      <c r="L66" s="133">
        <v>25</v>
      </c>
      <c r="M66" s="47">
        <f>I66+J66+K66+L66</f>
        <v>3832.8199999999997</v>
      </c>
      <c r="N66" s="133">
        <f t="shared" si="22"/>
        <v>41167.18</v>
      </c>
    </row>
    <row r="67" spans="2:14" ht="31.5" thickBot="1">
      <c r="B67" s="158" t="s">
        <v>339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60"/>
    </row>
    <row r="68" spans="2:14" ht="18.75" thickBot="1">
      <c r="B68" s="1" t="s">
        <v>4</v>
      </c>
      <c r="C68" s="1" t="s">
        <v>5</v>
      </c>
      <c r="D68" s="1" t="s">
        <v>6</v>
      </c>
      <c r="E68" s="1" t="s">
        <v>197</v>
      </c>
      <c r="F68" s="1" t="s">
        <v>7</v>
      </c>
      <c r="G68" s="1" t="s">
        <v>281</v>
      </c>
      <c r="H68" s="1" t="s">
        <v>216</v>
      </c>
      <c r="I68" s="1" t="s">
        <v>8</v>
      </c>
      <c r="J68" s="1" t="s">
        <v>9</v>
      </c>
      <c r="K68" s="1" t="s">
        <v>10</v>
      </c>
      <c r="L68" s="1" t="s">
        <v>217</v>
      </c>
      <c r="M68" s="1" t="s">
        <v>218</v>
      </c>
      <c r="N68" s="1" t="s">
        <v>219</v>
      </c>
    </row>
    <row r="69" spans="2:14" ht="30">
      <c r="B69" s="66">
        <v>25</v>
      </c>
      <c r="C69" s="39" t="s">
        <v>340</v>
      </c>
      <c r="D69" s="39" t="s">
        <v>341</v>
      </c>
      <c r="E69" s="7" t="s">
        <v>201</v>
      </c>
      <c r="F69" s="8" t="s">
        <v>284</v>
      </c>
      <c r="G69" s="66" t="s">
        <v>287</v>
      </c>
      <c r="H69" s="22">
        <v>60000</v>
      </c>
      <c r="I69" s="22">
        <f>H69*0.0287</f>
        <v>1722</v>
      </c>
      <c r="J69" s="22">
        <v>1824</v>
      </c>
      <c r="K69" s="22">
        <v>3486.65</v>
      </c>
      <c r="L69" s="22">
        <v>225</v>
      </c>
      <c r="M69" s="22">
        <f>I69+J69+K69+L69</f>
        <v>7257.65</v>
      </c>
      <c r="N69" s="22">
        <f>+H69-M69</f>
        <v>52742.35</v>
      </c>
    </row>
    <row r="70" spans="2:14">
      <c r="B70" s="66"/>
      <c r="E70" s="82"/>
      <c r="F70" s="82"/>
      <c r="H70" s="22"/>
      <c r="I70" s="22"/>
      <c r="J70" s="22"/>
      <c r="K70" s="22"/>
      <c r="L70" s="22"/>
      <c r="M70" s="22"/>
      <c r="N70" s="22"/>
    </row>
    <row r="71" spans="2:14" ht="31.5">
      <c r="B71" s="14" t="s">
        <v>221</v>
      </c>
      <c r="C71" s="39"/>
      <c r="D71" s="39"/>
      <c r="E71" s="7"/>
      <c r="F71" s="7"/>
      <c r="G71" s="7"/>
      <c r="H71" s="47">
        <v>60000</v>
      </c>
      <c r="I71" s="47">
        <f t="shared" ref="I71" si="23">H71*0.0287</f>
        <v>1722</v>
      </c>
      <c r="J71" s="47">
        <v>1824</v>
      </c>
      <c r="K71" s="47">
        <v>3486.65</v>
      </c>
      <c r="L71" s="47">
        <v>225</v>
      </c>
      <c r="M71" s="47">
        <f t="shared" ref="M71" si="24">I71+J71+K71+L71</f>
        <v>7257.65</v>
      </c>
      <c r="N71" s="47">
        <f t="shared" ref="N71" si="25">+H71-M71</f>
        <v>52742.35</v>
      </c>
    </row>
    <row r="72" spans="2:14" ht="35.25" thickBot="1">
      <c r="B72" s="110" t="s">
        <v>220</v>
      </c>
      <c r="C72" s="108"/>
      <c r="D72" s="108"/>
      <c r="E72" s="108"/>
      <c r="F72" s="108"/>
      <c r="G72" s="108"/>
      <c r="H72" s="135">
        <f t="shared" ref="H72:N72" si="26">+H18+H22+H26+H30+H34+H42+H50+H54+H62+H66+H71</f>
        <v>1372000</v>
      </c>
      <c r="I72" s="135">
        <f t="shared" si="26"/>
        <v>39376.400000000001</v>
      </c>
      <c r="J72" s="135">
        <f t="shared" si="26"/>
        <v>41708.800000000003</v>
      </c>
      <c r="K72" s="135">
        <f t="shared" si="26"/>
        <v>69913.36</v>
      </c>
      <c r="L72" s="135">
        <f t="shared" si="26"/>
        <v>61752.01</v>
      </c>
      <c r="M72" s="135">
        <f t="shared" si="26"/>
        <v>212775.57</v>
      </c>
      <c r="N72" s="135">
        <f t="shared" si="26"/>
        <v>1159224.43</v>
      </c>
    </row>
    <row r="73" spans="2:14" ht="18" thickTop="1">
      <c r="B73" s="110"/>
      <c r="C73" s="108"/>
      <c r="D73" s="108"/>
      <c r="E73" s="108"/>
      <c r="F73" s="108"/>
      <c r="G73" s="108"/>
      <c r="H73" s="111"/>
      <c r="I73" s="111"/>
      <c r="J73" s="111"/>
      <c r="K73" s="111"/>
      <c r="L73" s="111"/>
      <c r="M73" s="111"/>
      <c r="N73" s="112"/>
    </row>
    <row r="74" spans="2:14" ht="17.25">
      <c r="B74" s="108" t="s">
        <v>205</v>
      </c>
      <c r="C74" s="108"/>
      <c r="D74" s="108"/>
      <c r="E74" s="108"/>
      <c r="F74" s="108"/>
      <c r="G74" s="109" t="s">
        <v>82</v>
      </c>
      <c r="H74" s="109"/>
      <c r="I74" s="109"/>
      <c r="K74" s="156" t="s">
        <v>83</v>
      </c>
      <c r="L74" s="156"/>
      <c r="M74" s="156"/>
      <c r="N74" s="156"/>
    </row>
    <row r="75" spans="2:14" ht="17.25">
      <c r="B75" s="110"/>
      <c r="C75" s="108"/>
      <c r="D75" s="108"/>
      <c r="E75" s="108"/>
      <c r="F75" s="108"/>
      <c r="G75" s="108"/>
      <c r="H75" s="111"/>
      <c r="I75" s="111"/>
      <c r="J75" s="111"/>
      <c r="K75" s="111"/>
      <c r="L75" s="111"/>
      <c r="M75" s="111"/>
      <c r="N75" s="112"/>
    </row>
    <row r="76" spans="2:14" ht="17.25">
      <c r="B76" s="73" t="s">
        <v>342</v>
      </c>
      <c r="C76" s="108"/>
      <c r="D76" s="108"/>
      <c r="E76" s="108"/>
      <c r="F76" s="108"/>
      <c r="G76" s="113" t="s">
        <v>100</v>
      </c>
      <c r="H76" s="109"/>
      <c r="I76" s="109"/>
      <c r="J76" s="109"/>
      <c r="K76" s="157" t="s">
        <v>101</v>
      </c>
      <c r="L76" s="157"/>
      <c r="M76" s="157"/>
      <c r="N76" s="157"/>
    </row>
    <row r="77" spans="2:14" ht="17.25">
      <c r="B77" s="108" t="s">
        <v>343</v>
      </c>
      <c r="C77" s="108"/>
      <c r="D77" s="108"/>
      <c r="E77" s="108"/>
      <c r="F77" s="108"/>
      <c r="G77" s="108" t="s">
        <v>206</v>
      </c>
      <c r="H77" s="109"/>
      <c r="I77" s="109"/>
      <c r="J77" s="109"/>
      <c r="K77" s="156" t="s">
        <v>12</v>
      </c>
      <c r="L77" s="156"/>
      <c r="M77" s="156"/>
      <c r="N77" s="156"/>
    </row>
    <row r="78" spans="2:14" ht="17.25"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</row>
    <row r="79" spans="2:14" ht="17.25"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</row>
    <row r="80" spans="2:14" ht="17.25">
      <c r="B80" s="156"/>
      <c r="C80" s="156"/>
      <c r="D80" s="156"/>
      <c r="E80" s="109"/>
      <c r="F80" s="156"/>
      <c r="G80" s="156"/>
      <c r="H80" s="156"/>
      <c r="I80" s="156"/>
      <c r="J80" s="156"/>
      <c r="K80" s="156"/>
      <c r="L80" s="136"/>
      <c r="M80" s="136"/>
      <c r="N80" s="136"/>
    </row>
    <row r="81" spans="2:14" ht="17.25"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</row>
    <row r="82" spans="2:14" ht="17.25"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</row>
    <row r="83" spans="2:14" ht="17.25">
      <c r="B83" s="108"/>
      <c r="C83" s="108"/>
      <c r="D83" s="108"/>
      <c r="E83" s="108"/>
      <c r="F83" s="108"/>
      <c r="G83" s="108"/>
      <c r="H83" s="108"/>
      <c r="I83" s="108"/>
      <c r="J83" s="137"/>
      <c r="K83" s="137"/>
      <c r="L83" s="108"/>
      <c r="M83" s="108"/>
      <c r="N83" s="108"/>
    </row>
  </sheetData>
  <mergeCells count="21">
    <mergeCell ref="B67:N67"/>
    <mergeCell ref="B5:N10"/>
    <mergeCell ref="B12:N12"/>
    <mergeCell ref="B19:N19"/>
    <mergeCell ref="B23:N23"/>
    <mergeCell ref="B27:N27"/>
    <mergeCell ref="B31:N31"/>
    <mergeCell ref="B36:N36"/>
    <mergeCell ref="B43:N43"/>
    <mergeCell ref="B51:N51"/>
    <mergeCell ref="B55:N55"/>
    <mergeCell ref="B63:N63"/>
    <mergeCell ref="B81:N81"/>
    <mergeCell ref="B82:N82"/>
    <mergeCell ref="K74:N74"/>
    <mergeCell ref="K76:N76"/>
    <mergeCell ref="K77:N77"/>
    <mergeCell ref="B78:N78"/>
    <mergeCell ref="B80:D80"/>
    <mergeCell ref="F80:H80"/>
    <mergeCell ref="I80:K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7CA0-59D9-4752-A418-2ED408CF1BED}">
  <dimension ref="B4:N36"/>
  <sheetViews>
    <sheetView topLeftCell="A23" workbookViewId="0">
      <selection activeCell="G14" sqref="G14"/>
    </sheetView>
  </sheetViews>
  <sheetFormatPr baseColWidth="10" defaultRowHeight="15"/>
  <cols>
    <col min="2" max="2" width="20.85546875" customWidth="1"/>
    <col min="3" max="3" width="44.140625" customWidth="1"/>
    <col min="4" max="4" width="21" customWidth="1"/>
    <col min="6" max="6" width="28.5703125" customWidth="1"/>
    <col min="7" max="7" width="38.7109375" bestFit="1" customWidth="1"/>
    <col min="12" max="12" width="15" bestFit="1" customWidth="1"/>
    <col min="13" max="13" width="13.85546875" bestFit="1" customWidth="1"/>
  </cols>
  <sheetData>
    <row r="4" spans="2:14">
      <c r="B4" s="170" t="s">
        <v>259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2:14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2:1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2:14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2:14"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2:14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2:14" ht="20.25">
      <c r="B10" s="114" t="s">
        <v>260</v>
      </c>
      <c r="C10" s="114" t="s">
        <v>208</v>
      </c>
      <c r="D10" s="114" t="s">
        <v>207</v>
      </c>
      <c r="E10" s="114" t="s">
        <v>210</v>
      </c>
      <c r="F10" s="114" t="s">
        <v>211</v>
      </c>
      <c r="G10" s="114" t="s">
        <v>212</v>
      </c>
      <c r="H10" s="114" t="s">
        <v>213</v>
      </c>
      <c r="I10" s="114" t="s">
        <v>1</v>
      </c>
      <c r="J10" s="114" t="s">
        <v>261</v>
      </c>
      <c r="K10" s="114" t="s">
        <v>215</v>
      </c>
      <c r="L10" s="114"/>
      <c r="M10" s="114"/>
    </row>
    <row r="11" spans="2:14" ht="30.75">
      <c r="B11" s="171" t="s">
        <v>262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2:14" ht="20.25">
      <c r="B12" s="114" t="s">
        <v>4</v>
      </c>
      <c r="C12" s="114" t="s">
        <v>5</v>
      </c>
      <c r="D12" s="114" t="s">
        <v>6</v>
      </c>
      <c r="E12" s="114" t="s">
        <v>197</v>
      </c>
      <c r="F12" s="114" t="s">
        <v>7</v>
      </c>
      <c r="G12" s="114" t="s">
        <v>216</v>
      </c>
      <c r="H12" s="114" t="s">
        <v>8</v>
      </c>
      <c r="I12" s="114" t="s">
        <v>9</v>
      </c>
      <c r="J12" s="114" t="s">
        <v>10</v>
      </c>
      <c r="K12" s="114" t="s">
        <v>217</v>
      </c>
      <c r="L12" s="114" t="s">
        <v>218</v>
      </c>
      <c r="M12" s="114" t="s">
        <v>219</v>
      </c>
    </row>
    <row r="13" spans="2:14" ht="34.5">
      <c r="B13" s="115">
        <v>1</v>
      </c>
      <c r="C13" s="116" t="s">
        <v>263</v>
      </c>
      <c r="D13" s="116" t="s">
        <v>264</v>
      </c>
      <c r="E13" s="115" t="s">
        <v>200</v>
      </c>
      <c r="F13" s="115" t="s">
        <v>265</v>
      </c>
      <c r="G13" s="117">
        <v>15000</v>
      </c>
      <c r="H13" s="118">
        <v>0</v>
      </c>
      <c r="I13" s="118">
        <v>0</v>
      </c>
      <c r="J13" s="118">
        <v>0</v>
      </c>
      <c r="K13" s="118">
        <v>0</v>
      </c>
      <c r="L13" s="118">
        <f>+H13+I13+J13+K13</f>
        <v>0</v>
      </c>
      <c r="M13" s="119">
        <f>G13-L13</f>
        <v>15000</v>
      </c>
      <c r="N13" s="6"/>
    </row>
    <row r="14" spans="2:14" ht="17.25">
      <c r="B14" s="115">
        <v>2</v>
      </c>
      <c r="C14" s="116" t="s">
        <v>266</v>
      </c>
      <c r="D14" s="116" t="s">
        <v>267</v>
      </c>
      <c r="E14" s="115" t="s">
        <v>200</v>
      </c>
      <c r="F14" s="115" t="s">
        <v>265</v>
      </c>
      <c r="G14" s="117">
        <v>50000</v>
      </c>
      <c r="H14" s="118">
        <v>0</v>
      </c>
      <c r="I14" s="118">
        <v>0</v>
      </c>
      <c r="J14" s="117">
        <v>2297.25</v>
      </c>
      <c r="K14" s="118">
        <v>0</v>
      </c>
      <c r="L14" s="118">
        <f t="shared" ref="L14:L21" si="0">+H14+I14+J14+K14</f>
        <v>2297.25</v>
      </c>
      <c r="M14" s="119">
        <f t="shared" ref="M14:M21" si="1">G14-L14</f>
        <v>47702.75</v>
      </c>
      <c r="N14" s="6"/>
    </row>
    <row r="15" spans="2:14" ht="34.5">
      <c r="B15" s="115">
        <v>3</v>
      </c>
      <c r="C15" s="116" t="s">
        <v>268</v>
      </c>
      <c r="D15" s="116" t="s">
        <v>269</v>
      </c>
      <c r="E15" s="115" t="s">
        <v>200</v>
      </c>
      <c r="F15" s="115" t="s">
        <v>265</v>
      </c>
      <c r="G15" s="117">
        <v>12500</v>
      </c>
      <c r="H15" s="118">
        <v>0</v>
      </c>
      <c r="I15" s="118">
        <v>0</v>
      </c>
      <c r="J15" s="118">
        <v>0</v>
      </c>
      <c r="K15" s="118">
        <v>0</v>
      </c>
      <c r="L15" s="118">
        <f>+H15+I15+J15+K15</f>
        <v>0</v>
      </c>
      <c r="M15" s="119">
        <f>G15-L15</f>
        <v>12500</v>
      </c>
      <c r="N15" s="6"/>
    </row>
    <row r="16" spans="2:14" ht="34.5">
      <c r="B16" s="115">
        <v>4</v>
      </c>
      <c r="C16" s="116" t="s">
        <v>270</v>
      </c>
      <c r="D16" s="116" t="s">
        <v>269</v>
      </c>
      <c r="E16" s="115" t="s">
        <v>200</v>
      </c>
      <c r="F16" s="115" t="s">
        <v>265</v>
      </c>
      <c r="G16" s="117">
        <v>15000</v>
      </c>
      <c r="H16" s="118">
        <v>0</v>
      </c>
      <c r="I16" s="118">
        <v>0</v>
      </c>
      <c r="J16" s="118">
        <v>0</v>
      </c>
      <c r="K16" s="118">
        <v>0</v>
      </c>
      <c r="L16" s="118">
        <f>+H16+I16+J16+K16</f>
        <v>0</v>
      </c>
      <c r="M16" s="119">
        <f>G16-L16</f>
        <v>15000</v>
      </c>
      <c r="N16" s="6"/>
    </row>
    <row r="17" spans="2:14" ht="34.5">
      <c r="B17" s="115">
        <v>5</v>
      </c>
      <c r="C17" s="116" t="s">
        <v>271</v>
      </c>
      <c r="D17" s="116" t="s">
        <v>269</v>
      </c>
      <c r="E17" s="115" t="s">
        <v>201</v>
      </c>
      <c r="F17" s="115" t="s">
        <v>265</v>
      </c>
      <c r="G17" s="117">
        <v>12500</v>
      </c>
      <c r="H17" s="118">
        <v>0</v>
      </c>
      <c r="I17" s="118">
        <v>0</v>
      </c>
      <c r="J17" s="118">
        <v>0</v>
      </c>
      <c r="K17" s="117">
        <v>7846.55</v>
      </c>
      <c r="L17" s="117">
        <f t="shared" si="0"/>
        <v>7846.55</v>
      </c>
      <c r="M17" s="119">
        <f t="shared" si="1"/>
        <v>4653.45</v>
      </c>
      <c r="N17" s="6"/>
    </row>
    <row r="18" spans="2:14" ht="17.25">
      <c r="B18" s="115">
        <v>6</v>
      </c>
      <c r="C18" s="116" t="s">
        <v>272</v>
      </c>
      <c r="D18" s="116" t="s">
        <v>273</v>
      </c>
      <c r="E18" s="115" t="s">
        <v>201</v>
      </c>
      <c r="F18" s="115" t="s">
        <v>265</v>
      </c>
      <c r="G18" s="117">
        <v>12500</v>
      </c>
      <c r="H18" s="118">
        <v>0</v>
      </c>
      <c r="I18" s="118">
        <v>0</v>
      </c>
      <c r="J18" s="118">
        <v>0</v>
      </c>
      <c r="K18" s="118">
        <v>0</v>
      </c>
      <c r="L18" s="118">
        <f t="shared" si="0"/>
        <v>0</v>
      </c>
      <c r="M18" s="119">
        <f t="shared" si="1"/>
        <v>12500</v>
      </c>
      <c r="N18" s="6"/>
    </row>
    <row r="19" spans="2:14" ht="51.75">
      <c r="B19" s="115">
        <v>7</v>
      </c>
      <c r="C19" s="116" t="s">
        <v>274</v>
      </c>
      <c r="D19" s="116" t="s">
        <v>275</v>
      </c>
      <c r="E19" s="115" t="s">
        <v>200</v>
      </c>
      <c r="F19" s="115" t="s">
        <v>265</v>
      </c>
      <c r="G19" s="117">
        <v>15000</v>
      </c>
      <c r="H19" s="118">
        <v>0</v>
      </c>
      <c r="I19" s="118">
        <v>0</v>
      </c>
      <c r="J19" s="118">
        <v>0</v>
      </c>
      <c r="K19" s="118">
        <v>0</v>
      </c>
      <c r="L19" s="118">
        <f t="shared" si="0"/>
        <v>0</v>
      </c>
      <c r="M19" s="119">
        <f t="shared" si="1"/>
        <v>15000</v>
      </c>
      <c r="N19" s="6"/>
    </row>
    <row r="20" spans="2:14" ht="51.75">
      <c r="B20" s="115">
        <v>8</v>
      </c>
      <c r="C20" s="116" t="s">
        <v>276</v>
      </c>
      <c r="D20" s="116" t="s">
        <v>275</v>
      </c>
      <c r="E20" s="115" t="s">
        <v>200</v>
      </c>
      <c r="F20" s="115" t="s">
        <v>265</v>
      </c>
      <c r="G20" s="117">
        <v>15000</v>
      </c>
      <c r="H20" s="118">
        <v>0</v>
      </c>
      <c r="I20" s="118">
        <v>0</v>
      </c>
      <c r="J20" s="118">
        <v>0</v>
      </c>
      <c r="K20" s="118">
        <v>0</v>
      </c>
      <c r="L20" s="118">
        <f t="shared" si="0"/>
        <v>0</v>
      </c>
      <c r="M20" s="119">
        <f t="shared" si="1"/>
        <v>15000</v>
      </c>
      <c r="N20" s="6"/>
    </row>
    <row r="21" spans="2:14" ht="17.25">
      <c r="B21" s="115">
        <v>9</v>
      </c>
      <c r="C21" s="116" t="s">
        <v>277</v>
      </c>
      <c r="D21" s="116" t="s">
        <v>273</v>
      </c>
      <c r="E21" s="115" t="s">
        <v>201</v>
      </c>
      <c r="F21" s="115" t="s">
        <v>265</v>
      </c>
      <c r="G21" s="117">
        <v>12500</v>
      </c>
      <c r="H21" s="118">
        <v>0</v>
      </c>
      <c r="I21" s="118">
        <v>0</v>
      </c>
      <c r="J21" s="118">
        <v>0</v>
      </c>
      <c r="K21" s="118">
        <v>0</v>
      </c>
      <c r="L21" s="118">
        <f t="shared" si="0"/>
        <v>0</v>
      </c>
      <c r="M21" s="119">
        <f t="shared" si="1"/>
        <v>12500</v>
      </c>
      <c r="N21" s="6"/>
    </row>
    <row r="22" spans="2:14" ht="17.25">
      <c r="B22" s="120" t="s">
        <v>221</v>
      </c>
      <c r="C22" s="116"/>
      <c r="D22" s="116"/>
      <c r="E22" s="115"/>
      <c r="F22" s="115"/>
      <c r="G22" s="117">
        <f>SUM(G13:G21)</f>
        <v>160000</v>
      </c>
      <c r="H22" s="118">
        <f>SUM(H12:H18)</f>
        <v>0</v>
      </c>
      <c r="I22" s="118">
        <f>SUM(I12:I18)</f>
        <v>0</v>
      </c>
      <c r="J22" s="117">
        <f>SUM(J12:J18)</f>
        <v>2297.25</v>
      </c>
      <c r="K22" s="121">
        <f>SUM(K12:K18)</f>
        <v>7846.55</v>
      </c>
      <c r="L22" s="117">
        <f>SUM(L12:L18)</f>
        <v>10143.799999999999</v>
      </c>
      <c r="M22" s="119">
        <f>SUM(M13:M21)</f>
        <v>149856.20000000001</v>
      </c>
      <c r="N22" s="6"/>
    </row>
    <row r="23" spans="2:14" ht="17.25">
      <c r="B23" s="120" t="s">
        <v>220</v>
      </c>
      <c r="C23" s="122"/>
      <c r="D23" s="122"/>
      <c r="E23" s="115"/>
      <c r="F23" s="115"/>
      <c r="G23" s="119">
        <f>+G22</f>
        <v>160000</v>
      </c>
      <c r="H23" s="123">
        <f t="shared" ref="H23:L23" si="2">+H22</f>
        <v>0</v>
      </c>
      <c r="I23" s="123">
        <f t="shared" si="2"/>
        <v>0</v>
      </c>
      <c r="J23" s="119">
        <f t="shared" si="2"/>
        <v>2297.25</v>
      </c>
      <c r="K23" s="119">
        <f t="shared" si="2"/>
        <v>7846.55</v>
      </c>
      <c r="L23" s="119">
        <f t="shared" si="2"/>
        <v>10143.799999999999</v>
      </c>
      <c r="M23" s="119">
        <f>+M22</f>
        <v>149856.20000000001</v>
      </c>
      <c r="N23" s="6"/>
    </row>
    <row r="24" spans="2:14" ht="17.25">
      <c r="B24" s="104"/>
      <c r="C24" s="105"/>
      <c r="D24" s="105"/>
      <c r="E24" s="76"/>
      <c r="F24" s="76"/>
      <c r="G24" s="103"/>
      <c r="H24" s="106"/>
      <c r="I24" s="106"/>
      <c r="J24" s="103"/>
      <c r="K24" s="107"/>
      <c r="L24" s="103"/>
      <c r="M24" s="103"/>
      <c r="N24" s="6"/>
    </row>
    <row r="25" spans="2:14" ht="17.25">
      <c r="B25" s="104"/>
      <c r="C25" s="105"/>
      <c r="D25" s="105"/>
      <c r="E25" s="76"/>
      <c r="F25" s="76"/>
      <c r="G25" s="103"/>
      <c r="H25" s="106"/>
      <c r="I25" s="106"/>
      <c r="J25" s="103"/>
      <c r="K25" s="107"/>
      <c r="L25" s="103"/>
      <c r="M25" s="103"/>
      <c r="N25" s="6"/>
    </row>
    <row r="26" spans="2:14" ht="17.25">
      <c r="B26" s="104"/>
      <c r="C26" s="105"/>
      <c r="D26" s="105"/>
      <c r="E26" s="76"/>
      <c r="F26" s="76"/>
      <c r="G26" s="103"/>
      <c r="H26" s="106"/>
      <c r="I26" s="106"/>
      <c r="J26" s="103"/>
      <c r="K26" s="107"/>
      <c r="L26" s="103"/>
      <c r="M26" s="103"/>
      <c r="N26" s="6"/>
    </row>
    <row r="27" spans="2:14" ht="17.25">
      <c r="B27" s="108" t="s">
        <v>205</v>
      </c>
      <c r="C27" s="108"/>
      <c r="D27" s="108"/>
      <c r="E27" s="108"/>
      <c r="F27" s="108"/>
      <c r="G27" s="109" t="s">
        <v>82</v>
      </c>
      <c r="H27" s="109"/>
      <c r="I27" s="109"/>
      <c r="J27" s="6"/>
      <c r="K27" s="156" t="s">
        <v>83</v>
      </c>
      <c r="L27" s="156"/>
      <c r="M27" s="156"/>
      <c r="N27" s="156"/>
    </row>
    <row r="28" spans="2:14" ht="17.25">
      <c r="B28" s="108"/>
      <c r="C28" s="108"/>
      <c r="D28" s="108"/>
      <c r="E28" s="108"/>
      <c r="F28" s="108"/>
      <c r="G28" s="109"/>
      <c r="H28" s="109"/>
      <c r="I28" s="109"/>
      <c r="J28" s="6"/>
      <c r="K28" s="109"/>
      <c r="L28" s="109"/>
      <c r="M28" s="109"/>
      <c r="N28" s="109"/>
    </row>
    <row r="29" spans="2:14" ht="17.25">
      <c r="B29" s="108"/>
      <c r="C29" s="108"/>
      <c r="D29" s="108"/>
      <c r="E29" s="108"/>
      <c r="F29" s="108"/>
      <c r="G29" s="109"/>
      <c r="H29" s="109"/>
      <c r="I29" s="109"/>
      <c r="J29" s="6"/>
      <c r="K29" s="109"/>
      <c r="L29" s="109"/>
      <c r="M29" s="109"/>
      <c r="N29" s="109"/>
    </row>
    <row r="30" spans="2:14" ht="17.25">
      <c r="B30" s="110"/>
      <c r="C30" s="108"/>
      <c r="D30" s="108"/>
      <c r="E30" s="108"/>
      <c r="F30" s="108"/>
      <c r="G30" s="108"/>
      <c r="H30" s="111"/>
      <c r="I30" s="111"/>
      <c r="J30" s="111"/>
      <c r="K30" s="111"/>
      <c r="L30" s="111"/>
      <c r="M30" s="111"/>
      <c r="N30" s="112"/>
    </row>
    <row r="31" spans="2:14" ht="17.25">
      <c r="B31" s="73" t="s">
        <v>257</v>
      </c>
      <c r="C31" s="108"/>
      <c r="D31" s="108"/>
      <c r="E31" s="108"/>
      <c r="F31" s="108"/>
      <c r="G31" s="113" t="s">
        <v>100</v>
      </c>
      <c r="H31" s="109"/>
      <c r="I31" s="109"/>
      <c r="J31" s="109"/>
      <c r="K31" s="157" t="s">
        <v>101</v>
      </c>
      <c r="L31" s="157"/>
      <c r="M31" s="157"/>
      <c r="N31" s="157"/>
    </row>
    <row r="32" spans="2:14" ht="17.25">
      <c r="B32" s="108" t="s">
        <v>278</v>
      </c>
      <c r="C32" s="108"/>
      <c r="D32" s="108"/>
      <c r="E32" s="108"/>
      <c r="F32" s="108"/>
      <c r="G32" s="108" t="s">
        <v>206</v>
      </c>
      <c r="H32" s="109"/>
      <c r="I32" s="109"/>
      <c r="J32" s="109"/>
      <c r="K32" s="156" t="s">
        <v>12</v>
      </c>
      <c r="L32" s="156"/>
      <c r="M32" s="156"/>
      <c r="N32" s="156"/>
    </row>
    <row r="33" spans="2:14" ht="17.25">
      <c r="B33" s="104"/>
      <c r="C33" s="105"/>
      <c r="D33" s="105"/>
      <c r="E33" s="76"/>
      <c r="F33" s="76"/>
      <c r="G33" s="103"/>
      <c r="H33" s="106"/>
      <c r="I33" s="106"/>
      <c r="J33" s="103"/>
      <c r="K33" s="107"/>
      <c r="L33" s="103"/>
      <c r="M33" s="103"/>
      <c r="N33" s="6"/>
    </row>
    <row r="34" spans="2:14" ht="17.25">
      <c r="B34" s="104"/>
      <c r="C34" s="105"/>
      <c r="D34" s="105"/>
      <c r="E34" s="76"/>
      <c r="F34" s="76"/>
      <c r="G34" s="103"/>
      <c r="H34" s="106"/>
      <c r="I34" s="106"/>
      <c r="J34" s="103"/>
      <c r="K34" s="107"/>
      <c r="L34" s="103"/>
      <c r="M34" s="103"/>
      <c r="N34" s="6"/>
    </row>
    <row r="35" spans="2:14" ht="17.25">
      <c r="B35" s="104"/>
      <c r="C35" s="105"/>
      <c r="D35" s="105"/>
      <c r="E35" s="76"/>
      <c r="F35" s="76"/>
      <c r="G35" s="103"/>
      <c r="H35" s="106"/>
      <c r="I35" s="106"/>
      <c r="J35" s="103"/>
      <c r="K35" s="107"/>
      <c r="L35" s="103"/>
      <c r="M35" s="103"/>
      <c r="N35" s="6"/>
    </row>
    <row r="36" spans="2:14" ht="17.25">
      <c r="B36" s="104"/>
      <c r="C36" s="105"/>
      <c r="D36" s="105"/>
      <c r="E36" s="76"/>
      <c r="F36" s="76"/>
      <c r="G36" s="103"/>
      <c r="H36" s="106"/>
      <c r="I36" s="106"/>
      <c r="J36" s="103"/>
      <c r="K36" s="107"/>
      <c r="L36" s="103"/>
      <c r="M36" s="103"/>
      <c r="N36" s="6"/>
    </row>
  </sheetData>
  <mergeCells count="5">
    <mergeCell ref="B4:M9"/>
    <mergeCell ref="B11:M11"/>
    <mergeCell ref="K27:N27"/>
    <mergeCell ref="K31:N31"/>
    <mergeCell ref="K32:N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8C411-8BC2-403E-B3D4-EBA0E1C4F814}"/>
</file>

<file path=customXml/itemProps2.xml><?xml version="1.0" encoding="utf-8"?>
<ds:datastoreItem xmlns:ds="http://schemas.openxmlformats.org/officeDocument/2006/customXml" ds:itemID="{24B8637C-278C-4314-B1E0-BF056CA6C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Nomina Fija </vt:lpstr>
      <vt:lpstr>Nomina Contratos</vt:lpstr>
      <vt:lpstr>Nomina Vigilancia </vt:lpstr>
      <vt:lpstr>'Nomina Fija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2023-11-10T15:15:56Z</cp:lastPrinted>
  <dcterms:created xsi:type="dcterms:W3CDTF">2020-09-29T19:02:13Z</dcterms:created>
  <dcterms:modified xsi:type="dcterms:W3CDTF">2023-11-16T15:25:50Z</dcterms:modified>
</cp:coreProperties>
</file>