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ferreras\Desktop\OAI-SEPTIEMBRE\"/>
    </mc:Choice>
  </mc:AlternateContent>
  <xr:revisionPtr revIDLastSave="0" documentId="8_{AC359B9A-4F0F-46B6-8840-60D504763594}" xr6:coauthVersionLast="47" xr6:coauthVersionMax="47" xr10:uidLastSave="{00000000-0000-0000-0000-000000000000}"/>
  <bookViews>
    <workbookView xWindow="-120" yWindow="-120" windowWidth="20730" windowHeight="11040" tabRatio="629" xr2:uid="{00000000-000D-0000-FFFF-FFFF00000000}"/>
  </bookViews>
  <sheets>
    <sheet name="Personal Fijo" sheetId="1" r:id="rId1"/>
    <sheet name="Personal Contratado" sheetId="2" r:id="rId2"/>
    <sheet name="Personal de Vigilancia" sheetId="3" r:id="rId3"/>
  </sheets>
  <externalReferences>
    <externalReference r:id="rId4"/>
  </externalReferences>
  <definedNames>
    <definedName name="_xlnm.Print_Area" localSheetId="0">'Personal Fijo'!$A$1:$L$207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" l="1"/>
  <c r="K22" i="3"/>
  <c r="K23" i="3" s="1"/>
  <c r="J22" i="3"/>
  <c r="I22" i="3"/>
  <c r="I23" i="3" s="1"/>
  <c r="H22" i="3"/>
  <c r="H23" i="3" s="1"/>
  <c r="G22" i="3"/>
  <c r="G23" i="3" s="1"/>
  <c r="F22" i="3"/>
  <c r="F23" i="3" s="1"/>
  <c r="L21" i="3"/>
  <c r="K21" i="3"/>
  <c r="K20" i="3"/>
  <c r="L20" i="3" s="1"/>
  <c r="K19" i="3"/>
  <c r="L19" i="3" s="1"/>
  <c r="L18" i="3"/>
  <c r="K18" i="3"/>
  <c r="K17" i="3"/>
  <c r="L17" i="3" s="1"/>
  <c r="K16" i="3"/>
  <c r="L16" i="3" s="1"/>
  <c r="L15" i="3"/>
  <c r="K15" i="3"/>
  <c r="K14" i="3"/>
  <c r="L14" i="3" s="1"/>
  <c r="K13" i="3"/>
  <c r="L13" i="3" s="1"/>
  <c r="L22" i="3" l="1"/>
  <c r="L23" i="3" s="1"/>
  <c r="J67" i="2" l="1"/>
  <c r="H66" i="2"/>
  <c r="L66" i="2" s="1"/>
  <c r="M66" i="2" s="1"/>
  <c r="H65" i="2"/>
  <c r="L65" i="2" s="1"/>
  <c r="M65" i="2" s="1"/>
  <c r="L62" i="2"/>
  <c r="M62" i="2" s="1"/>
  <c r="M61" i="2"/>
  <c r="L61" i="2"/>
  <c r="K58" i="2"/>
  <c r="J58" i="2"/>
  <c r="G58" i="2"/>
  <c r="I57" i="2"/>
  <c r="H57" i="2"/>
  <c r="L57" i="2" s="1"/>
  <c r="M57" i="2" s="1"/>
  <c r="H56" i="2"/>
  <c r="L56" i="2" s="1"/>
  <c r="M56" i="2" s="1"/>
  <c r="I55" i="2"/>
  <c r="L55" i="2" s="1"/>
  <c r="M55" i="2" s="1"/>
  <c r="H55" i="2"/>
  <c r="H54" i="2"/>
  <c r="L54" i="2" s="1"/>
  <c r="M54" i="2" s="1"/>
  <c r="L53" i="2"/>
  <c r="M53" i="2" s="1"/>
  <c r="H53" i="2"/>
  <c r="H58" i="2" s="1"/>
  <c r="H50" i="2"/>
  <c r="L50" i="2" s="1"/>
  <c r="M50" i="2" s="1"/>
  <c r="L49" i="2"/>
  <c r="M49" i="2" s="1"/>
  <c r="H49" i="2"/>
  <c r="K46" i="2"/>
  <c r="J46" i="2"/>
  <c r="I46" i="2"/>
  <c r="G46" i="2"/>
  <c r="I45" i="2"/>
  <c r="H45" i="2"/>
  <c r="L45" i="2" s="1"/>
  <c r="M45" i="2" s="1"/>
  <c r="I44" i="2"/>
  <c r="L44" i="2" s="1"/>
  <c r="M44" i="2" s="1"/>
  <c r="H44" i="2"/>
  <c r="L43" i="2"/>
  <c r="M43" i="2" s="1"/>
  <c r="I43" i="2"/>
  <c r="H43" i="2"/>
  <c r="I42" i="2"/>
  <c r="H42" i="2"/>
  <c r="H46" i="2" s="1"/>
  <c r="I41" i="2"/>
  <c r="L41" i="2" s="1"/>
  <c r="K38" i="2"/>
  <c r="J38" i="2"/>
  <c r="G38" i="2"/>
  <c r="L37" i="2"/>
  <c r="M37" i="2" s="1"/>
  <c r="I37" i="2"/>
  <c r="H37" i="2"/>
  <c r="I36" i="2"/>
  <c r="H36" i="2"/>
  <c r="L36" i="2" s="1"/>
  <c r="M36" i="2" s="1"/>
  <c r="M35" i="2"/>
  <c r="L35" i="2"/>
  <c r="I34" i="2"/>
  <c r="I38" i="2" s="1"/>
  <c r="H34" i="2"/>
  <c r="H38" i="2" s="1"/>
  <c r="G34" i="2"/>
  <c r="K30" i="2"/>
  <c r="J30" i="2"/>
  <c r="I30" i="2"/>
  <c r="G30" i="2"/>
  <c r="I29" i="2"/>
  <c r="H29" i="2"/>
  <c r="H30" i="2" s="1"/>
  <c r="K26" i="2"/>
  <c r="J26" i="2"/>
  <c r="I26" i="2"/>
  <c r="H26" i="2"/>
  <c r="G26" i="2"/>
  <c r="H25" i="2"/>
  <c r="L25" i="2" s="1"/>
  <c r="L22" i="2"/>
  <c r="K22" i="2"/>
  <c r="J22" i="2"/>
  <c r="I22" i="2"/>
  <c r="H22" i="2"/>
  <c r="G22" i="2"/>
  <c r="M21" i="2"/>
  <c r="M22" i="2" s="1"/>
  <c r="L21" i="2"/>
  <c r="I21" i="2"/>
  <c r="H21" i="2"/>
  <c r="K18" i="2"/>
  <c r="J18" i="2"/>
  <c r="H18" i="2"/>
  <c r="G18" i="2"/>
  <c r="L17" i="2"/>
  <c r="M17" i="2" s="1"/>
  <c r="M18" i="2" s="1"/>
  <c r="I17" i="2"/>
  <c r="I18" i="2" s="1"/>
  <c r="H17" i="2"/>
  <c r="K14" i="2"/>
  <c r="K67" i="2" s="1"/>
  <c r="J14" i="2"/>
  <c r="G14" i="2"/>
  <c r="G67" i="2" s="1"/>
  <c r="M13" i="2"/>
  <c r="L12" i="2"/>
  <c r="M12" i="2" s="1"/>
  <c r="M11" i="2"/>
  <c r="L11" i="2"/>
  <c r="I10" i="2"/>
  <c r="I14" i="2" s="1"/>
  <c r="H10" i="2"/>
  <c r="L10" i="2" s="1"/>
  <c r="M10" i="2" l="1"/>
  <c r="M14" i="2" s="1"/>
  <c r="L14" i="2"/>
  <c r="L26" i="2"/>
  <c r="M25" i="2"/>
  <c r="M26" i="2" s="1"/>
  <c r="M41" i="2"/>
  <c r="L46" i="2"/>
  <c r="M58" i="2"/>
  <c r="L18" i="2"/>
  <c r="L29" i="2"/>
  <c r="L34" i="2"/>
  <c r="L38" i="2" s="1"/>
  <c r="L42" i="2"/>
  <c r="M42" i="2" s="1"/>
  <c r="L58" i="2"/>
  <c r="H14" i="2"/>
  <c r="H67" i="2" s="1"/>
  <c r="I58" i="2"/>
  <c r="I67" i="2" s="1"/>
  <c r="L67" i="2" l="1"/>
  <c r="M46" i="2"/>
  <c r="M34" i="2"/>
  <c r="M38" i="2" s="1"/>
  <c r="M67" i="2" s="1"/>
  <c r="L30" i="2"/>
  <c r="M29" i="2"/>
  <c r="M30" i="2" s="1"/>
  <c r="L153" i="1" l="1"/>
  <c r="L158" i="1" l="1"/>
  <c r="L157" i="1"/>
  <c r="K158" i="1"/>
  <c r="K157" i="1"/>
  <c r="K57" i="1"/>
  <c r="L57" i="1"/>
  <c r="K97" i="1" l="1"/>
  <c r="G150" i="1"/>
  <c r="H150" i="1"/>
  <c r="I150" i="1"/>
  <c r="J150" i="1"/>
  <c r="F150" i="1"/>
  <c r="K149" i="1"/>
  <c r="H149" i="1"/>
  <c r="G149" i="1"/>
  <c r="L106" i="1"/>
  <c r="H36" i="1"/>
  <c r="I36" i="1"/>
  <c r="J36" i="1"/>
  <c r="F36" i="1"/>
  <c r="K29" i="1"/>
  <c r="K16" i="1"/>
  <c r="K13" i="1"/>
  <c r="L149" i="1" l="1"/>
  <c r="H194" i="1"/>
  <c r="H193" i="1"/>
  <c r="G194" i="1"/>
  <c r="G193" i="1"/>
  <c r="I189" i="1"/>
  <c r="J189" i="1"/>
  <c r="F189" i="1"/>
  <c r="G148" i="1"/>
  <c r="H148" i="1"/>
  <c r="J112" i="1"/>
  <c r="F112" i="1"/>
  <c r="H111" i="1"/>
  <c r="G111" i="1"/>
  <c r="H90" i="1"/>
  <c r="I90" i="1"/>
  <c r="J90" i="1"/>
  <c r="F90" i="1"/>
  <c r="G81" i="1"/>
  <c r="G80" i="1"/>
  <c r="G79" i="1"/>
  <c r="H20" i="1"/>
  <c r="G20" i="1"/>
  <c r="K20" i="1" l="1"/>
  <c r="K111" i="1"/>
  <c r="L111" i="1" s="1"/>
  <c r="K148" i="1"/>
  <c r="L148" i="1" s="1"/>
  <c r="K194" i="1"/>
  <c r="L194" i="1" s="1"/>
  <c r="K193" i="1"/>
  <c r="K161" i="1"/>
  <c r="L161" i="1" s="1"/>
  <c r="K153" i="1"/>
  <c r="K142" i="1"/>
  <c r="L142" i="1" s="1"/>
  <c r="K141" i="1"/>
  <c r="J134" i="1"/>
  <c r="F134" i="1"/>
  <c r="H86" i="1"/>
  <c r="I86" i="1"/>
  <c r="J86" i="1"/>
  <c r="F86" i="1"/>
  <c r="G72" i="1"/>
  <c r="K72" i="1" s="1"/>
  <c r="L72" i="1" s="1"/>
  <c r="I195" i="1"/>
  <c r="J195" i="1"/>
  <c r="F195" i="1"/>
  <c r="G143" i="1"/>
  <c r="H143" i="1"/>
  <c r="I143" i="1"/>
  <c r="J143" i="1"/>
  <c r="F143" i="1"/>
  <c r="I63" i="1"/>
  <c r="J63" i="1"/>
  <c r="F63" i="1"/>
  <c r="I50" i="1"/>
  <c r="J50" i="1"/>
  <c r="F50" i="1"/>
  <c r="I32" i="1"/>
  <c r="J32" i="1"/>
  <c r="F32" i="1"/>
  <c r="I200" i="1"/>
  <c r="J200" i="1"/>
  <c r="F200" i="1"/>
  <c r="J185" i="1"/>
  <c r="F185" i="1"/>
  <c r="I173" i="1"/>
  <c r="J173" i="1"/>
  <c r="F173" i="1"/>
  <c r="I164" i="1"/>
  <c r="J164" i="1"/>
  <c r="F164" i="1"/>
  <c r="I44" i="1"/>
  <c r="J44" i="1"/>
  <c r="F44" i="1"/>
  <c r="L28" i="1"/>
  <c r="G28" i="1"/>
  <c r="K28" i="1" s="1"/>
  <c r="G25" i="1"/>
  <c r="K25" i="1" s="1"/>
  <c r="G14" i="1"/>
  <c r="K14" i="1" s="1"/>
  <c r="G110" i="1"/>
  <c r="H110" i="1"/>
  <c r="K115" i="1"/>
  <c r="K143" i="1" l="1"/>
  <c r="L14" i="1"/>
  <c r="K110" i="1"/>
  <c r="L110" i="1" s="1"/>
  <c r="G163" i="1"/>
  <c r="H163" i="1"/>
  <c r="H67" i="1"/>
  <c r="G67" i="1"/>
  <c r="K163" i="1" l="1"/>
  <c r="L163" i="1" s="1"/>
  <c r="K67" i="1"/>
  <c r="L67" i="1" s="1"/>
  <c r="K182" i="1"/>
  <c r="L182" i="1" s="1"/>
  <c r="L29" i="1"/>
  <c r="G108" i="1" l="1"/>
  <c r="H108" i="1"/>
  <c r="G49" i="1"/>
  <c r="H49" i="1"/>
  <c r="K108" i="1" l="1"/>
  <c r="L108" i="1" s="1"/>
  <c r="K49" i="1"/>
  <c r="G31" i="1"/>
  <c r="I82" i="1"/>
  <c r="J82" i="1"/>
  <c r="H10" i="1"/>
  <c r="H167" i="1"/>
  <c r="H56" i="1"/>
  <c r="H54" i="1"/>
  <c r="G56" i="1"/>
  <c r="G54" i="1"/>
  <c r="G107" i="1"/>
  <c r="K107" i="1" s="1"/>
  <c r="L107" i="1" s="1"/>
  <c r="G15" i="1"/>
  <c r="K15" i="1" s="1"/>
  <c r="G12" i="1"/>
  <c r="K12" i="1" s="1"/>
  <c r="G24" i="1"/>
  <c r="K24" i="1" s="1"/>
  <c r="G26" i="1"/>
  <c r="K26" i="1" s="1"/>
  <c r="G89" i="1"/>
  <c r="G22" i="1"/>
  <c r="K22" i="1" s="1"/>
  <c r="G40" i="1"/>
  <c r="K40" i="1" s="1"/>
  <c r="G19" i="1"/>
  <c r="K19" i="1" s="1"/>
  <c r="G30" i="1"/>
  <c r="K30" i="1" s="1"/>
  <c r="G167" i="1"/>
  <c r="G23" i="1"/>
  <c r="K23" i="1" s="1"/>
  <c r="G21" i="1"/>
  <c r="K21" i="1" s="1"/>
  <c r="G18" i="1"/>
  <c r="G10" i="1"/>
  <c r="G35" i="1"/>
  <c r="G131" i="1"/>
  <c r="G11" i="1"/>
  <c r="K11" i="1" s="1"/>
  <c r="K35" i="1" l="1"/>
  <c r="K36" i="1" s="1"/>
  <c r="G36" i="1"/>
  <c r="K31" i="1"/>
  <c r="L31" i="1" s="1"/>
  <c r="K18" i="1"/>
  <c r="L18" i="1" s="1"/>
  <c r="K54" i="1"/>
  <c r="K89" i="1"/>
  <c r="K90" i="1" s="1"/>
  <c r="G90" i="1"/>
  <c r="K131" i="1"/>
  <c r="K56" i="1"/>
  <c r="L49" i="1"/>
  <c r="K167" i="1"/>
  <c r="L98" i="1" l="1"/>
  <c r="K98" i="1"/>
  <c r="G133" i="1"/>
  <c r="H133" i="1"/>
  <c r="K133" i="1" l="1"/>
  <c r="L133" i="1" s="1"/>
  <c r="G42" i="1"/>
  <c r="H42" i="1"/>
  <c r="K42" i="1" l="1"/>
  <c r="L42" i="1" s="1"/>
  <c r="G116" i="1"/>
  <c r="H116" i="1"/>
  <c r="I116" i="1"/>
  <c r="J116" i="1"/>
  <c r="F116" i="1"/>
  <c r="H138" i="1"/>
  <c r="I138" i="1"/>
  <c r="J138" i="1"/>
  <c r="F138" i="1"/>
  <c r="I58" i="1"/>
  <c r="J58" i="1"/>
  <c r="G71" i="1"/>
  <c r="K71" i="1" l="1"/>
  <c r="K116" i="1" l="1"/>
  <c r="G184" i="1" l="1"/>
  <c r="H184" i="1"/>
  <c r="G105" i="1"/>
  <c r="H105" i="1"/>
  <c r="L193" i="1"/>
  <c r="L115" i="1"/>
  <c r="L116" i="1" s="1"/>
  <c r="L71" i="1"/>
  <c r="J99" i="1"/>
  <c r="I99" i="1"/>
  <c r="F99" i="1"/>
  <c r="K105" i="1" l="1"/>
  <c r="L105" i="1" s="1"/>
  <c r="K184" i="1"/>
  <c r="L184" i="1" s="1"/>
  <c r="L26" i="1" l="1"/>
  <c r="L22" i="1"/>
  <c r="G181" i="1"/>
  <c r="G85" i="1"/>
  <c r="G86" i="1" s="1"/>
  <c r="G121" i="1"/>
  <c r="G120" i="1"/>
  <c r="G66" i="1"/>
  <c r="G78" i="1"/>
  <c r="K78" i="1" s="1"/>
  <c r="L78" i="1" s="1"/>
  <c r="L40" i="1"/>
  <c r="F58" i="1"/>
  <c r="L89" i="1"/>
  <c r="L90" i="1" s="1"/>
  <c r="L56" i="1" l="1"/>
  <c r="G156" i="1" l="1"/>
  <c r="K156" i="1" s="1"/>
  <c r="H188" i="1"/>
  <c r="H189" i="1" s="1"/>
  <c r="G188" i="1"/>
  <c r="G189" i="1" s="1"/>
  <c r="H155" i="1"/>
  <c r="G155" i="1"/>
  <c r="H172" i="1"/>
  <c r="G172" i="1"/>
  <c r="H183" i="1"/>
  <c r="G183" i="1"/>
  <c r="H179" i="1"/>
  <c r="G179" i="1"/>
  <c r="H181" i="1"/>
  <c r="K181" i="1" s="1"/>
  <c r="L181" i="1" s="1"/>
  <c r="H180" i="1"/>
  <c r="G180" i="1"/>
  <c r="H147" i="1"/>
  <c r="G147" i="1"/>
  <c r="H178" i="1"/>
  <c r="G178" i="1"/>
  <c r="H176" i="1"/>
  <c r="H177" i="1"/>
  <c r="G177" i="1"/>
  <c r="H159" i="1"/>
  <c r="G159" i="1"/>
  <c r="H192" i="1"/>
  <c r="H195" i="1" s="1"/>
  <c r="G192" i="1"/>
  <c r="H199" i="1"/>
  <c r="G199" i="1"/>
  <c r="H160" i="1"/>
  <c r="G160" i="1"/>
  <c r="H171" i="1"/>
  <c r="G171" i="1"/>
  <c r="H154" i="1"/>
  <c r="G154" i="1"/>
  <c r="H170" i="1"/>
  <c r="G170" i="1"/>
  <c r="H158" i="1"/>
  <c r="H162" i="1"/>
  <c r="G162" i="1"/>
  <c r="H169" i="1"/>
  <c r="G169" i="1"/>
  <c r="K169" i="1" s="1"/>
  <c r="K162" i="1" l="1"/>
  <c r="L162" i="1" s="1"/>
  <c r="K154" i="1"/>
  <c r="K172" i="1"/>
  <c r="K160" i="1"/>
  <c r="L160" i="1" s="1"/>
  <c r="G195" i="1"/>
  <c r="K192" i="1"/>
  <c r="K195" i="1" s="1"/>
  <c r="K170" i="1"/>
  <c r="K171" i="1"/>
  <c r="L171" i="1" s="1"/>
  <c r="K159" i="1"/>
  <c r="K176" i="1"/>
  <c r="H185" i="1"/>
  <c r="G185" i="1"/>
  <c r="G173" i="1"/>
  <c r="H164" i="1"/>
  <c r="G164" i="1"/>
  <c r="K147" i="1"/>
  <c r="K150" i="1" s="1"/>
  <c r="K178" i="1"/>
  <c r="L178" i="1" s="1"/>
  <c r="K180" i="1"/>
  <c r="L180" i="1" s="1"/>
  <c r="L170" i="1"/>
  <c r="K199" i="1"/>
  <c r="L199" i="1" s="1"/>
  <c r="L192" i="1"/>
  <c r="L195" i="1" s="1"/>
  <c r="K188" i="1"/>
  <c r="K183" i="1"/>
  <c r="L183" i="1" s="1"/>
  <c r="I179" i="1"/>
  <c r="I185" i="1" s="1"/>
  <c r="K155" i="1"/>
  <c r="K177" i="1"/>
  <c r="L188" i="1" l="1"/>
  <c r="L189" i="1" s="1"/>
  <c r="K189" i="1"/>
  <c r="L147" i="1"/>
  <c r="L150" i="1" s="1"/>
  <c r="L176" i="1"/>
  <c r="K179" i="1"/>
  <c r="L179" i="1" s="1"/>
  <c r="K164" i="1"/>
  <c r="L154" i="1"/>
  <c r="L172" i="1"/>
  <c r="L155" i="1"/>
  <c r="L159" i="1"/>
  <c r="L169" i="1"/>
  <c r="L156" i="1"/>
  <c r="L177" i="1"/>
  <c r="K185" i="1" l="1"/>
  <c r="L185" i="1"/>
  <c r="L164" i="1"/>
  <c r="K93" i="1" l="1"/>
  <c r="K62" i="1"/>
  <c r="K80" i="1"/>
  <c r="L80" i="1" s="1"/>
  <c r="K81" i="1"/>
  <c r="L81" i="1" s="1"/>
  <c r="L13" i="1"/>
  <c r="H198" i="1"/>
  <c r="H200" i="1" s="1"/>
  <c r="F82" i="1" l="1"/>
  <c r="H168" i="1" l="1"/>
  <c r="H173" i="1" l="1"/>
  <c r="K168" i="1"/>
  <c r="K173" i="1" s="1"/>
  <c r="L168" i="1" l="1"/>
  <c r="L19" i="1" l="1"/>
  <c r="G104" i="1"/>
  <c r="L23" i="1"/>
  <c r="G132" i="1"/>
  <c r="H132" i="1"/>
  <c r="L21" i="1"/>
  <c r="G43" i="1"/>
  <c r="H43" i="1"/>
  <c r="H75" i="1"/>
  <c r="G75" i="1"/>
  <c r="G27" i="1"/>
  <c r="H27" i="1"/>
  <c r="H32" i="1" s="1"/>
  <c r="G41" i="1"/>
  <c r="K41" i="1" s="1"/>
  <c r="L41" i="1" s="1"/>
  <c r="G137" i="1"/>
  <c r="K27" i="1" l="1"/>
  <c r="K132" i="1"/>
  <c r="L132" i="1" s="1"/>
  <c r="K43" i="1"/>
  <c r="L43" i="1" s="1"/>
  <c r="K137" i="1"/>
  <c r="K138" i="1" s="1"/>
  <c r="G138" i="1"/>
  <c r="L27" i="1"/>
  <c r="K104" i="1"/>
  <c r="K75" i="1"/>
  <c r="L75" i="1" s="1"/>
  <c r="L104" i="1" l="1"/>
  <c r="L137" i="1"/>
  <c r="L138" i="1" s="1"/>
  <c r="L141" i="1"/>
  <c r="L143" i="1" s="1"/>
  <c r="L20" i="1" l="1"/>
  <c r="L131" i="1" l="1"/>
  <c r="L15" i="1" l="1"/>
  <c r="L97" i="1"/>
  <c r="L30" i="1" l="1"/>
  <c r="G130" i="1" l="1"/>
  <c r="H130" i="1"/>
  <c r="K130" i="1" l="1"/>
  <c r="L130" i="1" s="1"/>
  <c r="H77" i="1" l="1"/>
  <c r="H79" i="1"/>
  <c r="H76" i="1"/>
  <c r="G76" i="1"/>
  <c r="H61" i="1"/>
  <c r="H63" i="1" s="1"/>
  <c r="G61" i="1"/>
  <c r="G63" i="1" s="1"/>
  <c r="H96" i="1"/>
  <c r="G96" i="1"/>
  <c r="H94" i="1"/>
  <c r="G94" i="1"/>
  <c r="H129" i="1"/>
  <c r="G129" i="1"/>
  <c r="H128" i="1"/>
  <c r="G128" i="1"/>
  <c r="H126" i="1"/>
  <c r="G126" i="1"/>
  <c r="H124" i="1"/>
  <c r="G124" i="1"/>
  <c r="H123" i="1"/>
  <c r="G123" i="1"/>
  <c r="H120" i="1"/>
  <c r="H122" i="1"/>
  <c r="G122" i="1"/>
  <c r="H119" i="1"/>
  <c r="G119" i="1"/>
  <c r="H125" i="1"/>
  <c r="G125" i="1"/>
  <c r="H127" i="1"/>
  <c r="G127" i="1"/>
  <c r="H121" i="1"/>
  <c r="K121" i="1" s="1"/>
  <c r="H95" i="1"/>
  <c r="G95" i="1"/>
  <c r="G198" i="1"/>
  <c r="H48" i="1"/>
  <c r="H50" i="1" s="1"/>
  <c r="G48" i="1"/>
  <c r="G47" i="1"/>
  <c r="H109" i="1"/>
  <c r="G109" i="1"/>
  <c r="G53" i="1"/>
  <c r="H103" i="1"/>
  <c r="G103" i="1"/>
  <c r="H102" i="1"/>
  <c r="G102" i="1"/>
  <c r="H39" i="1"/>
  <c r="H44" i="1" s="1"/>
  <c r="G39" i="1"/>
  <c r="G44" i="1" s="1"/>
  <c r="G17" i="1"/>
  <c r="L35" i="1"/>
  <c r="L36" i="1" s="1"/>
  <c r="G32" i="1" l="1"/>
  <c r="K17" i="1"/>
  <c r="K128" i="1"/>
  <c r="L128" i="1" s="1"/>
  <c r="G112" i="1"/>
  <c r="H112" i="1"/>
  <c r="K126" i="1"/>
  <c r="L126" i="1" s="1"/>
  <c r="K129" i="1"/>
  <c r="L129" i="1" s="1"/>
  <c r="K127" i="1"/>
  <c r="L127" i="1" s="1"/>
  <c r="G134" i="1"/>
  <c r="H134" i="1"/>
  <c r="G50" i="1"/>
  <c r="K198" i="1"/>
  <c r="K200" i="1" s="1"/>
  <c r="G200" i="1"/>
  <c r="L17" i="1"/>
  <c r="K77" i="1"/>
  <c r="L77" i="1" s="1"/>
  <c r="H82" i="1"/>
  <c r="G82" i="1"/>
  <c r="G58" i="1"/>
  <c r="H58" i="1"/>
  <c r="K47" i="1"/>
  <c r="K94" i="1"/>
  <c r="K53" i="1"/>
  <c r="L54" i="1"/>
  <c r="G99" i="1"/>
  <c r="H99" i="1"/>
  <c r="K95" i="1"/>
  <c r="L95" i="1" s="1"/>
  <c r="K79" i="1"/>
  <c r="L79" i="1" s="1"/>
  <c r="K96" i="1"/>
  <c r="K39" i="1"/>
  <c r="K44" i="1" s="1"/>
  <c r="K76" i="1"/>
  <c r="L76" i="1" s="1"/>
  <c r="K85" i="1"/>
  <c r="K61" i="1"/>
  <c r="K63" i="1" s="1"/>
  <c r="K66" i="1"/>
  <c r="L66" i="1" s="1"/>
  <c r="K48" i="1"/>
  <c r="L48" i="1" s="1"/>
  <c r="L167" i="1"/>
  <c r="K10" i="1"/>
  <c r="L11" i="1"/>
  <c r="L93" i="1"/>
  <c r="L12" i="1"/>
  <c r="I119" i="1"/>
  <c r="I123" i="1"/>
  <c r="K123" i="1" s="1"/>
  <c r="L62" i="1"/>
  <c r="I103" i="1"/>
  <c r="K103" i="1" s="1"/>
  <c r="L103" i="1" s="1"/>
  <c r="I120" i="1"/>
  <c r="K120" i="1" s="1"/>
  <c r="I125" i="1"/>
  <c r="K125" i="1" s="1"/>
  <c r="I122" i="1"/>
  <c r="K122" i="1" s="1"/>
  <c r="I102" i="1"/>
  <c r="I112" i="1" s="1"/>
  <c r="I124" i="1"/>
  <c r="L85" i="1" l="1"/>
  <c r="L86" i="1" s="1"/>
  <c r="K86" i="1"/>
  <c r="K124" i="1"/>
  <c r="L124" i="1" s="1"/>
  <c r="K119" i="1"/>
  <c r="L119" i="1" s="1"/>
  <c r="I134" i="1"/>
  <c r="L47" i="1"/>
  <c r="L50" i="1" s="1"/>
  <c r="K50" i="1"/>
  <c r="L198" i="1"/>
  <c r="L200" i="1" s="1"/>
  <c r="K32" i="1"/>
  <c r="L173" i="1"/>
  <c r="K102" i="1"/>
  <c r="L61" i="1"/>
  <c r="L63" i="1" s="1"/>
  <c r="K82" i="1"/>
  <c r="L82" i="1" s="1"/>
  <c r="K109" i="1"/>
  <c r="L125" i="1"/>
  <c r="K58" i="1"/>
  <c r="L39" i="1"/>
  <c r="L44" i="1" s="1"/>
  <c r="L122" i="1"/>
  <c r="L96" i="1"/>
  <c r="K99" i="1"/>
  <c r="L123" i="1"/>
  <c r="L120" i="1"/>
  <c r="L10" i="1"/>
  <c r="L32" i="1" s="1"/>
  <c r="L121" i="1"/>
  <c r="L53" i="1"/>
  <c r="L58" i="1" s="1"/>
  <c r="L94" i="1"/>
  <c r="K112" i="1" l="1"/>
  <c r="K134" i="1"/>
  <c r="L102" i="1"/>
  <c r="L134" i="1"/>
  <c r="L109" i="1"/>
  <c r="L99" i="1"/>
  <c r="L112" i="1" l="1"/>
  <c r="F68" i="1"/>
  <c r="F201" i="1" s="1"/>
  <c r="I68" i="1"/>
  <c r="I201" i="1" s="1"/>
  <c r="G68" i="1"/>
  <c r="G201" i="1" s="1"/>
  <c r="K68" i="1"/>
  <c r="K201" i="1" s="1"/>
  <c r="J68" i="1"/>
  <c r="J201" i="1" s="1"/>
  <c r="H68" i="1"/>
  <c r="H201" i="1" s="1"/>
  <c r="L68" i="1"/>
  <c r="L201" i="1" l="1"/>
</calcChain>
</file>

<file path=xl/sharedStrings.xml><?xml version="1.0" encoding="utf-8"?>
<sst xmlns="http://schemas.openxmlformats.org/spreadsheetml/2006/main" count="1248" uniqueCount="339">
  <si>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</si>
  <si>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</si>
  <si>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</si>
  <si>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</si>
  <si>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</si>
  <si>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</si>
  <si>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</si>
  <si>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</si>
  <si>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</si>
  <si>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</si>
  <si>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</si>
  <si>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CRISTIAN SÁNCHEZ REYES</t>
  </si>
  <si>
    <t>DIRECTOR GENERAL</t>
  </si>
  <si>
    <t xml:space="preserve">FUNCIONARIO DE LIBRE NOMBRAMIENTO Y REMOCIÓN </t>
  </si>
  <si>
    <t>SERVIDOR PÚBLICO NOMBRADO</t>
  </si>
  <si>
    <t>DRIADES NAYADE FERRERAS GOMEZ</t>
  </si>
  <si>
    <t>RAI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</si>
  <si>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</si>
  <si>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</si>
  <si>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</si>
  <si>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</si>
  <si>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</si>
  <si>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</si>
  <si>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</si>
  <si>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</si>
  <si>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</si>
  <si>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</si>
  <si>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</si>
  <si>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</si>
  <si>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</si>
  <si>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</si>
  <si>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</si>
  <si>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</si>
  <si>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</si>
  <si>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</si>
  <si>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MENSAJERO EXTERNO</t>
  </si>
  <si>
    <t>ALTAGRACIA SVELTRINA GARCIA SICARD DE DIAZ</t>
  </si>
  <si>
    <t>ENC. DEPTO. JURIDICO</t>
  </si>
  <si>
    <t>MANUEL ANTONIO BAUTISTA MEJIA</t>
  </si>
  <si>
    <t>AUXILIAR LEGAL</t>
  </si>
  <si>
    <t>ELIZABETH ANJINETH TRONCOSO FIGUEROA</t>
  </si>
  <si>
    <t>ABOGADO (A) I</t>
  </si>
  <si>
    <t>CATALINA FELIZ TERRERO</t>
  </si>
  <si>
    <t>ENC. ADMINISTRATIVO Y FINANCIERO</t>
  </si>
  <si>
    <t>KATHIA VELEZ RAMIREZ</t>
  </si>
  <si>
    <t>SOPORTE ADMINISTRATIVO</t>
  </si>
  <si>
    <t>ABRAHAN FRANCISCO COMARAZAMY FLORENTINO</t>
  </si>
  <si>
    <t>ENC. SECCION DE SERVICIO GENERALES</t>
  </si>
  <si>
    <t xml:space="preserve">CARLOS JESUS ALMEYDA CALCAÑO </t>
  </si>
  <si>
    <t>ELECTRICISTA</t>
  </si>
  <si>
    <t>ANDRES RIVAS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</si>
  <si>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</si>
  <si>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</si>
  <si>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</si>
  <si>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</si>
  <si>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</si>
  <si>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</si>
  <si>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</si>
  <si>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</si>
  <si>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</si>
  <si>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</si>
  <si>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</si>
  <si>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</si>
  <si>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</si>
  <si>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</si>
  <si>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ALFONSO PEREZ Y PEREZ</t>
  </si>
  <si>
    <t>ENC. DIVISION DE CONTABILIDAD</t>
  </si>
  <si>
    <t>EMILIANO DEL ROSARIO GENAO</t>
  </si>
  <si>
    <t>CONTADOR</t>
  </si>
  <si>
    <t>ALBA IRIS PEÑA MARRERO</t>
  </si>
  <si>
    <t>KEICI ORTIZ BATISTA</t>
  </si>
  <si>
    <t>MARIA TERESA LEON PAULINO DE RODRIGUEZ</t>
  </si>
  <si>
    <t>ALEXANDRA IRONIA LIBERATO RODRIGUEZ</t>
  </si>
  <si>
    <t>ENC.DIV.DESAROLLO INSTITUCIONAL Y CALIDAD EN LA GESTION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</si>
  <si>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</si>
  <si>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</si>
  <si>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</si>
  <si>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</si>
  <si>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</si>
  <si>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</si>
  <si>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PORFIRIO ANTONIO RODRIGUEZ GOMEZ</t>
  </si>
  <si>
    <t>SOPORTE TECNICO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</si>
  <si>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</si>
  <si>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</si>
  <si>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</si>
  <si>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</si>
  <si>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</si>
  <si>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</si>
  <si>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</si>
  <si>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</si>
  <si>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SACHARY LORENZO MERCEDES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</si>
  <si>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</si>
  <si>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</si>
  <si>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</si>
  <si>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</si>
  <si>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</si>
  <si>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</si>
  <si>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CONTADOR (A)</t>
  </si>
  <si>
    <t>GABRIEL LEBRON</t>
  </si>
  <si>
    <t>TECNICO DE COMPRAS</t>
  </si>
  <si>
    <t>SRA. CATALINA FELIZ TERRERO</t>
  </si>
  <si>
    <t>SR. CRISTIAN SANCHEZ REYES</t>
  </si>
  <si>
    <t>SONIA CASTILLO GERALDO</t>
  </si>
  <si>
    <t>AUXILIAR ADMINISTRATIVO 1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</si>
  <si>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</si>
  <si>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</si>
  <si>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</si>
  <si>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</si>
  <si>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</si>
  <si>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</si>
  <si>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</si>
  <si>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LEONCIO JIMENEZ ORTIZ</t>
  </si>
  <si>
    <t>ASESOR FINANCIERO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</si>
  <si>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</si>
  <si>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</si>
  <si>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</si>
  <si>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</si>
  <si>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</si>
  <si>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SUPERVISOR DE ALMACEN Y SUMINISTROS</t>
  </si>
  <si>
    <t>BEATRIZ TERESA ARIZA CORONADO</t>
  </si>
  <si>
    <t>ASESOR COMUNICACIÓN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</si>
  <si>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</si>
  <si>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</si>
  <si>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</si>
  <si>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</si>
  <si>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</si>
  <si>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</si>
  <si>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</si>
  <si>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</si>
  <si>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</si>
  <si>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</si>
  <si>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</si>
  <si>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Almacen</t>
  </si>
  <si>
    <t>Departamento de Planificación y Desarrollo</t>
  </si>
  <si>
    <t>División de Desarrollo Institucional y Calidad en la Gestión</t>
  </si>
  <si>
    <t>Sub-Programa 
02</t>
  </si>
  <si>
    <t>ERICKA LORENZO DE LA ROSA</t>
  </si>
  <si>
    <t>ELAINY LESERCY GARCIA SOTO</t>
  </si>
  <si>
    <t>ASISTENTE EJECUTIVA</t>
  </si>
  <si>
    <t>División Administrativa</t>
  </si>
  <si>
    <t>NICOLAS SALAS GRAJALES</t>
  </si>
  <si>
    <t>AUXILIAR ADMINISTRATIVO</t>
  </si>
  <si>
    <t>ANGEL PASTOR DE JESUS MORENO GARCIA</t>
  </si>
  <si>
    <t>ASESOR</t>
  </si>
  <si>
    <t>CESAR JOEL PERALTA SUERO</t>
  </si>
  <si>
    <t>IAN CRISTIAN SOTO FELIX</t>
  </si>
  <si>
    <t>PRICILA ROMERO DIAZ</t>
  </si>
  <si>
    <t>ENCARADA FORMULACION MO</t>
  </si>
  <si>
    <t>Actividad: 0002</t>
  </si>
  <si>
    <t>ELVINALISA DEL CARMEN ALMONTE REODRIGUEZ</t>
  </si>
  <si>
    <t>ASESOR ACADEMICO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</si>
  <si>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</si>
  <si>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</si>
  <si>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</si>
  <si>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</si>
  <si>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</si>
  <si>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RUDELANIA FRIAS NIVAR</t>
  </si>
  <si>
    <t>AUXILIAR ACADEMICO</t>
  </si>
  <si>
    <t>PEDRO MICHAEL FIGUEROA</t>
  </si>
  <si>
    <t>NANCY MIGUELINA DRULLARD FELIZ</t>
  </si>
  <si>
    <t>COORDINADORA DE ADIESTRAMIENTO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</si>
  <si>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</si>
  <si>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</si>
  <si>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</si>
  <si>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</si>
  <si>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</si>
  <si>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</si>
  <si>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DEILIN RICARDO MATOS CARRAS</t>
  </si>
  <si>
    <t>JUMARI ISAMAL ACEVEDO JIMENEZ</t>
  </si>
  <si>
    <t>PAOLA SCARLA DIAZ ROSARIO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</si>
  <si>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</si>
  <si>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</si>
  <si>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</si>
  <si>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</si>
  <si>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</si>
  <si>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</si>
  <si>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ALEXANDER MIGUEL CALZADO BORGES</t>
  </si>
  <si>
    <t>LEOPOLDO FIDEL GRULLON GUZMAN</t>
  </si>
  <si>
    <t>SOPORTE USUARIO I</t>
  </si>
  <si>
    <t>ALEXANDER RAMOS PEREZ</t>
  </si>
  <si>
    <t>SOPORTE INFORMATICO</t>
  </si>
  <si>
    <t xml:space="preserve">ESTHER WONG ALCANTARA </t>
  </si>
  <si>
    <t>ENC. DEPARTAMENTO ACREDITACION</t>
  </si>
  <si>
    <t>RHINA YOMIRA PEÑA BELLO</t>
  </si>
  <si>
    <t>JUANA MARIA RODRIGUEZ GARCIA</t>
  </si>
  <si>
    <t>JOSE AMAURIS NOBLE JIMENEZ</t>
  </si>
  <si>
    <t>TECNICO ADMINISTRATIVO</t>
  </si>
  <si>
    <t>JUANA ELENA RODRIGUIEZ VASQUEZ</t>
  </si>
  <si>
    <t>ASISTENTE DE LA DIRECCION GENERAL</t>
  </si>
  <si>
    <t>JUAN FRANCISCO CAMBUMBA PUELLO</t>
  </si>
  <si>
    <t>JONATHAN FRANCISCO CORNIELLE HIDALGO</t>
  </si>
  <si>
    <t>RICARDO PÉREZ PIMENTEL</t>
  </si>
  <si>
    <t>IVIS NEWILL MONTERO MATOS</t>
  </si>
  <si>
    <t>PAMELA ARACHE</t>
  </si>
  <si>
    <t>EDWARD MARTINEZ POZO</t>
  </si>
  <si>
    <t>VICTOR ALFONSO MORILLO GONZALEZ</t>
  </si>
  <si>
    <t xml:space="preserve">                                     SRA. ALBA IRIS PEÑA MARRERO</t>
  </si>
  <si>
    <t>JOSTHIN DARIEL ACOSTA MATOS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</si>
  <si>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</si>
  <si>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</si>
  <si>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</si>
  <si>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</si>
  <si>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</si>
  <si>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</si>
  <si>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SADAN SEBASTIAN SURIEL DELORBE</t>
  </si>
  <si>
    <t>BRAILIN YOAN FELIZ</t>
  </si>
  <si>
    <t>RUT SOLANGE GUZMAN ADAMES</t>
  </si>
  <si>
    <t xml:space="preserve">                              PREPARADO POR:</t>
  </si>
  <si>
    <t xml:space="preserve">                              SOPORTE ADMINISTRATIVO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</si>
  <si>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</si>
  <si>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</si>
  <si>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</si>
  <si>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</si>
  <si>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</si>
  <si>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</si>
  <si>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</si>
  <si>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</si>
  <si>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</si>
  <si>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</si>
  <si>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</si>
  <si>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</si>
  <si>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</si>
  <si>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</si>
  <si>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</si>
  <si>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</si>
  <si>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</si>
  <si>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JOSE LUIS VASQUEZ MILIANO</t>
  </si>
  <si>
    <t>YASAIRA ENCARNACION LARA</t>
  </si>
  <si>
    <t>DEURI LARA SUAREZ</t>
  </si>
  <si>
    <t>MARTIN APOLONIO SANCHEZ ARTILES</t>
  </si>
  <si>
    <t>ANA LUISA ROMERO</t>
  </si>
  <si>
    <t>ANALISTA DE DESARROLLO INSTITUCIONAL</t>
  </si>
  <si>
    <t>JULANY VALENTINA CUESTA GUZMAN</t>
  </si>
  <si>
    <t>COORDINADOR TECNICO GRAL.</t>
  </si>
  <si>
    <t>DOMINGA REYNOSO</t>
  </si>
  <si>
    <t>Sección de Libre Acceso a la información</t>
  </si>
  <si>
    <t>División de Formulacion, Monitoreo y Evaluacion de Planes, Programas y Proyectos</t>
  </si>
  <si>
    <t>Departamento de Tecnologías de la información y Comunicación</t>
  </si>
  <si>
    <t>Sección de Presupuesto</t>
  </si>
  <si>
    <t xml:space="preserve">Departamento de Formación Docente </t>
  </si>
  <si>
    <t xml:space="preserve">Departamento de Investigación e Innovación </t>
  </si>
  <si>
    <t>Departamento Tecnico Academico</t>
  </si>
  <si>
    <r>
      <t xml:space="preserve">BIENVENIDO ROSARIO CEBALLOS </t>
    </r>
    <r>
      <rPr>
        <i/>
        <sz val="12"/>
        <color rgb="FF000000"/>
        <rFont val="Segoe UI "/>
      </rPr>
      <t>(Santiago de los Caballeros)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</si>
  <si>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</si>
  <si>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</si>
  <si>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</si>
  <si>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Segoe UI "/>
      </rPr>
      <t>(La Vega)</t>
    </r>
  </si>
  <si>
    <r>
      <t xml:space="preserve">YORCITO MATOS SANTOS </t>
    </r>
    <r>
      <rPr>
        <i/>
        <sz val="12"/>
        <color rgb="FF000000"/>
        <rFont val="Segoe UI "/>
      </rPr>
      <t>(Baní)</t>
    </r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</si>
  <si>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</si>
  <si>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Departamento de Recursos Formativos Digitales</t>
  </si>
  <si>
    <t>División de Admisión e Información</t>
  </si>
  <si>
    <t>División de Coordinación de Profesionali</t>
  </si>
  <si>
    <t>ALEXANDRA ACOSTA</t>
  </si>
  <si>
    <t>HILDA ARASELIS CASTRO HUGGINS</t>
  </si>
  <si>
    <t>ANALISTA DE ACREDITACION Y CERTIFICACION</t>
  </si>
  <si>
    <t>HEIDI CAROLINA DE LA CRUZ</t>
  </si>
  <si>
    <t>INSTITUTO NACIONAL DE ADMINISTRACIÓN PÚBLICA 
(INAP)
Nomina de Personal Fijo, correspondiente al mes de septiembre 2023</t>
  </si>
  <si>
    <t>INSTITUTO NACIONAL DE ADMINISTRACIÓN PÚBLICA 
(INAP)
Nomina de Personal Contratado con Carácter Temporal, correspondientes al mes de septiembre 2023</t>
  </si>
  <si>
    <t>Capitulo: 221</t>
  </si>
  <si>
    <t>Cuenta: 2.1.1.2.0.8</t>
  </si>
  <si>
    <t>Nombramiento Temporal</t>
  </si>
  <si>
    <t>CRISTIAN ARTURO SANTANA PEÑA</t>
  </si>
  <si>
    <t>PERIODISTA</t>
  </si>
  <si>
    <t>SERVIDOR PÚBLICO CONTRATADO</t>
  </si>
  <si>
    <t>01/09/2022- 01/03/2023</t>
  </si>
  <si>
    <t>ELERSON ANTONIO ORTEGA BRAZOBAN</t>
  </si>
  <si>
    <t>01/10/2022- 01/04/2023</t>
  </si>
  <si>
    <t>ARMANDO JOSE RABASSA ROSARIO</t>
  </si>
  <si>
    <t>DISEÑADOR GRAFICO</t>
  </si>
  <si>
    <t>FERLYN JOSE CRUZ OLIVA</t>
  </si>
  <si>
    <t>TECNICO DE COMUNICACIONES</t>
  </si>
  <si>
    <t>01/12/2022- 01/06/2023</t>
  </si>
  <si>
    <t xml:space="preserve">                           </t>
  </si>
  <si>
    <t>DIANA STEFANY MARCANO TAVAREZ</t>
  </si>
  <si>
    <t>ENC. RECURSOS HUMANOS</t>
  </si>
  <si>
    <t>03/09/2022- 03/03/2023</t>
  </si>
  <si>
    <t>Division de Formulacion, Monitoreo y Evaluacion de Planes y Programas y Proyectos</t>
  </si>
  <si>
    <t>MANUEL MONEGRO INFANTE</t>
  </si>
  <si>
    <t>01/08/2022- 01/02/2023</t>
  </si>
  <si>
    <t>Division Administrativa</t>
  </si>
  <si>
    <t>HALINSON HIPOLITO DE LA CRUZ JIMENEZ</t>
  </si>
  <si>
    <t>ENC. DIVISION ADMINISTRATIVA</t>
  </si>
  <si>
    <t>01/07/2022- 01/01/2023</t>
  </si>
  <si>
    <t>Seccion de Compras y Contrataciones</t>
  </si>
  <si>
    <t>EUGENIO EMILIO MORETA PEREZ</t>
  </si>
  <si>
    <t>UE: 002</t>
  </si>
  <si>
    <t>Departamento de Investigacion e Innovacion</t>
  </si>
  <si>
    <t>MABEL ARLETTE FERNANDEZ MATEO</t>
  </si>
  <si>
    <t>JOSMAIRY ESTEFANIA MONTOLIO PEREZ</t>
  </si>
  <si>
    <t>ENC. DPTO. INVESTIGACION</t>
  </si>
  <si>
    <t>16/09/2022- 16/03/2023</t>
  </si>
  <si>
    <t>DEANNYS MILAGROS GONZALEZ JIMENEZ</t>
  </si>
  <si>
    <t>CARMEN DAIANA GONZALEZ MOREL</t>
  </si>
  <si>
    <t>ANALISTA DE INVESTIGACION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</si>
  <si>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</si>
  <si>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</si>
  <si>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</si>
  <si>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</si>
  <si>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</si>
  <si>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18/08/2022- 18/02/2023</t>
  </si>
  <si>
    <t>MADELYN MARIA RODRIGUEZ</t>
  </si>
  <si>
    <t>ANALISTA DE ACREDITAICION Y CE</t>
  </si>
  <si>
    <t>10/08/2022- 10/02/2023</t>
  </si>
  <si>
    <t>MARIO ALBERTO CRUSSET NUÑEZ</t>
  </si>
  <si>
    <t>15/06/2022- 15/12/2022</t>
  </si>
  <si>
    <t>TANIA MARIA HERNANDEZ BEATO</t>
  </si>
  <si>
    <t>01/09/2023- 03/02/2024</t>
  </si>
  <si>
    <t xml:space="preserve">  </t>
  </si>
  <si>
    <t>EVELYN DE LOS ANGELES CHAMAH MARTIN</t>
  </si>
  <si>
    <t>ENCARGADO ACADEMICO</t>
  </si>
  <si>
    <t>EVELYN AMADOR CASTILLO</t>
  </si>
  <si>
    <t>COORDINADORA ACADEMICO</t>
  </si>
  <si>
    <t>JUAN DE LA ROSA BELLO CUEVAS</t>
  </si>
  <si>
    <t>FAUSTINA PÉREZ DE CASTILLO</t>
  </si>
  <si>
    <t>BRAULIO RAFAEL JIMENEZ VELEZ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</si>
  <si>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</si>
  <si>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</si>
  <si>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</si>
  <si>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</si>
  <si>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</si>
  <si>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>ENCARGADO DIVISION REGISTRO Y ADMISION</t>
  </si>
  <si>
    <t>INSTITUTO NACIONAL DE ADMINISTRACIÓN PÚBLICA 
(INAP)
Nomina de Personal de Vigilancia, correspondiente al mes de septiembre 2023</t>
  </si>
  <si>
    <t>Cuenta: 2.1.2.2.0.5</t>
  </si>
  <si>
    <t>Direccion General</t>
  </si>
  <si>
    <t>JAIRO RAFAEL RODRIGUEZ ORTIZ</t>
  </si>
  <si>
    <t>ASISTENTE DE SEGURIDAD</t>
  </si>
  <si>
    <t>PERSONAL DE VIGILANCIA</t>
  </si>
  <si>
    <t>RODRIGO ADONIS GOMEZ ARACENA</t>
  </si>
  <si>
    <t>ENC. SEGURIDAD</t>
  </si>
  <si>
    <t>MANUEL VIZCAINO VIZCAINO</t>
  </si>
  <si>
    <t>MIEMBRO DE SEGURIDAD</t>
  </si>
  <si>
    <t>HECTOR DE LEON LORENZO</t>
  </si>
  <si>
    <t>YAIRENIS PAREDES CASTILLO</t>
  </si>
  <si>
    <t>ROSA MARIA GARCIA CEPEDA</t>
  </si>
  <si>
    <t>SEGURIDAD</t>
  </si>
  <si>
    <t>ABELIZARDO ESPINOSA GOMEZ</t>
  </si>
  <si>
    <t>OFICIAL VIGILANCIA RECEPCION</t>
  </si>
  <si>
    <t>RICHAL IVAN LUIS FELIZ</t>
  </si>
  <si>
    <t>MAYELIN DAHYANA NUÑEZ SILVERIO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</si>
</sst>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b/>
      <sz val="12"/>
      <color indexed="8"/>
      <name val="Segoe UI"/>
      <family val="2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4"/>
      <color theme="1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4"/>
      <color theme="1"/>
      <name val="Segoe UI"/>
      <family val="2"/>
    </font>
    <font>
      <sz val="12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11" fillId="0" borderId="13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3" fontId="12" fillId="0" borderId="0" xfId="1" applyFont="1" applyAlignment="1">
      <alignment horizontal="center" vertical="center" wrapText="1"/>
    </xf>
    <xf numFmtId="43" fontId="12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43" fontId="12" fillId="0" borderId="0" xfId="1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43" fontId="10" fillId="0" borderId="0" xfId="1" applyFont="1" applyFill="1" applyAlignment="1">
      <alignment horizontal="right" vertical="center" wrapText="1"/>
    </xf>
    <xf numFmtId="4" fontId="11" fillId="0" borderId="13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12" fillId="0" borderId="0" xfId="1" applyFont="1" applyAlignment="1">
      <alignment horizontal="left" vertical="center"/>
    </xf>
    <xf numFmtId="43" fontId="12" fillId="0" borderId="0" xfId="1" applyFont="1" applyFill="1" applyAlignment="1">
      <alignment vertical="center" wrapText="1"/>
    </xf>
    <xf numFmtId="43" fontId="12" fillId="0" borderId="13" xfId="1" applyFont="1" applyFill="1" applyBorder="1" applyAlignment="1">
      <alignment vertical="center" wrapText="1"/>
    </xf>
    <xf numFmtId="43" fontId="11" fillId="0" borderId="0" xfId="1" applyFont="1" applyFill="1" applyAlignment="1">
      <alignment horizontal="right" vertical="center" wrapText="1"/>
    </xf>
    <xf numFmtId="43" fontId="12" fillId="0" borderId="0" xfId="1" applyFont="1" applyFill="1" applyAlignment="1">
      <alignment horizontal="right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2" fillId="0" borderId="13" xfId="1" applyFont="1" applyFill="1" applyBorder="1" applyAlignment="1">
      <alignment horizontal="right" vertical="center" wrapText="1"/>
    </xf>
    <xf numFmtId="43" fontId="12" fillId="0" borderId="0" xfId="1" applyFont="1" applyFill="1" applyAlignment="1">
      <alignment horizontal="left" vertical="center"/>
    </xf>
    <xf numFmtId="43" fontId="12" fillId="0" borderId="0" xfId="1" applyFont="1" applyFill="1" applyAlignment="1">
      <alignment vertical="center"/>
    </xf>
    <xf numFmtId="2" fontId="11" fillId="0" borderId="0" xfId="1" applyNumberFormat="1" applyFont="1" applyFill="1" applyAlignment="1">
      <alignment vertical="center" wrapText="1"/>
    </xf>
    <xf numFmtId="2" fontId="11" fillId="0" borderId="13" xfId="1" applyNumberFormat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3" fontId="12" fillId="0" borderId="0" xfId="1" applyFont="1" applyFill="1" applyBorder="1" applyAlignment="1">
      <alignment horizontal="right" vertical="center" wrapText="1"/>
    </xf>
    <xf numFmtId="43" fontId="12" fillId="0" borderId="0" xfId="1" applyFont="1" applyFill="1" applyBorder="1" applyAlignment="1">
      <alignment vertical="center" wrapText="1"/>
    </xf>
    <xf numFmtId="43" fontId="7" fillId="0" borderId="0" xfId="1" applyFont="1" applyFill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" fontId="11" fillId="0" borderId="16" xfId="0" applyNumberFormat="1" applyFont="1" applyBorder="1" applyAlignment="1">
      <alignment horizontal="right" vertical="center"/>
    </xf>
    <xf numFmtId="0" fontId="15" fillId="0" borderId="0" xfId="0" applyFont="1" applyAlignment="1">
      <alignment vertical="top"/>
    </xf>
    <xf numFmtId="43" fontId="11" fillId="0" borderId="0" xfId="1" applyFont="1" applyFill="1" applyAlignment="1">
      <alignment horizontal="left" vertical="center"/>
    </xf>
    <xf numFmtId="43" fontId="11" fillId="0" borderId="0" xfId="1" applyFont="1" applyFill="1" applyAlignment="1">
      <alignment horizontal="left" vertical="center" wrapText="1"/>
    </xf>
    <xf numFmtId="43" fontId="11" fillId="0" borderId="0" xfId="1" applyFon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left" vertical="center"/>
    </xf>
    <xf numFmtId="43" fontId="11" fillId="0" borderId="0" xfId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4" fontId="12" fillId="0" borderId="13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4" fontId="7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2" fontId="12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43" fontId="11" fillId="0" borderId="16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11" fillId="0" borderId="0" xfId="1" applyNumberFormat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0" fillId="0" borderId="16" xfId="1" applyFont="1" applyFill="1" applyBorder="1" applyAlignment="1">
      <alignment horizontal="right" vertical="center" wrapText="1"/>
    </xf>
    <xf numFmtId="43" fontId="0" fillId="0" borderId="0" xfId="0" applyNumberFormat="1"/>
    <xf numFmtId="4" fontId="11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3" fontId="12" fillId="0" borderId="17" xfId="1" applyFont="1" applyFill="1" applyBorder="1" applyAlignment="1">
      <alignment horizontal="right" vertical="center" wrapText="1"/>
    </xf>
    <xf numFmtId="43" fontId="12" fillId="0" borderId="18" xfId="1" applyFont="1" applyFill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/>
    </xf>
    <xf numFmtId="43" fontId="0" fillId="0" borderId="0" xfId="1" applyFont="1"/>
    <xf numFmtId="0" fontId="3" fillId="0" borderId="11" xfId="0" applyFont="1" applyBorder="1" applyAlignment="1">
      <alignment horizontal="center" vertical="center"/>
    </xf>
    <xf numFmtId="4" fontId="12" fillId="0" borderId="16" xfId="0" applyNumberFormat="1" applyFont="1" applyBorder="1" applyAlignment="1">
      <alignment vertical="center"/>
    </xf>
    <xf numFmtId="4" fontId="12" fillId="0" borderId="16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43" fontId="11" fillId="0" borderId="0" xfId="1" applyFont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9" fillId="0" borderId="13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43" fontId="9" fillId="0" borderId="13" xfId="1" applyFont="1" applyFill="1" applyBorder="1" applyAlignment="1">
      <alignment horizontal="right" vertical="center"/>
    </xf>
    <xf numFmtId="43" fontId="8" fillId="0" borderId="13" xfId="1" applyFont="1" applyFill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" fontId="21" fillId="0" borderId="20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2" fillId="0" borderId="0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22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43" fontId="9" fillId="0" borderId="13" xfId="1" applyFont="1" applyFill="1" applyBorder="1" applyAlignment="1">
      <alignment horizontal="right" vertical="center" wrapText="1"/>
    </xf>
    <xf numFmtId="2" fontId="9" fillId="0" borderId="13" xfId="1" applyNumberFormat="1" applyFont="1" applyFill="1" applyBorder="1" applyAlignment="1">
      <alignment horizontal="right" vertical="center" wrapText="1"/>
    </xf>
    <xf numFmtId="43" fontId="8" fillId="0" borderId="13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43" fontId="9" fillId="0" borderId="13" xfId="1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43" fontId="8" fillId="0" borderId="20" xfId="1" applyFont="1" applyFill="1" applyBorder="1" applyAlignment="1">
      <alignment horizontal="right" vertical="center" wrapText="1"/>
    </xf>
    <xf numFmtId="2" fontId="8" fillId="0" borderId="20" xfId="1" applyNumberFormat="1" applyFont="1" applyFill="1" applyBorder="1" applyAlignment="1">
      <alignment horizontal="righ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68036</xdr:rowOff>
    </xdr:from>
    <xdr:to>
      <xdr:col>1</xdr:col>
      <xdr:colOff>475848</xdr:colOff>
      <xdr:row>5</xdr:row>
      <xdr:rowOff>190726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68036"/>
          <a:ext cx="1646063" cy="13473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1428750</xdr:colOff>
      <xdr:row>204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80717571"/>
          <a:ext cx="2721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204</xdr:row>
      <xdr:rowOff>0</xdr:rowOff>
    </xdr:from>
    <xdr:to>
      <xdr:col>11</xdr:col>
      <xdr:colOff>1055915</xdr:colOff>
      <xdr:row>204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204</xdr:row>
      <xdr:rowOff>0</xdr:rowOff>
    </xdr:from>
    <xdr:to>
      <xdr:col>5</xdr:col>
      <xdr:colOff>394607</xdr:colOff>
      <xdr:row>204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70</xdr:row>
      <xdr:rowOff>1</xdr:rowOff>
    </xdr:from>
    <xdr:to>
      <xdr:col>6</xdr:col>
      <xdr:colOff>369868</xdr:colOff>
      <xdr:row>70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319CC2C-210A-4B90-82E8-177A562F4422}"/>
            </a:ext>
          </a:extLst>
        </xdr:cNvPr>
        <xdr:cNvCxnSpPr/>
      </xdr:nvCxnSpPr>
      <xdr:spPr>
        <a:xfrm flipV="1">
          <a:off x="9977531" y="2739390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70</xdr:row>
      <xdr:rowOff>0</xdr:rowOff>
    </xdr:from>
    <xdr:to>
      <xdr:col>1</xdr:col>
      <xdr:colOff>1428750</xdr:colOff>
      <xdr:row>70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BC36714-6DA0-4E05-9277-0115347DA481}"/>
            </a:ext>
          </a:extLst>
        </xdr:cNvPr>
        <xdr:cNvCxnSpPr/>
      </xdr:nvCxnSpPr>
      <xdr:spPr>
        <a:xfrm>
          <a:off x="0" y="273939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54429</xdr:colOff>
      <xdr:row>0</xdr:row>
      <xdr:rowOff>40821</xdr:rowOff>
    </xdr:from>
    <xdr:to>
      <xdr:col>1</xdr:col>
      <xdr:colOff>1082794</xdr:colOff>
      <xdr:row>7</xdr:row>
      <xdr:rowOff>110936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2998F7-73AD-4360-B79F-495FA5817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9" y="40821"/>
          <a:ext cx="1790365" cy="1403615"/>
        </a:xfrm>
        <a:prstGeom prst="rect">
          <a:avLst/>
        </a:prstGeom>
      </xdr:spPr>
    </xdr:pic>
    <xdr:clientData/>
  </xdr:twoCellAnchor>
  <xdr:twoCellAnchor>
    <xdr:from>
      <xdr:col>9</xdr:col>
      <xdr:colOff>1102179</xdr:colOff>
      <xdr:row>70</xdr:row>
      <xdr:rowOff>0</xdr:rowOff>
    </xdr:from>
    <xdr:to>
      <xdr:col>12</xdr:col>
      <xdr:colOff>105117</xdr:colOff>
      <xdr:row>70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4E041EB-D907-419F-BC47-BD043DCA1EDF}"/>
            </a:ext>
          </a:extLst>
        </xdr:cNvPr>
        <xdr:cNvCxnSpPr/>
      </xdr:nvCxnSpPr>
      <xdr:spPr>
        <a:xfrm flipV="1">
          <a:off x="18218604" y="27393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2033681</xdr:colOff>
      <xdr:row>26</xdr:row>
      <xdr:rowOff>1</xdr:rowOff>
    </xdr:from>
    <xdr:to>
      <xdr:col>6</xdr:col>
      <xdr:colOff>369868</xdr:colOff>
      <xdr:row>26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CEAF52D-AA77-4AA4-AA34-9CC6D9D3E56F}"/>
            </a:ext>
          </a:extLst>
        </xdr:cNvPr>
        <xdr:cNvCxnSpPr/>
      </xdr:nvCxnSpPr>
      <xdr:spPr>
        <a:xfrm flipV="1">
          <a:off x="9129806" y="9105901"/>
          <a:ext cx="210808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</xdr:row>
      <xdr:rowOff>0</xdr:rowOff>
    </xdr:from>
    <xdr:to>
      <xdr:col>1</xdr:col>
      <xdr:colOff>1428750</xdr:colOff>
      <xdr:row>26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D2E9445-47B0-40F3-B1DD-734682BC0B29}"/>
            </a:ext>
          </a:extLst>
        </xdr:cNvPr>
        <xdr:cNvCxnSpPr/>
      </xdr:nvCxnSpPr>
      <xdr:spPr>
        <a:xfrm>
          <a:off x="0" y="9105900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26</xdr:row>
      <xdr:rowOff>0</xdr:rowOff>
    </xdr:from>
    <xdr:to>
      <xdr:col>12</xdr:col>
      <xdr:colOff>105117</xdr:colOff>
      <xdr:row>26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B5DF9FD-9D30-4554-B9B3-C5B7C017C06F}"/>
            </a:ext>
          </a:extLst>
        </xdr:cNvPr>
        <xdr:cNvCxnSpPr/>
      </xdr:nvCxnSpPr>
      <xdr:spPr>
        <a:xfrm flipV="1">
          <a:off x="16237404" y="9105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3</xdr:row>
      <xdr:rowOff>81643</xdr:rowOff>
    </xdr:from>
    <xdr:to>
      <xdr:col>1</xdr:col>
      <xdr:colOff>256817</xdr:colOff>
      <xdr:row>7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4D8818-AF42-4B2C-9F8B-41AF3F37F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2668"/>
          <a:ext cx="923567" cy="813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ipena\Desktop\NOMINAS%20TRANSPARENCIA%202022\CALCULOS%20NOMINAS.xlsx" TargetMode="External"/><Relationship Id="rId1" Type="http://schemas.openxmlformats.org/officeDocument/2006/relationships/externalLinkPath" Target="/Users/aipena/Desktop/NOMINAS%20TRANSPARENCIA%202022/CALCULOS%20NOMI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 refreshError="1">
        <row r="46">
          <cell r="H46">
            <v>60000</v>
          </cell>
          <cell r="I46">
            <v>1722</v>
          </cell>
          <cell r="J46">
            <v>1824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9"/>
  <sheetViews>
    <sheetView tabSelected="1" zoomScale="70" zoomScaleNormal="70" zoomScaleSheetLayoutView="35" workbookViewId="0">
      <selection activeCell="C204" sqref="C204"/>
    </sheetView>
  </sheetViews>
  <sheetFormatPr baseColWidth="10" defaultRowHeight="15"/>
  <cols>
    <col min="1" max="1" width="19.28515625" style="82" customWidth="1"/>
    <col min="2" max="2" width="55.140625" customWidth="1"/>
    <col min="3" max="3" width="47.140625" customWidth="1"/>
    <col min="4" max="4" width="13" style="5" customWidth="1"/>
    <col min="5" max="5" width="37.140625" style="16" customWidth="1"/>
    <col min="6" max="6" width="24.28515625" customWidth="1"/>
    <col min="7" max="7" width="17.140625" customWidth="1"/>
    <col min="8" max="8" width="20.85546875" customWidth="1"/>
    <col min="9" max="9" width="25.28515625" customWidth="1"/>
    <col min="10" max="10" width="17.28515625" customWidth="1"/>
    <col min="11" max="11" width="17.7109375" customWidth="1"/>
    <col min="12" max="12" width="15.85546875" customWidth="1"/>
    <col min="14" max="14" width="18.42578125" customWidth="1"/>
  </cols>
  <sheetData>
    <row r="1" spans="1:13" ht="20.100000000000001" customHeight="1">
      <c r="A1" s="104" t="s">
        <v>256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1:13" ht="20.100000000000001" customHeight="1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1:13" ht="20.100000000000001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9"/>
    </row>
    <row r="4" spans="1:13" ht="20.100000000000001" customHeight="1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</row>
    <row r="5" spans="1:13" ht="20.100000000000001" customHeight="1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9"/>
    </row>
    <row r="6" spans="1:13" ht="20.100000000000001" customHeight="1" thickBot="1">
      <c r="A6" s="11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2"/>
    </row>
    <row r="7" spans="1:13" s="2" customFormat="1" ht="60" customHeight="1" thickBot="1">
      <c r="A7" s="79" t="s">
        <v>212</v>
      </c>
      <c r="B7" s="4" t="s">
        <v>211</v>
      </c>
      <c r="C7" s="4" t="s">
        <v>210</v>
      </c>
      <c r="D7" s="4" t="s">
        <v>213</v>
      </c>
      <c r="E7" s="4" t="s">
        <v>214</v>
      </c>
      <c r="F7" s="4" t="s">
        <v>215</v>
      </c>
      <c r="G7" s="4" t="s">
        <v>216</v>
      </c>
      <c r="H7" s="4" t="s">
        <v>1</v>
      </c>
      <c r="I7" s="4" t="s">
        <v>217</v>
      </c>
      <c r="J7" s="4" t="s">
        <v>218</v>
      </c>
      <c r="K7" s="4"/>
      <c r="L7" s="93"/>
      <c r="M7" s="48"/>
    </row>
    <row r="8" spans="1:13" ht="30" customHeight="1" thickBot="1">
      <c r="A8" s="99" t="s">
        <v>84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3"/>
      <c r="M8" s="49"/>
    </row>
    <row r="9" spans="1:13" ht="30" customHeight="1" thickBot="1">
      <c r="A9" s="1" t="s">
        <v>4</v>
      </c>
      <c r="B9" s="1" t="s">
        <v>5</v>
      </c>
      <c r="C9" s="1" t="s">
        <v>6</v>
      </c>
      <c r="D9" s="1" t="s">
        <v>199</v>
      </c>
      <c r="E9" s="1" t="s">
        <v>7</v>
      </c>
      <c r="F9" s="1" t="s">
        <v>219</v>
      </c>
      <c r="G9" s="1" t="s">
        <v>8</v>
      </c>
      <c r="H9" s="1" t="s">
        <v>9</v>
      </c>
      <c r="I9" s="1" t="s">
        <v>10</v>
      </c>
      <c r="J9" s="1" t="s">
        <v>220</v>
      </c>
      <c r="K9" s="1" t="s">
        <v>221</v>
      </c>
      <c r="L9" s="1" t="s">
        <v>222</v>
      </c>
      <c r="M9" s="49"/>
    </row>
    <row r="10" spans="1:13" ht="30" customHeight="1">
      <c r="A10" s="66">
        <v>1</v>
      </c>
      <c r="B10" s="39" t="s">
        <v>18</v>
      </c>
      <c r="C10" s="39" t="s">
        <v>95</v>
      </c>
      <c r="D10" s="7" t="s">
        <v>203</v>
      </c>
      <c r="E10" s="7" t="s">
        <v>17</v>
      </c>
      <c r="F10" s="22">
        <v>70000</v>
      </c>
      <c r="G10" s="22">
        <f>F10*0.0287</f>
        <v>2009</v>
      </c>
      <c r="H10" s="22">
        <f>IF(F10&lt;75829.93,F10*0.0304,2305.23)</f>
        <v>2128</v>
      </c>
      <c r="I10" s="22">
        <v>5368.48</v>
      </c>
      <c r="J10" s="22">
        <v>125</v>
      </c>
      <c r="K10" s="22">
        <f>+G10+H10+I10+J10</f>
        <v>9630.48</v>
      </c>
      <c r="L10" s="47">
        <f>+F10-K10</f>
        <v>60369.520000000004</v>
      </c>
      <c r="M10" s="49"/>
    </row>
    <row r="11" spans="1:13" ht="30" customHeight="1">
      <c r="A11" s="66">
        <v>2</v>
      </c>
      <c r="B11" s="39" t="s">
        <v>11</v>
      </c>
      <c r="C11" s="39" t="s">
        <v>12</v>
      </c>
      <c r="D11" s="7" t="s">
        <v>202</v>
      </c>
      <c r="E11" s="7" t="s">
        <v>13</v>
      </c>
      <c r="F11" s="22">
        <v>225000</v>
      </c>
      <c r="G11" s="22">
        <f t="shared" ref="G11" si="0">F11*0.0287</f>
        <v>6457.5</v>
      </c>
      <c r="H11" s="22">
        <v>5685.41</v>
      </c>
      <c r="I11" s="22">
        <v>41397.81</v>
      </c>
      <c r="J11" s="22">
        <v>20327.5</v>
      </c>
      <c r="K11" s="22">
        <f t="shared" ref="K11:K31" si="1">+G11+H11+I11+J11</f>
        <v>73868.22</v>
      </c>
      <c r="L11" s="47">
        <f t="shared" ref="L11" si="2">+F11-K11</f>
        <v>151131.78</v>
      </c>
      <c r="M11" s="49"/>
    </row>
    <row r="12" spans="1:13" ht="30" customHeight="1">
      <c r="A12" s="66">
        <v>3</v>
      </c>
      <c r="B12" s="39" t="s">
        <v>22</v>
      </c>
      <c r="C12" s="39" t="s">
        <v>23</v>
      </c>
      <c r="D12" s="7" t="s">
        <v>203</v>
      </c>
      <c r="E12" s="7" t="s">
        <v>13</v>
      </c>
      <c r="F12" s="22">
        <v>160000</v>
      </c>
      <c r="G12" s="22">
        <f>F12*0.0287</f>
        <v>4592</v>
      </c>
      <c r="H12" s="22">
        <v>4864</v>
      </c>
      <c r="I12" s="22">
        <v>26218.87</v>
      </c>
      <c r="J12" s="22">
        <v>12453.39</v>
      </c>
      <c r="K12" s="22">
        <f t="shared" si="1"/>
        <v>48128.259999999995</v>
      </c>
      <c r="L12" s="47">
        <f t="shared" ref="L12" si="3">+F12-K12</f>
        <v>111871.74</v>
      </c>
      <c r="M12" s="49"/>
    </row>
    <row r="13" spans="1:13" ht="30" customHeight="1">
      <c r="A13" s="66">
        <v>4</v>
      </c>
      <c r="B13" s="60" t="s">
        <v>111</v>
      </c>
      <c r="C13" s="42" t="s">
        <v>112</v>
      </c>
      <c r="D13" s="8" t="s">
        <v>202</v>
      </c>
      <c r="E13" s="7" t="s">
        <v>14</v>
      </c>
      <c r="F13" s="22">
        <v>60000</v>
      </c>
      <c r="G13" s="22">
        <v>1722</v>
      </c>
      <c r="H13" s="22">
        <v>1824</v>
      </c>
      <c r="I13" s="22">
        <v>3167.21</v>
      </c>
      <c r="J13" s="22">
        <v>2822.31</v>
      </c>
      <c r="K13" s="22">
        <f t="shared" si="1"/>
        <v>9535.52</v>
      </c>
      <c r="L13" s="47">
        <f>+F13-K13</f>
        <v>50464.479999999996</v>
      </c>
      <c r="M13" s="49"/>
    </row>
    <row r="14" spans="1:13" ht="30" customHeight="1">
      <c r="A14" s="66">
        <v>5</v>
      </c>
      <c r="B14" s="39" t="s">
        <v>229</v>
      </c>
      <c r="C14" s="39" t="s">
        <v>143</v>
      </c>
      <c r="D14" s="7" t="s">
        <v>202</v>
      </c>
      <c r="E14" s="12" t="s">
        <v>14</v>
      </c>
      <c r="F14" s="22">
        <v>85000</v>
      </c>
      <c r="G14" s="22">
        <f t="shared" ref="G14" si="4">F14*0.0287</f>
        <v>2439.5</v>
      </c>
      <c r="H14" s="22">
        <v>2584</v>
      </c>
      <c r="I14" s="22">
        <v>8177.67</v>
      </c>
      <c r="J14" s="22">
        <v>1622.31</v>
      </c>
      <c r="K14" s="22">
        <f t="shared" si="1"/>
        <v>14823.48</v>
      </c>
      <c r="L14" s="47">
        <f>+F14-K14</f>
        <v>70176.52</v>
      </c>
      <c r="M14" s="49"/>
    </row>
    <row r="15" spans="1:13" ht="30" customHeight="1">
      <c r="A15" s="66">
        <v>6</v>
      </c>
      <c r="B15" s="39" t="s">
        <v>91</v>
      </c>
      <c r="C15" s="42" t="s">
        <v>94</v>
      </c>
      <c r="D15" s="7" t="s">
        <v>202</v>
      </c>
      <c r="E15" s="7" t="s">
        <v>13</v>
      </c>
      <c r="F15" s="22">
        <v>160000</v>
      </c>
      <c r="G15" s="22">
        <f>F15*0.0287</f>
        <v>4592</v>
      </c>
      <c r="H15" s="22">
        <v>4864</v>
      </c>
      <c r="I15" s="22">
        <v>26218.87</v>
      </c>
      <c r="J15" s="22">
        <v>17416.099999999999</v>
      </c>
      <c r="K15" s="22">
        <f t="shared" si="1"/>
        <v>53090.969999999994</v>
      </c>
      <c r="L15" s="47">
        <f>+F15-K15</f>
        <v>106909.03</v>
      </c>
      <c r="M15" s="49"/>
    </row>
    <row r="16" spans="1:13" ht="30" customHeight="1">
      <c r="A16" s="66">
        <v>7</v>
      </c>
      <c r="B16" s="60" t="s">
        <v>104</v>
      </c>
      <c r="C16" s="42" t="s">
        <v>105</v>
      </c>
      <c r="D16" s="8" t="s">
        <v>203</v>
      </c>
      <c r="E16" s="7" t="s">
        <v>14</v>
      </c>
      <c r="F16" s="22">
        <v>40000</v>
      </c>
      <c r="G16" s="22">
        <v>1148</v>
      </c>
      <c r="H16" s="22">
        <v>1216</v>
      </c>
      <c r="I16" s="22">
        <v>0</v>
      </c>
      <c r="J16" s="22">
        <v>25</v>
      </c>
      <c r="K16" s="22">
        <f t="shared" si="1"/>
        <v>2389</v>
      </c>
      <c r="L16" s="47">
        <v>37168.35</v>
      </c>
      <c r="M16" s="49"/>
    </row>
    <row r="17" spans="1:13" ht="30" customHeight="1">
      <c r="A17" s="66">
        <v>8</v>
      </c>
      <c r="B17" s="39" t="s">
        <v>96</v>
      </c>
      <c r="C17" s="42" t="s">
        <v>23</v>
      </c>
      <c r="D17" s="7" t="s">
        <v>203</v>
      </c>
      <c r="E17" s="7" t="s">
        <v>13</v>
      </c>
      <c r="F17" s="17">
        <v>160000</v>
      </c>
      <c r="G17" s="17">
        <f t="shared" ref="G17:G24" si="5">F17*0.0287</f>
        <v>4592</v>
      </c>
      <c r="H17" s="17">
        <v>4864</v>
      </c>
      <c r="I17" s="17">
        <v>26218.87</v>
      </c>
      <c r="J17" s="17">
        <v>17648.5</v>
      </c>
      <c r="K17" s="17">
        <f t="shared" si="1"/>
        <v>53323.369999999995</v>
      </c>
      <c r="L17" s="18">
        <f>F17-K17</f>
        <v>106676.63</v>
      </c>
      <c r="M17" s="49"/>
    </row>
    <row r="18" spans="1:13" ht="30" customHeight="1">
      <c r="A18" s="66">
        <v>9</v>
      </c>
      <c r="B18" s="39" t="s">
        <v>113</v>
      </c>
      <c r="C18" s="39" t="s">
        <v>114</v>
      </c>
      <c r="D18" s="7" t="s">
        <v>203</v>
      </c>
      <c r="E18" s="12" t="s">
        <v>14</v>
      </c>
      <c r="F18" s="22">
        <v>60000</v>
      </c>
      <c r="G18" s="22">
        <f t="shared" si="5"/>
        <v>1722</v>
      </c>
      <c r="H18" s="22">
        <v>1824</v>
      </c>
      <c r="I18" s="22">
        <v>3486.68</v>
      </c>
      <c r="J18" s="22">
        <v>3120.14</v>
      </c>
      <c r="K18" s="22">
        <f t="shared" si="1"/>
        <v>10152.82</v>
      </c>
      <c r="L18" s="18">
        <f>F18-K18</f>
        <v>49847.18</v>
      </c>
      <c r="M18" s="49"/>
    </row>
    <row r="19" spans="1:13" ht="30" customHeight="1">
      <c r="A19" s="66">
        <v>10</v>
      </c>
      <c r="B19" s="39" t="s">
        <v>142</v>
      </c>
      <c r="C19" s="39" t="s">
        <v>143</v>
      </c>
      <c r="D19" s="7" t="s">
        <v>202</v>
      </c>
      <c r="E19" s="12" t="s">
        <v>14</v>
      </c>
      <c r="F19" s="22">
        <v>90000</v>
      </c>
      <c r="G19" s="22">
        <f t="shared" si="5"/>
        <v>2583</v>
      </c>
      <c r="H19" s="22">
        <v>2736</v>
      </c>
      <c r="I19" s="22">
        <v>9753.1200000000008</v>
      </c>
      <c r="J19" s="22">
        <v>25</v>
      </c>
      <c r="K19" s="22">
        <f t="shared" si="1"/>
        <v>15097.12</v>
      </c>
      <c r="L19" s="47">
        <f>F19-K19</f>
        <v>74902.880000000005</v>
      </c>
      <c r="M19" s="49"/>
    </row>
    <row r="20" spans="1:13" ht="30" customHeight="1">
      <c r="A20" s="66">
        <v>11</v>
      </c>
      <c r="B20" s="39" t="s">
        <v>106</v>
      </c>
      <c r="C20" s="39" t="s">
        <v>107</v>
      </c>
      <c r="D20" s="7" t="s">
        <v>203</v>
      </c>
      <c r="E20" s="7" t="s">
        <v>14</v>
      </c>
      <c r="F20" s="30">
        <v>35000</v>
      </c>
      <c r="G20" s="30">
        <f t="shared" si="5"/>
        <v>1004.5</v>
      </c>
      <c r="H20" s="30">
        <f>IF(F20&lt;75829.93,F20*0.0304,2305.23)</f>
        <v>1064</v>
      </c>
      <c r="I20" s="22">
        <v>0</v>
      </c>
      <c r="J20" s="30">
        <v>1822.31</v>
      </c>
      <c r="K20" s="22">
        <f t="shared" si="1"/>
        <v>3890.81</v>
      </c>
      <c r="L20" s="31">
        <f>+F20-K20</f>
        <v>31109.19</v>
      </c>
      <c r="M20" s="49"/>
    </row>
    <row r="21" spans="1:13" ht="30" customHeight="1">
      <c r="A21" s="66">
        <v>12</v>
      </c>
      <c r="B21" s="39" t="s">
        <v>119</v>
      </c>
      <c r="C21" s="39" t="s">
        <v>120</v>
      </c>
      <c r="D21" s="7" t="s">
        <v>203</v>
      </c>
      <c r="E21" s="12" t="s">
        <v>14</v>
      </c>
      <c r="F21" s="22">
        <v>100000</v>
      </c>
      <c r="G21" s="22">
        <f t="shared" si="5"/>
        <v>2870</v>
      </c>
      <c r="H21" s="22">
        <v>3040</v>
      </c>
      <c r="I21" s="22">
        <v>12105.37</v>
      </c>
      <c r="J21" s="22">
        <v>25</v>
      </c>
      <c r="K21" s="22">
        <f t="shared" si="1"/>
        <v>18040.370000000003</v>
      </c>
      <c r="L21" s="47">
        <f>+F21-K21</f>
        <v>81959.63</v>
      </c>
      <c r="M21" s="49"/>
    </row>
    <row r="22" spans="1:13" ht="30" customHeight="1">
      <c r="A22" s="66">
        <v>13</v>
      </c>
      <c r="B22" s="39" t="s">
        <v>187</v>
      </c>
      <c r="C22" s="42" t="s">
        <v>188</v>
      </c>
      <c r="D22" s="7" t="s">
        <v>203</v>
      </c>
      <c r="E22" s="12" t="s">
        <v>14</v>
      </c>
      <c r="F22" s="22">
        <v>75000</v>
      </c>
      <c r="G22" s="22">
        <f t="shared" si="5"/>
        <v>2152.5</v>
      </c>
      <c r="H22" s="22">
        <v>2280</v>
      </c>
      <c r="I22" s="22">
        <v>6309.38</v>
      </c>
      <c r="J22" s="22">
        <v>3868.5</v>
      </c>
      <c r="K22" s="22">
        <f t="shared" si="1"/>
        <v>14610.380000000001</v>
      </c>
      <c r="L22" s="47">
        <f>+F22-K22</f>
        <v>60389.619999999995</v>
      </c>
      <c r="M22" s="49"/>
    </row>
    <row r="23" spans="1:13" ht="30" customHeight="1">
      <c r="A23" s="66">
        <v>14</v>
      </c>
      <c r="B23" s="39" t="s">
        <v>137</v>
      </c>
      <c r="C23" s="39" t="s">
        <v>138</v>
      </c>
      <c r="D23" s="7" t="s">
        <v>203</v>
      </c>
      <c r="E23" s="12" t="s">
        <v>14</v>
      </c>
      <c r="F23" s="22">
        <v>60000</v>
      </c>
      <c r="G23" s="22">
        <f t="shared" si="5"/>
        <v>1722</v>
      </c>
      <c r="H23" s="22">
        <v>1824</v>
      </c>
      <c r="I23" s="22">
        <v>3486.68</v>
      </c>
      <c r="J23" s="22">
        <v>25</v>
      </c>
      <c r="K23" s="22">
        <f t="shared" si="1"/>
        <v>7057.68</v>
      </c>
      <c r="L23" s="47">
        <f>+F23-K23</f>
        <v>52942.32</v>
      </c>
      <c r="M23" s="49"/>
    </row>
    <row r="24" spans="1:13" ht="30" customHeight="1">
      <c r="A24" s="66">
        <v>15</v>
      </c>
      <c r="B24" s="39" t="s">
        <v>191</v>
      </c>
      <c r="C24" s="39" t="s">
        <v>143</v>
      </c>
      <c r="D24" s="7" t="s">
        <v>202</v>
      </c>
      <c r="E24" s="12" t="s">
        <v>14</v>
      </c>
      <c r="F24" s="22">
        <v>80000</v>
      </c>
      <c r="G24" s="22">
        <f t="shared" si="5"/>
        <v>2296</v>
      </c>
      <c r="H24" s="22">
        <v>2432</v>
      </c>
      <c r="I24" s="22">
        <v>7400.87</v>
      </c>
      <c r="J24" s="22">
        <v>25</v>
      </c>
      <c r="K24" s="22">
        <f t="shared" si="1"/>
        <v>12153.869999999999</v>
      </c>
      <c r="L24" s="47">
        <v>67846.13</v>
      </c>
      <c r="M24" s="49"/>
    </row>
    <row r="25" spans="1:13" ht="30" customHeight="1">
      <c r="A25" s="66">
        <v>16</v>
      </c>
      <c r="B25" s="39" t="s">
        <v>190</v>
      </c>
      <c r="C25" s="39" t="s">
        <v>143</v>
      </c>
      <c r="D25" s="7" t="s">
        <v>202</v>
      </c>
      <c r="E25" s="12" t="s">
        <v>14</v>
      </c>
      <c r="F25" s="22">
        <v>80000</v>
      </c>
      <c r="G25" s="22">
        <f t="shared" ref="G25" si="6">F25*0.0287</f>
        <v>2296</v>
      </c>
      <c r="H25" s="22">
        <v>2432</v>
      </c>
      <c r="I25" s="22">
        <v>7400.87</v>
      </c>
      <c r="J25" s="22">
        <v>25</v>
      </c>
      <c r="K25" s="22">
        <f t="shared" si="1"/>
        <v>12153.869999999999</v>
      </c>
      <c r="L25" s="47">
        <v>67846.13</v>
      </c>
      <c r="M25" s="49"/>
    </row>
    <row r="26" spans="1:13" ht="30" customHeight="1">
      <c r="A26" s="66">
        <v>17</v>
      </c>
      <c r="B26" s="41" t="s">
        <v>189</v>
      </c>
      <c r="C26" s="41" t="s">
        <v>143</v>
      </c>
      <c r="D26" s="7" t="s">
        <v>202</v>
      </c>
      <c r="E26" s="12" t="s">
        <v>14</v>
      </c>
      <c r="F26" s="23">
        <v>90000</v>
      </c>
      <c r="G26" s="32">
        <f>F26*0.0287</f>
        <v>2583</v>
      </c>
      <c r="H26" s="32">
        <v>2736</v>
      </c>
      <c r="I26" s="22">
        <v>0</v>
      </c>
      <c r="J26" s="22">
        <v>25</v>
      </c>
      <c r="K26" s="22">
        <f t="shared" si="1"/>
        <v>5344</v>
      </c>
      <c r="L26" s="47">
        <f t="shared" ref="L26:L31" si="7">+F26-K26</f>
        <v>84656</v>
      </c>
      <c r="M26" s="49"/>
    </row>
    <row r="27" spans="1:13" ht="30" customHeight="1">
      <c r="A27" s="66">
        <v>18</v>
      </c>
      <c r="B27" s="43" t="s">
        <v>194</v>
      </c>
      <c r="C27" s="39" t="s">
        <v>51</v>
      </c>
      <c r="D27" s="7" t="s">
        <v>202</v>
      </c>
      <c r="E27" s="7" t="s">
        <v>14</v>
      </c>
      <c r="F27" s="22">
        <v>24000</v>
      </c>
      <c r="G27" s="22">
        <f>F27*0.0287</f>
        <v>688.8</v>
      </c>
      <c r="H27" s="22">
        <f>IF(F27&lt;75829.93,F27*0.0304,2305.23)</f>
        <v>729.6</v>
      </c>
      <c r="I27" s="22">
        <v>0</v>
      </c>
      <c r="J27" s="22">
        <v>505</v>
      </c>
      <c r="K27" s="22">
        <f t="shared" si="1"/>
        <v>1923.4</v>
      </c>
      <c r="L27" s="47">
        <f t="shared" si="7"/>
        <v>22076.6</v>
      </c>
      <c r="M27" s="49"/>
    </row>
    <row r="28" spans="1:13" ht="30" customHeight="1">
      <c r="A28" s="66">
        <v>19</v>
      </c>
      <c r="B28" s="39" t="s">
        <v>149</v>
      </c>
      <c r="C28" s="39" t="s">
        <v>150</v>
      </c>
      <c r="D28" s="7" t="s">
        <v>203</v>
      </c>
      <c r="E28" s="7" t="s">
        <v>14</v>
      </c>
      <c r="F28" s="22">
        <v>80000</v>
      </c>
      <c r="G28" s="22">
        <f>F28*0.0287</f>
        <v>2296</v>
      </c>
      <c r="H28" s="22">
        <v>2432</v>
      </c>
      <c r="I28" s="22">
        <v>7400.87</v>
      </c>
      <c r="J28" s="22">
        <v>25</v>
      </c>
      <c r="K28" s="22">
        <f t="shared" si="1"/>
        <v>12153.869999999999</v>
      </c>
      <c r="L28" s="47">
        <f t="shared" si="7"/>
        <v>67846.13</v>
      </c>
      <c r="M28" s="49"/>
    </row>
    <row r="29" spans="1:13" ht="30" customHeight="1">
      <c r="A29" s="66">
        <v>20</v>
      </c>
      <c r="B29" s="39" t="s">
        <v>172</v>
      </c>
      <c r="C29" s="39" t="s">
        <v>198</v>
      </c>
      <c r="D29" s="7" t="s">
        <v>203</v>
      </c>
      <c r="E29" s="7" t="s">
        <v>14</v>
      </c>
      <c r="F29" s="22">
        <v>60000</v>
      </c>
      <c r="G29" s="22">
        <v>1722</v>
      </c>
      <c r="H29" s="22">
        <v>1824</v>
      </c>
      <c r="I29" s="22">
        <v>3486.68</v>
      </c>
      <c r="J29" s="22">
        <v>3761.59</v>
      </c>
      <c r="K29" s="22">
        <f t="shared" si="1"/>
        <v>10794.27</v>
      </c>
      <c r="L29" s="47">
        <f t="shared" si="7"/>
        <v>49205.729999999996</v>
      </c>
      <c r="M29" s="49"/>
    </row>
    <row r="30" spans="1:13" ht="30" customHeight="1">
      <c r="A30" s="66">
        <v>21</v>
      </c>
      <c r="B30" s="40" t="s">
        <v>92</v>
      </c>
      <c r="C30" s="40" t="s">
        <v>93</v>
      </c>
      <c r="D30" s="7" t="s">
        <v>203</v>
      </c>
      <c r="E30" s="12" t="s">
        <v>14</v>
      </c>
      <c r="F30" s="22">
        <v>70000</v>
      </c>
      <c r="G30" s="22">
        <f>F30*0.0287</f>
        <v>2009</v>
      </c>
      <c r="H30" s="22">
        <v>2128</v>
      </c>
      <c r="I30" s="22">
        <v>5368.48</v>
      </c>
      <c r="J30" s="22">
        <v>8856.41</v>
      </c>
      <c r="K30" s="22">
        <f t="shared" si="1"/>
        <v>18361.89</v>
      </c>
      <c r="L30" s="47">
        <f t="shared" si="7"/>
        <v>51638.11</v>
      </c>
      <c r="M30" s="49"/>
    </row>
    <row r="31" spans="1:13" ht="30" customHeight="1">
      <c r="A31" s="66">
        <v>22</v>
      </c>
      <c r="B31" s="39" t="s">
        <v>226</v>
      </c>
      <c r="C31" s="39" t="s">
        <v>143</v>
      </c>
      <c r="D31" s="7" t="s">
        <v>202</v>
      </c>
      <c r="E31" s="12" t="s">
        <v>14</v>
      </c>
      <c r="F31" s="24">
        <v>80000</v>
      </c>
      <c r="G31" s="24">
        <f t="shared" ref="G31" si="8">F31*0.0287</f>
        <v>2296</v>
      </c>
      <c r="H31" s="24">
        <v>2432</v>
      </c>
      <c r="I31" s="24">
        <v>7400.87</v>
      </c>
      <c r="J31" s="24">
        <v>9927.34</v>
      </c>
      <c r="K31" s="24">
        <f t="shared" si="1"/>
        <v>22056.21</v>
      </c>
      <c r="L31" s="62">
        <f t="shared" si="7"/>
        <v>57943.79</v>
      </c>
      <c r="M31" s="49"/>
    </row>
    <row r="32" spans="1:13" ht="30" customHeight="1" thickBot="1">
      <c r="A32" s="15" t="s">
        <v>224</v>
      </c>
      <c r="B32" s="21"/>
      <c r="C32" s="21"/>
      <c r="D32" s="7"/>
      <c r="E32" s="14"/>
      <c r="F32" s="47">
        <f t="shared" ref="F32:L32" si="9">SUM(F10:F31)</f>
        <v>1944000</v>
      </c>
      <c r="G32" s="47">
        <f t="shared" si="9"/>
        <v>55792.800000000003</v>
      </c>
      <c r="H32" s="47">
        <f t="shared" si="9"/>
        <v>57943.01</v>
      </c>
      <c r="I32" s="47">
        <f t="shared" si="9"/>
        <v>210367.64999999997</v>
      </c>
      <c r="J32" s="47">
        <f t="shared" si="9"/>
        <v>104476.39999999998</v>
      </c>
      <c r="K32" s="47">
        <f t="shared" si="9"/>
        <v>428579.86000000004</v>
      </c>
      <c r="L32" s="47">
        <f t="shared" si="9"/>
        <v>1514977.49</v>
      </c>
      <c r="M32" s="49"/>
    </row>
    <row r="33" spans="1:13" ht="30" customHeight="1" thickBot="1">
      <c r="A33" s="99" t="s">
        <v>235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3"/>
      <c r="M33" s="49"/>
    </row>
    <row r="34" spans="1:13" ht="30" customHeight="1" thickBot="1">
      <c r="A34" s="1" t="s">
        <v>4</v>
      </c>
      <c r="B34" s="1" t="s">
        <v>5</v>
      </c>
      <c r="C34" s="1" t="s">
        <v>6</v>
      </c>
      <c r="D34" s="1" t="s">
        <v>199</v>
      </c>
      <c r="E34" s="13" t="s">
        <v>7</v>
      </c>
      <c r="F34" s="1" t="s">
        <v>219</v>
      </c>
      <c r="G34" s="1" t="s">
        <v>8</v>
      </c>
      <c r="H34" s="1" t="s">
        <v>9</v>
      </c>
      <c r="I34" s="1" t="s">
        <v>10</v>
      </c>
      <c r="J34" s="1" t="s">
        <v>220</v>
      </c>
      <c r="K34" s="1" t="s">
        <v>221</v>
      </c>
      <c r="L34" s="1" t="s">
        <v>222</v>
      </c>
      <c r="M34" s="49"/>
    </row>
    <row r="35" spans="1:13" ht="30" customHeight="1">
      <c r="A35" s="66">
        <v>23</v>
      </c>
      <c r="B35" s="39" t="s">
        <v>15</v>
      </c>
      <c r="C35" s="39" t="s">
        <v>16</v>
      </c>
      <c r="D35" s="7" t="s">
        <v>203</v>
      </c>
      <c r="E35" s="7" t="s">
        <v>17</v>
      </c>
      <c r="F35" s="52">
        <v>49000</v>
      </c>
      <c r="G35" s="52">
        <f>F35*0.0287</f>
        <v>1406.3</v>
      </c>
      <c r="H35" s="52">
        <v>1489.6</v>
      </c>
      <c r="I35" s="52">
        <v>1712.87</v>
      </c>
      <c r="J35" s="52">
        <v>7892.63</v>
      </c>
      <c r="K35" s="52">
        <f>+G35+H35+I35+J35</f>
        <v>12501.4</v>
      </c>
      <c r="L35" s="52">
        <f>+F35-K35</f>
        <v>36498.6</v>
      </c>
      <c r="M35" s="49"/>
    </row>
    <row r="36" spans="1:13" ht="30" customHeight="1" thickBot="1">
      <c r="A36" s="15" t="s">
        <v>224</v>
      </c>
      <c r="B36" s="49"/>
      <c r="C36" s="49"/>
      <c r="D36" s="50"/>
      <c r="E36" s="51"/>
      <c r="F36" s="62">
        <f>+F35</f>
        <v>49000</v>
      </c>
      <c r="G36" s="62">
        <f t="shared" ref="G36:L36" si="10">+G35</f>
        <v>1406.3</v>
      </c>
      <c r="H36" s="62">
        <f t="shared" si="10"/>
        <v>1489.6</v>
      </c>
      <c r="I36" s="62">
        <f t="shared" si="10"/>
        <v>1712.87</v>
      </c>
      <c r="J36" s="62">
        <f t="shared" si="10"/>
        <v>7892.63</v>
      </c>
      <c r="K36" s="62">
        <f t="shared" si="10"/>
        <v>12501.4</v>
      </c>
      <c r="L36" s="62">
        <f t="shared" si="10"/>
        <v>36498.6</v>
      </c>
      <c r="M36" s="49"/>
    </row>
    <row r="37" spans="1:13" ht="30" customHeight="1" thickBot="1">
      <c r="A37" s="99" t="s">
        <v>128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3"/>
      <c r="M37" s="49"/>
    </row>
    <row r="38" spans="1:13" ht="30" customHeight="1" thickBot="1">
      <c r="A38" s="1" t="s">
        <v>4</v>
      </c>
      <c r="B38" s="1" t="s">
        <v>5</v>
      </c>
      <c r="C38" s="1" t="s">
        <v>6</v>
      </c>
      <c r="D38" s="1" t="s">
        <v>199</v>
      </c>
      <c r="E38" s="13" t="s">
        <v>7</v>
      </c>
      <c r="F38" s="1" t="s">
        <v>219</v>
      </c>
      <c r="G38" s="1" t="s">
        <v>8</v>
      </c>
      <c r="H38" s="1" t="s">
        <v>9</v>
      </c>
      <c r="I38" s="1" t="s">
        <v>10</v>
      </c>
      <c r="J38" s="1" t="s">
        <v>220</v>
      </c>
      <c r="K38" s="1" t="s">
        <v>221</v>
      </c>
      <c r="L38" s="1" t="s">
        <v>222</v>
      </c>
      <c r="M38" s="49"/>
    </row>
    <row r="39" spans="1:13" ht="30" customHeight="1">
      <c r="A39" s="66">
        <v>24</v>
      </c>
      <c r="B39" s="39" t="s">
        <v>25</v>
      </c>
      <c r="C39" s="42" t="s">
        <v>26</v>
      </c>
      <c r="D39" s="8" t="s">
        <v>202</v>
      </c>
      <c r="E39" s="7" t="s">
        <v>17</v>
      </c>
      <c r="F39" s="17">
        <v>50000</v>
      </c>
      <c r="G39" s="17">
        <f t="shared" ref="G39:G41" si="11">F39*0.0287</f>
        <v>1435</v>
      </c>
      <c r="H39" s="17">
        <f>IF(F39&lt;75829.93,F39*0.0304,2305.23)</f>
        <v>1520</v>
      </c>
      <c r="I39" s="17">
        <v>1854</v>
      </c>
      <c r="J39" s="17">
        <v>1325</v>
      </c>
      <c r="K39" s="17">
        <f t="shared" ref="K39:K43" si="12">G39+H39+I39+J39</f>
        <v>6134</v>
      </c>
      <c r="L39" s="18">
        <f t="shared" ref="L39:L43" si="13">+F39-K39</f>
        <v>43866</v>
      </c>
      <c r="M39" s="49"/>
    </row>
    <row r="40" spans="1:13" ht="30" customHeight="1">
      <c r="A40" s="66">
        <v>25</v>
      </c>
      <c r="B40" s="39" t="s">
        <v>24</v>
      </c>
      <c r="C40" s="42" t="s">
        <v>123</v>
      </c>
      <c r="D40" s="7" t="s">
        <v>203</v>
      </c>
      <c r="E40" s="7" t="s">
        <v>17</v>
      </c>
      <c r="F40" s="22">
        <v>60000</v>
      </c>
      <c r="G40" s="22">
        <f>F40*0.0287</f>
        <v>1722</v>
      </c>
      <c r="H40" s="22">
        <v>1824</v>
      </c>
      <c r="I40" s="22">
        <v>3486.68</v>
      </c>
      <c r="J40" s="22">
        <v>145</v>
      </c>
      <c r="K40" s="17">
        <f t="shared" si="12"/>
        <v>7177.68</v>
      </c>
      <c r="L40" s="47">
        <f>+F40-K40</f>
        <v>52822.32</v>
      </c>
      <c r="M40" s="49"/>
    </row>
    <row r="41" spans="1:13" ht="30" customHeight="1">
      <c r="A41" s="66">
        <v>26</v>
      </c>
      <c r="B41" s="39" t="s">
        <v>122</v>
      </c>
      <c r="C41" s="42" t="s">
        <v>123</v>
      </c>
      <c r="D41" s="8" t="s">
        <v>203</v>
      </c>
      <c r="E41" s="7" t="s">
        <v>14</v>
      </c>
      <c r="F41" s="17">
        <v>80000</v>
      </c>
      <c r="G41" s="17">
        <f t="shared" si="11"/>
        <v>2296</v>
      </c>
      <c r="H41" s="17">
        <v>2432</v>
      </c>
      <c r="I41" s="17">
        <v>7001.54</v>
      </c>
      <c r="J41" s="17">
        <v>1822.31</v>
      </c>
      <c r="K41" s="17">
        <f t="shared" si="12"/>
        <v>13551.85</v>
      </c>
      <c r="L41" s="18">
        <f t="shared" si="13"/>
        <v>66448.149999999994</v>
      </c>
      <c r="M41" s="49"/>
    </row>
    <row r="42" spans="1:13" ht="30" customHeight="1">
      <c r="A42" s="66">
        <v>27</v>
      </c>
      <c r="B42" s="39" t="s">
        <v>204</v>
      </c>
      <c r="C42" s="41" t="s">
        <v>103</v>
      </c>
      <c r="D42" s="8" t="s">
        <v>202</v>
      </c>
      <c r="E42" s="7" t="s">
        <v>14</v>
      </c>
      <c r="F42" s="17">
        <v>35000</v>
      </c>
      <c r="G42" s="17">
        <f t="shared" ref="G42" si="14">F42*0.0287</f>
        <v>1004.5</v>
      </c>
      <c r="H42" s="17">
        <f>IF(F42&lt;75829.93,F42*0.0304,2305.23)</f>
        <v>1064</v>
      </c>
      <c r="I42" s="17">
        <v>0</v>
      </c>
      <c r="J42" s="17">
        <v>1871</v>
      </c>
      <c r="K42" s="17">
        <f>G42+H42+I42+J42</f>
        <v>3939.5</v>
      </c>
      <c r="L42" s="18">
        <f>+F42-K42</f>
        <v>31060.5</v>
      </c>
      <c r="M42" s="49"/>
    </row>
    <row r="43" spans="1:13" ht="30" customHeight="1">
      <c r="A43" s="66">
        <v>28</v>
      </c>
      <c r="B43" s="39" t="s">
        <v>126</v>
      </c>
      <c r="C43" s="42" t="s">
        <v>127</v>
      </c>
      <c r="D43" s="8" t="s">
        <v>203</v>
      </c>
      <c r="E43" s="7" t="s">
        <v>14</v>
      </c>
      <c r="F43" s="19">
        <v>41000</v>
      </c>
      <c r="G43" s="19">
        <f t="shared" ref="G43" si="15">F43*0.0287</f>
        <v>1176.7</v>
      </c>
      <c r="H43" s="19">
        <f>IF(F43&lt;75829.93,F43*0.0304,2305.23)</f>
        <v>1246.4000000000001</v>
      </c>
      <c r="I43" s="19">
        <v>0</v>
      </c>
      <c r="J43" s="19">
        <v>25</v>
      </c>
      <c r="K43" s="19">
        <f t="shared" si="12"/>
        <v>2448.1000000000004</v>
      </c>
      <c r="L43" s="20">
        <f t="shared" si="13"/>
        <v>38551.9</v>
      </c>
      <c r="M43" s="49"/>
    </row>
    <row r="44" spans="1:13" ht="30" customHeight="1" thickBot="1">
      <c r="A44" s="15" t="s">
        <v>224</v>
      </c>
      <c r="B44" s="21"/>
      <c r="C44" s="21"/>
      <c r="D44" s="9"/>
      <c r="E44" s="14"/>
      <c r="F44" s="47">
        <f>SUM(F39:F43)</f>
        <v>266000</v>
      </c>
      <c r="G44" s="47">
        <f t="shared" ref="G44:L44" si="16">SUM(G39:G43)</f>
        <v>7634.2</v>
      </c>
      <c r="H44" s="47">
        <f t="shared" si="16"/>
        <v>8086.4</v>
      </c>
      <c r="I44" s="47">
        <f t="shared" si="16"/>
        <v>12342.220000000001</v>
      </c>
      <c r="J44" s="47">
        <f t="shared" si="16"/>
        <v>5188.3099999999995</v>
      </c>
      <c r="K44" s="47">
        <f t="shared" si="16"/>
        <v>33251.129999999997</v>
      </c>
      <c r="L44" s="47">
        <f t="shared" si="16"/>
        <v>232748.87</v>
      </c>
      <c r="M44" s="53"/>
    </row>
    <row r="45" spans="1:13" ht="30" customHeight="1" thickBot="1">
      <c r="A45" s="99" t="s">
        <v>130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3"/>
      <c r="M45" s="53"/>
    </row>
    <row r="46" spans="1:13" ht="30" customHeight="1" thickBot="1">
      <c r="A46" s="1" t="s">
        <v>4</v>
      </c>
      <c r="B46" s="1" t="s">
        <v>5</v>
      </c>
      <c r="C46" s="1" t="s">
        <v>6</v>
      </c>
      <c r="D46" s="1" t="s">
        <v>199</v>
      </c>
      <c r="E46" s="13" t="s">
        <v>7</v>
      </c>
      <c r="F46" s="1" t="s">
        <v>219</v>
      </c>
      <c r="G46" s="1" t="s">
        <v>8</v>
      </c>
      <c r="H46" s="1" t="s">
        <v>9</v>
      </c>
      <c r="I46" s="1" t="s">
        <v>10</v>
      </c>
      <c r="J46" s="1" t="s">
        <v>220</v>
      </c>
      <c r="K46" s="1" t="s">
        <v>221</v>
      </c>
      <c r="L46" s="1" t="s">
        <v>222</v>
      </c>
      <c r="M46" s="53"/>
    </row>
    <row r="47" spans="1:13" ht="30" customHeight="1">
      <c r="A47" s="66">
        <v>29</v>
      </c>
      <c r="B47" s="43" t="s">
        <v>36</v>
      </c>
      <c r="C47" s="42" t="s">
        <v>37</v>
      </c>
      <c r="D47" s="8" t="s">
        <v>203</v>
      </c>
      <c r="E47" s="7" t="s">
        <v>17</v>
      </c>
      <c r="F47" s="17">
        <v>100000</v>
      </c>
      <c r="G47" s="17">
        <f>F47*0.0287</f>
        <v>2870</v>
      </c>
      <c r="H47" s="17">
        <v>3040</v>
      </c>
      <c r="I47" s="17">
        <v>12105.37</v>
      </c>
      <c r="J47" s="17">
        <v>4311.62</v>
      </c>
      <c r="K47" s="17">
        <f>G47+H47+I47+J47</f>
        <v>22326.99</v>
      </c>
      <c r="L47" s="18">
        <f>+F47-K47</f>
        <v>77673.009999999995</v>
      </c>
      <c r="M47" s="53"/>
    </row>
    <row r="48" spans="1:13" ht="30" customHeight="1">
      <c r="A48" s="66">
        <v>30</v>
      </c>
      <c r="B48" s="39" t="s">
        <v>38</v>
      </c>
      <c r="C48" s="42" t="s">
        <v>39</v>
      </c>
      <c r="D48" s="8" t="s">
        <v>202</v>
      </c>
      <c r="E48" s="7" t="s">
        <v>17</v>
      </c>
      <c r="F48" s="17">
        <v>45000</v>
      </c>
      <c r="G48" s="17">
        <f>F48*0.0287</f>
        <v>1291.5</v>
      </c>
      <c r="H48" s="17">
        <f>IF(F48&lt;75829.93,F48*0.0304,2305.23)</f>
        <v>1368</v>
      </c>
      <c r="I48" s="17">
        <v>0</v>
      </c>
      <c r="J48" s="17">
        <v>1922.31</v>
      </c>
      <c r="K48" s="17">
        <f>G48+H48+I48+J48</f>
        <v>4581.8099999999995</v>
      </c>
      <c r="L48" s="18">
        <f t="shared" ref="L48" si="17">+F48-K48</f>
        <v>40418.19</v>
      </c>
      <c r="M48" s="53"/>
    </row>
    <row r="49" spans="1:14" ht="30" customHeight="1">
      <c r="A49" s="66">
        <v>31</v>
      </c>
      <c r="B49" s="39" t="s">
        <v>227</v>
      </c>
      <c r="C49" s="41" t="s">
        <v>21</v>
      </c>
      <c r="D49" s="8" t="s">
        <v>203</v>
      </c>
      <c r="E49" s="7" t="s">
        <v>14</v>
      </c>
      <c r="F49" s="19">
        <v>30000</v>
      </c>
      <c r="G49" s="19">
        <f>F49*0.0287</f>
        <v>861</v>
      </c>
      <c r="H49" s="19">
        <f>IF(F49&lt;75829.93,F49*0.0304,2305.23)</f>
        <v>912</v>
      </c>
      <c r="I49" s="19">
        <v>0</v>
      </c>
      <c r="J49" s="19">
        <v>2576.09</v>
      </c>
      <c r="K49" s="19">
        <f>G49+H49+I49+J49</f>
        <v>4349.09</v>
      </c>
      <c r="L49" s="20">
        <f t="shared" ref="L49" si="18">+F49-K49</f>
        <v>25650.91</v>
      </c>
      <c r="M49" s="53"/>
    </row>
    <row r="50" spans="1:14" ht="30" customHeight="1" thickBot="1">
      <c r="A50" s="15" t="s">
        <v>224</v>
      </c>
      <c r="B50" s="27"/>
      <c r="C50" s="27"/>
      <c r="D50" s="9"/>
      <c r="E50" s="14"/>
      <c r="F50" s="47">
        <f>SUM(F47:F49)</f>
        <v>175000</v>
      </c>
      <c r="G50" s="47">
        <f t="shared" ref="G50:L50" si="19">SUM(G47:G49)</f>
        <v>5022.5</v>
      </c>
      <c r="H50" s="47">
        <f t="shared" si="19"/>
        <v>5320</v>
      </c>
      <c r="I50" s="47">
        <f t="shared" si="19"/>
        <v>12105.37</v>
      </c>
      <c r="J50" s="47">
        <f t="shared" si="19"/>
        <v>8810.02</v>
      </c>
      <c r="K50" s="47">
        <f t="shared" si="19"/>
        <v>31257.890000000003</v>
      </c>
      <c r="L50" s="47">
        <f t="shared" si="19"/>
        <v>143742.10999999999</v>
      </c>
      <c r="M50" s="53"/>
    </row>
    <row r="51" spans="1:14" ht="30" customHeight="1" thickBot="1">
      <c r="A51" s="99" t="s">
        <v>129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3"/>
      <c r="M51" s="49"/>
    </row>
    <row r="52" spans="1:14" ht="30" customHeight="1" thickBot="1">
      <c r="A52" s="1" t="s">
        <v>4</v>
      </c>
      <c r="B52" s="1" t="s">
        <v>5</v>
      </c>
      <c r="C52" s="1" t="s">
        <v>6</v>
      </c>
      <c r="D52" s="1" t="s">
        <v>199</v>
      </c>
      <c r="E52" s="13" t="s">
        <v>7</v>
      </c>
      <c r="F52" s="1" t="s">
        <v>219</v>
      </c>
      <c r="G52" s="1" t="s">
        <v>8</v>
      </c>
      <c r="H52" s="1" t="s">
        <v>9</v>
      </c>
      <c r="I52" s="1" t="s">
        <v>10</v>
      </c>
      <c r="J52" s="1" t="s">
        <v>220</v>
      </c>
      <c r="K52" s="1" t="s">
        <v>221</v>
      </c>
      <c r="L52" s="1" t="s">
        <v>222</v>
      </c>
      <c r="M52" s="49"/>
    </row>
    <row r="53" spans="1:14" ht="30" customHeight="1">
      <c r="A53" s="8">
        <v>32</v>
      </c>
      <c r="B53" s="39" t="s">
        <v>30</v>
      </c>
      <c r="C53" s="42" t="s">
        <v>31</v>
      </c>
      <c r="D53" s="8" t="s">
        <v>203</v>
      </c>
      <c r="E53" s="7" t="s">
        <v>17</v>
      </c>
      <c r="F53" s="17">
        <v>100000</v>
      </c>
      <c r="G53" s="17">
        <f t="shared" ref="G53:G56" si="20">F53*0.0287</f>
        <v>2870</v>
      </c>
      <c r="H53" s="17">
        <v>3040</v>
      </c>
      <c r="I53" s="17">
        <v>12105.37</v>
      </c>
      <c r="J53" s="17">
        <v>16952.12</v>
      </c>
      <c r="K53" s="17">
        <f>+G53+H53+I53+J53</f>
        <v>34967.490000000005</v>
      </c>
      <c r="L53" s="18">
        <f>+F53-K53</f>
        <v>65032.509999999995</v>
      </c>
      <c r="M53" s="49"/>
    </row>
    <row r="54" spans="1:14" ht="30" customHeight="1">
      <c r="A54" s="8">
        <v>33</v>
      </c>
      <c r="B54" s="39" t="s">
        <v>33</v>
      </c>
      <c r="C54" s="42" t="s">
        <v>32</v>
      </c>
      <c r="D54" s="8" t="s">
        <v>203</v>
      </c>
      <c r="E54" s="7" t="s">
        <v>17</v>
      </c>
      <c r="F54" s="17">
        <v>70000</v>
      </c>
      <c r="G54" s="17">
        <f t="shared" si="20"/>
        <v>2009</v>
      </c>
      <c r="H54" s="17">
        <f t="shared" ref="H54:H56" si="21">IF(F54&lt;75829.93,F54*0.0304,2305.23)</f>
        <v>2128</v>
      </c>
      <c r="I54" s="17">
        <v>5049.01</v>
      </c>
      <c r="J54" s="17">
        <v>1922.31</v>
      </c>
      <c r="K54" s="17">
        <f t="shared" ref="K54:K57" si="22">+G54+H54+I54+J54</f>
        <v>11108.32</v>
      </c>
      <c r="L54" s="18">
        <f t="shared" ref="L54" si="23">+F54-K54</f>
        <v>58891.68</v>
      </c>
      <c r="M54" s="49"/>
    </row>
    <row r="55" spans="1:14" ht="30" customHeight="1">
      <c r="A55" s="8">
        <v>34</v>
      </c>
      <c r="B55" s="41" t="s">
        <v>102</v>
      </c>
      <c r="C55" s="41" t="s">
        <v>21</v>
      </c>
      <c r="D55" s="8" t="s">
        <v>203</v>
      </c>
      <c r="E55" s="7" t="s">
        <v>14</v>
      </c>
      <c r="F55" s="32">
        <v>45000</v>
      </c>
      <c r="G55" s="32">
        <v>1291.5</v>
      </c>
      <c r="H55" s="32">
        <v>1368</v>
      </c>
      <c r="I55" s="17">
        <v>1148.33</v>
      </c>
      <c r="J55" s="32">
        <v>225</v>
      </c>
      <c r="K55" s="17">
        <v>4032.83</v>
      </c>
      <c r="L55" s="18">
        <v>40967.17</v>
      </c>
      <c r="M55" s="49"/>
    </row>
    <row r="56" spans="1:14" ht="30" customHeight="1">
      <c r="A56" s="8">
        <v>35</v>
      </c>
      <c r="B56" s="41" t="s">
        <v>185</v>
      </c>
      <c r="C56" s="54" t="s">
        <v>32</v>
      </c>
      <c r="D56" s="8" t="s">
        <v>202</v>
      </c>
      <c r="E56" s="7" t="s">
        <v>17</v>
      </c>
      <c r="F56" s="17">
        <v>60000</v>
      </c>
      <c r="G56" s="17">
        <f t="shared" si="20"/>
        <v>1722</v>
      </c>
      <c r="H56" s="17">
        <f t="shared" si="21"/>
        <v>1824</v>
      </c>
      <c r="I56" s="17">
        <v>3486.68</v>
      </c>
      <c r="J56" s="17">
        <v>125</v>
      </c>
      <c r="K56" s="17">
        <f t="shared" si="22"/>
        <v>7157.68</v>
      </c>
      <c r="L56" s="18">
        <f>+F56-K56</f>
        <v>52842.32</v>
      </c>
      <c r="M56" s="49"/>
    </row>
    <row r="57" spans="1:14" ht="30" customHeight="1">
      <c r="A57" s="8">
        <v>36</v>
      </c>
      <c r="B57" s="41" t="s">
        <v>206</v>
      </c>
      <c r="C57" s="41" t="s">
        <v>21</v>
      </c>
      <c r="D57" s="8" t="s">
        <v>203</v>
      </c>
      <c r="E57" s="7" t="s">
        <v>14</v>
      </c>
      <c r="F57" s="19">
        <v>45000</v>
      </c>
      <c r="G57" s="19">
        <v>1291.5</v>
      </c>
      <c r="H57" s="19">
        <v>1368</v>
      </c>
      <c r="I57" s="19">
        <v>1148.33</v>
      </c>
      <c r="J57" s="19">
        <v>939.5</v>
      </c>
      <c r="K57" s="19">
        <f t="shared" si="22"/>
        <v>4747.33</v>
      </c>
      <c r="L57" s="18">
        <f>+F57-K57</f>
        <v>40252.67</v>
      </c>
      <c r="M57" s="49"/>
    </row>
    <row r="58" spans="1:14" ht="30" customHeight="1" thickBot="1">
      <c r="A58" s="15" t="s">
        <v>224</v>
      </c>
      <c r="B58" s="35"/>
      <c r="C58" s="21"/>
      <c r="D58" s="9"/>
      <c r="E58" s="14"/>
      <c r="F58" s="47">
        <f t="shared" ref="F58:L58" si="24">+SUM(F53:F57)</f>
        <v>320000</v>
      </c>
      <c r="G58" s="47">
        <f t="shared" si="24"/>
        <v>9184</v>
      </c>
      <c r="H58" s="47">
        <f t="shared" si="24"/>
        <v>9728</v>
      </c>
      <c r="I58" s="47">
        <f t="shared" si="24"/>
        <v>22937.72</v>
      </c>
      <c r="J58" s="47">
        <f t="shared" si="24"/>
        <v>20163.93</v>
      </c>
      <c r="K58" s="47">
        <f t="shared" si="24"/>
        <v>62013.650000000009</v>
      </c>
      <c r="L58" s="47">
        <f t="shared" si="24"/>
        <v>257986.34999999998</v>
      </c>
      <c r="M58" s="49"/>
    </row>
    <row r="59" spans="1:14" ht="30" customHeight="1" thickBot="1">
      <c r="A59" s="99" t="s">
        <v>133</v>
      </c>
      <c r="B59" s="100" t="s">
        <v>64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3"/>
      <c r="M59" s="49"/>
    </row>
    <row r="60" spans="1:14" ht="30" customHeight="1" thickBot="1">
      <c r="A60" s="1" t="s">
        <v>4</v>
      </c>
      <c r="B60" s="1" t="s">
        <v>5</v>
      </c>
      <c r="C60" s="1" t="s">
        <v>6</v>
      </c>
      <c r="D60" s="1" t="s">
        <v>199</v>
      </c>
      <c r="E60" s="13" t="s">
        <v>7</v>
      </c>
      <c r="F60" s="1" t="s">
        <v>219</v>
      </c>
      <c r="G60" s="1" t="s">
        <v>8</v>
      </c>
      <c r="H60" s="1" t="s">
        <v>9</v>
      </c>
      <c r="I60" s="1" t="s">
        <v>10</v>
      </c>
      <c r="J60" s="1" t="s">
        <v>220</v>
      </c>
      <c r="K60" s="1" t="s">
        <v>221</v>
      </c>
      <c r="L60" s="1" t="s">
        <v>222</v>
      </c>
      <c r="M60" s="49"/>
    </row>
    <row r="61" spans="1:14" ht="30" customHeight="1">
      <c r="A61" s="7">
        <v>37</v>
      </c>
      <c r="B61" s="39" t="s">
        <v>71</v>
      </c>
      <c r="C61" s="39" t="s">
        <v>186</v>
      </c>
      <c r="D61" s="7" t="s">
        <v>203</v>
      </c>
      <c r="E61" s="7" t="s">
        <v>17</v>
      </c>
      <c r="F61" s="17">
        <v>55000</v>
      </c>
      <c r="G61" s="17">
        <f t="shared" ref="G61" si="25">F61*0.0287</f>
        <v>1578.5</v>
      </c>
      <c r="H61" s="17">
        <f t="shared" ref="H61" si="26">IF(F61&lt;75829.93,F61*0.0304,2305.23)</f>
        <v>1672</v>
      </c>
      <c r="I61" s="17">
        <v>2559.6799999999998</v>
      </c>
      <c r="J61" s="17">
        <v>1425</v>
      </c>
      <c r="K61" s="32">
        <f>G61+H61+I61+J61</f>
        <v>7235.18</v>
      </c>
      <c r="L61" s="18">
        <f>+F61-K61</f>
        <v>47764.82</v>
      </c>
      <c r="M61" s="49"/>
    </row>
    <row r="62" spans="1:14" ht="30" customHeight="1">
      <c r="A62" s="7">
        <v>38</v>
      </c>
      <c r="B62" s="39" t="s">
        <v>72</v>
      </c>
      <c r="C62" s="39" t="s">
        <v>73</v>
      </c>
      <c r="D62" s="7" t="s">
        <v>203</v>
      </c>
      <c r="E62" s="7" t="s">
        <v>17</v>
      </c>
      <c r="F62" s="10">
        <v>100000</v>
      </c>
      <c r="G62" s="10">
        <v>2870</v>
      </c>
      <c r="H62" s="10">
        <v>3040</v>
      </c>
      <c r="I62" s="10">
        <v>12105.37</v>
      </c>
      <c r="J62" s="10">
        <v>14973.16</v>
      </c>
      <c r="K62" s="10">
        <f>+G62+H62+I62+J62</f>
        <v>32988.53</v>
      </c>
      <c r="L62" s="20">
        <f>+F62-K62</f>
        <v>67011.47</v>
      </c>
      <c r="M62" s="49"/>
    </row>
    <row r="63" spans="1:14" ht="30" customHeight="1" thickBot="1">
      <c r="A63" s="15" t="s">
        <v>224</v>
      </c>
      <c r="B63" s="34"/>
      <c r="C63" s="27"/>
      <c r="D63" s="9"/>
      <c r="E63" s="14"/>
      <c r="F63" s="47">
        <f>SUM(F61:F62)</f>
        <v>155000</v>
      </c>
      <c r="G63" s="47">
        <f t="shared" ref="G63:L63" si="27">SUM(G61:G62)</f>
        <v>4448.5</v>
      </c>
      <c r="H63" s="47">
        <f t="shared" si="27"/>
        <v>4712</v>
      </c>
      <c r="I63" s="47">
        <f t="shared" si="27"/>
        <v>14665.050000000001</v>
      </c>
      <c r="J63" s="47">
        <f t="shared" si="27"/>
        <v>16398.16</v>
      </c>
      <c r="K63" s="47">
        <f t="shared" si="27"/>
        <v>40223.71</v>
      </c>
      <c r="L63" s="47">
        <f t="shared" si="27"/>
        <v>114776.29000000001</v>
      </c>
      <c r="M63" s="49"/>
      <c r="N63" s="86"/>
    </row>
    <row r="64" spans="1:14" ht="30" customHeight="1" thickBot="1">
      <c r="A64" s="99" t="s">
        <v>134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3"/>
      <c r="M64" s="49"/>
    </row>
    <row r="65" spans="1:14" ht="30" customHeight="1" thickBot="1">
      <c r="A65" s="1" t="s">
        <v>4</v>
      </c>
      <c r="B65" s="1" t="s">
        <v>5</v>
      </c>
      <c r="C65" s="1" t="s">
        <v>6</v>
      </c>
      <c r="D65" s="1" t="s">
        <v>199</v>
      </c>
      <c r="E65" s="13" t="s">
        <v>7</v>
      </c>
      <c r="F65" s="1" t="s">
        <v>219</v>
      </c>
      <c r="G65" s="1" t="s">
        <v>8</v>
      </c>
      <c r="H65" s="1" t="s">
        <v>9</v>
      </c>
      <c r="I65" s="1" t="s">
        <v>10</v>
      </c>
      <c r="J65" s="1" t="s">
        <v>220</v>
      </c>
      <c r="K65" s="1" t="s">
        <v>221</v>
      </c>
      <c r="L65" s="1" t="s">
        <v>222</v>
      </c>
      <c r="M65" s="49"/>
    </row>
    <row r="66" spans="1:14" ht="30" customHeight="1">
      <c r="A66" s="7">
        <v>39</v>
      </c>
      <c r="B66" s="39" t="s">
        <v>74</v>
      </c>
      <c r="C66" s="55" t="s">
        <v>201</v>
      </c>
      <c r="D66" s="56" t="s">
        <v>203</v>
      </c>
      <c r="E66" s="7" t="s">
        <v>17</v>
      </c>
      <c r="F66" s="32">
        <v>90000</v>
      </c>
      <c r="G66" s="32">
        <f>F66*0.0287</f>
        <v>2583</v>
      </c>
      <c r="H66" s="32">
        <v>2736</v>
      </c>
      <c r="I66" s="32">
        <v>17652.240000000002</v>
      </c>
      <c r="J66" s="32">
        <v>1225</v>
      </c>
      <c r="K66" s="32">
        <f>G66+H66+I66+J66</f>
        <v>24196.240000000002</v>
      </c>
      <c r="L66" s="44">
        <f t="shared" ref="L66" si="28">+F66-K66</f>
        <v>65803.759999999995</v>
      </c>
      <c r="M66" s="49"/>
    </row>
    <row r="67" spans="1:14" ht="30" customHeight="1">
      <c r="A67" s="7">
        <v>40</v>
      </c>
      <c r="B67" s="57" t="s">
        <v>230</v>
      </c>
      <c r="C67" s="54" t="s">
        <v>231</v>
      </c>
      <c r="D67" s="58" t="s">
        <v>203</v>
      </c>
      <c r="E67" s="7" t="s">
        <v>17</v>
      </c>
      <c r="F67" s="10">
        <v>50000</v>
      </c>
      <c r="G67" s="10">
        <f t="shared" ref="G67" si="29">F67*0.0287</f>
        <v>1435</v>
      </c>
      <c r="H67" s="10">
        <f>IF(F67&lt;75829.93,F67*0.0304,2305.23)</f>
        <v>1520</v>
      </c>
      <c r="I67" s="10">
        <v>1854</v>
      </c>
      <c r="J67" s="10">
        <v>225</v>
      </c>
      <c r="K67" s="10">
        <f>G67+H67+I67+J67</f>
        <v>5034</v>
      </c>
      <c r="L67" s="33">
        <f>+F67-K67</f>
        <v>44966</v>
      </c>
      <c r="M67" s="49"/>
    </row>
    <row r="68" spans="1:14" ht="30" customHeight="1" thickBot="1">
      <c r="A68" s="15" t="s">
        <v>224</v>
      </c>
      <c r="B68" s="27"/>
      <c r="C68" s="27"/>
      <c r="D68" s="9"/>
      <c r="E68" s="14"/>
      <c r="F68" s="47">
        <f t="shared" ref="F68:L68" si="30">+SUM(F62:F66)</f>
        <v>345000</v>
      </c>
      <c r="G68" s="47">
        <f t="shared" si="30"/>
        <v>9901.5</v>
      </c>
      <c r="H68" s="47">
        <f t="shared" si="30"/>
        <v>10488</v>
      </c>
      <c r="I68" s="47">
        <f t="shared" si="30"/>
        <v>44422.66</v>
      </c>
      <c r="J68" s="47">
        <f t="shared" si="30"/>
        <v>32596.32</v>
      </c>
      <c r="K68" s="47">
        <f t="shared" si="30"/>
        <v>97408.48</v>
      </c>
      <c r="L68" s="47">
        <f t="shared" si="30"/>
        <v>247591.52000000002</v>
      </c>
      <c r="M68" s="49"/>
    </row>
    <row r="69" spans="1:14" ht="30" customHeight="1" thickBot="1">
      <c r="A69" s="99" t="s">
        <v>236</v>
      </c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3"/>
      <c r="M69" s="49"/>
      <c r="N69" s="92"/>
    </row>
    <row r="70" spans="1:14" ht="30" customHeight="1" thickBot="1">
      <c r="A70" s="1" t="s">
        <v>4</v>
      </c>
      <c r="B70" s="1" t="s">
        <v>5</v>
      </c>
      <c r="C70" s="1" t="s">
        <v>6</v>
      </c>
      <c r="D70" s="1" t="s">
        <v>199</v>
      </c>
      <c r="E70" s="13" t="s">
        <v>7</v>
      </c>
      <c r="F70" s="1" t="s">
        <v>219</v>
      </c>
      <c r="G70" s="1" t="s">
        <v>8</v>
      </c>
      <c r="H70" s="1" t="s">
        <v>9</v>
      </c>
      <c r="I70" s="1" t="s">
        <v>10</v>
      </c>
      <c r="J70" s="1" t="s">
        <v>220</v>
      </c>
      <c r="K70" s="1" t="s">
        <v>221</v>
      </c>
      <c r="L70" s="1" t="s">
        <v>222</v>
      </c>
      <c r="M70" s="49"/>
      <c r="N70" s="92"/>
    </row>
    <row r="71" spans="1:14" ht="30" customHeight="1">
      <c r="A71" s="7">
        <v>41</v>
      </c>
      <c r="B71" s="57" t="s">
        <v>146</v>
      </c>
      <c r="C71" s="54" t="s">
        <v>147</v>
      </c>
      <c r="D71" s="58" t="s">
        <v>203</v>
      </c>
      <c r="E71" s="7" t="s">
        <v>17</v>
      </c>
      <c r="F71" s="10">
        <v>100000</v>
      </c>
      <c r="G71" s="10">
        <f>F71*0.0287</f>
        <v>2870</v>
      </c>
      <c r="H71" s="10">
        <v>3040</v>
      </c>
      <c r="I71" s="10">
        <v>11706.04</v>
      </c>
      <c r="J71" s="10">
        <v>16802.45</v>
      </c>
      <c r="K71" s="10">
        <f>SUM(G71:J71)</f>
        <v>34418.490000000005</v>
      </c>
      <c r="L71" s="33">
        <f>+F71-K71</f>
        <v>65581.509999999995</v>
      </c>
      <c r="M71" s="49"/>
      <c r="N71" s="92"/>
    </row>
    <row r="72" spans="1:14" ht="30" customHeight="1" thickBot="1">
      <c r="A72" s="15" t="s">
        <v>224</v>
      </c>
      <c r="B72" s="35"/>
      <c r="C72" s="21"/>
      <c r="D72" s="9"/>
      <c r="E72" s="14"/>
      <c r="F72" s="47">
        <v>100000</v>
      </c>
      <c r="G72" s="47">
        <f>F72*0.0287</f>
        <v>2870</v>
      </c>
      <c r="H72" s="47">
        <v>3040</v>
      </c>
      <c r="I72" s="47">
        <v>11711.01</v>
      </c>
      <c r="J72" s="47">
        <v>16802.45</v>
      </c>
      <c r="K72" s="47">
        <f>SUM(G72:J72)</f>
        <v>34423.460000000006</v>
      </c>
      <c r="L72" s="47">
        <f>+F72-K72</f>
        <v>65576.539999999994</v>
      </c>
      <c r="M72" s="49"/>
    </row>
    <row r="73" spans="1:14" ht="30" customHeight="1" thickBot="1">
      <c r="A73" s="99" t="s">
        <v>237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3"/>
      <c r="M73" s="49"/>
    </row>
    <row r="74" spans="1:14" ht="30" customHeight="1" thickBot="1">
      <c r="A74" s="1" t="s">
        <v>4</v>
      </c>
      <c r="B74" s="1" t="s">
        <v>5</v>
      </c>
      <c r="C74" s="1" t="s">
        <v>6</v>
      </c>
      <c r="D74" s="1" t="s">
        <v>199</v>
      </c>
      <c r="E74" s="13" t="s">
        <v>7</v>
      </c>
      <c r="F74" s="1" t="s">
        <v>219</v>
      </c>
      <c r="G74" s="1" t="s">
        <v>8</v>
      </c>
      <c r="H74" s="1" t="s">
        <v>9</v>
      </c>
      <c r="I74" s="1" t="s">
        <v>10</v>
      </c>
      <c r="J74" s="1" t="s">
        <v>220</v>
      </c>
      <c r="K74" s="1" t="s">
        <v>221</v>
      </c>
      <c r="L74" s="1" t="s">
        <v>222</v>
      </c>
      <c r="M74" s="49"/>
    </row>
    <row r="75" spans="1:14" ht="30" customHeight="1">
      <c r="A75" s="66">
        <v>42</v>
      </c>
      <c r="B75" s="39" t="s">
        <v>124</v>
      </c>
      <c r="C75" s="39" t="s">
        <v>125</v>
      </c>
      <c r="D75" s="7" t="s">
        <v>202</v>
      </c>
      <c r="E75" s="7" t="s">
        <v>14</v>
      </c>
      <c r="F75" s="32">
        <v>35000</v>
      </c>
      <c r="G75" s="32">
        <f>F75*0.0287</f>
        <v>1004.5</v>
      </c>
      <c r="H75" s="32">
        <f>IF(F75&lt;75829.93,F75*0.0304,2305.23)</f>
        <v>1064</v>
      </c>
      <c r="I75" s="17">
        <v>0</v>
      </c>
      <c r="J75" s="32">
        <v>939.5</v>
      </c>
      <c r="K75" s="32">
        <f t="shared" ref="K75:K81" si="31">G75+H75+I75+J75</f>
        <v>3008</v>
      </c>
      <c r="L75" s="44">
        <f>+F75-K75</f>
        <v>31992</v>
      </c>
      <c r="M75" s="59"/>
    </row>
    <row r="76" spans="1:14" ht="30" customHeight="1">
      <c r="A76" s="66">
        <v>43</v>
      </c>
      <c r="B76" s="43" t="s">
        <v>76</v>
      </c>
      <c r="C76" s="39" t="s">
        <v>77</v>
      </c>
      <c r="D76" s="7" t="s">
        <v>202</v>
      </c>
      <c r="E76" s="7" t="s">
        <v>17</v>
      </c>
      <c r="F76" s="32">
        <v>55000</v>
      </c>
      <c r="G76" s="32">
        <f>F76*0.0287</f>
        <v>1578.5</v>
      </c>
      <c r="H76" s="32">
        <f>IF(F76&lt;75829.93,F76*0.0304,2305.23)</f>
        <v>1672</v>
      </c>
      <c r="I76" s="17">
        <v>2080.48</v>
      </c>
      <c r="J76" s="32">
        <v>9727.0400000000009</v>
      </c>
      <c r="K76" s="32">
        <f t="shared" si="31"/>
        <v>15058.02</v>
      </c>
      <c r="L76" s="44">
        <f t="shared" ref="L76:L82" si="32">+F76-K76</f>
        <v>39941.979999999996</v>
      </c>
      <c r="M76" s="49"/>
    </row>
    <row r="77" spans="1:14" ht="30" customHeight="1">
      <c r="A77" s="66">
        <v>44</v>
      </c>
      <c r="B77" s="39" t="s">
        <v>80</v>
      </c>
      <c r="C77" s="39" t="s">
        <v>81</v>
      </c>
      <c r="D77" s="7" t="s">
        <v>202</v>
      </c>
      <c r="E77" s="7" t="s">
        <v>17</v>
      </c>
      <c r="F77" s="32">
        <v>45000</v>
      </c>
      <c r="G77" s="32">
        <v>1291.5</v>
      </c>
      <c r="H77" s="32">
        <f>IF(F77&lt;75829.93,F77*0.0304,2305.23)</f>
        <v>1368</v>
      </c>
      <c r="I77" s="17">
        <v>0</v>
      </c>
      <c r="J77" s="32">
        <v>9572.23</v>
      </c>
      <c r="K77" s="32">
        <f>G77+H77+I77+J77</f>
        <v>12231.73</v>
      </c>
      <c r="L77" s="44">
        <f t="shared" si="32"/>
        <v>32768.270000000004</v>
      </c>
      <c r="M77" s="49"/>
    </row>
    <row r="78" spans="1:14" ht="30" customHeight="1">
      <c r="A78" s="66">
        <v>45</v>
      </c>
      <c r="B78" s="39" t="s">
        <v>75</v>
      </c>
      <c r="C78" s="39" t="s">
        <v>200</v>
      </c>
      <c r="D78" s="7" t="s">
        <v>202</v>
      </c>
      <c r="E78" s="7" t="s">
        <v>17</v>
      </c>
      <c r="F78" s="32">
        <v>90000</v>
      </c>
      <c r="G78" s="32">
        <f>F78*0.0287</f>
        <v>2583</v>
      </c>
      <c r="H78" s="32">
        <v>2736</v>
      </c>
      <c r="I78" s="32">
        <v>8954.4599999999991</v>
      </c>
      <c r="J78" s="32">
        <v>3319.62</v>
      </c>
      <c r="K78" s="32">
        <f>G78+H78+I78+J78</f>
        <v>17593.079999999998</v>
      </c>
      <c r="L78" s="44">
        <f t="shared" si="32"/>
        <v>72406.92</v>
      </c>
      <c r="M78" s="49"/>
      <c r="N78" s="86"/>
    </row>
    <row r="79" spans="1:14" ht="30" customHeight="1">
      <c r="A79" s="66">
        <v>46</v>
      </c>
      <c r="B79" s="42" t="s">
        <v>78</v>
      </c>
      <c r="C79" s="39" t="s">
        <v>79</v>
      </c>
      <c r="D79" s="7" t="s">
        <v>202</v>
      </c>
      <c r="E79" s="7" t="s">
        <v>17</v>
      </c>
      <c r="F79" s="32">
        <v>54450</v>
      </c>
      <c r="G79" s="32">
        <f t="shared" ref="G79:G81" si="33">F79*0.0287</f>
        <v>1562.7149999999999</v>
      </c>
      <c r="H79" s="32">
        <f>IF(F79&lt;75829.93,F79*0.0304,2305.23)</f>
        <v>1655.28</v>
      </c>
      <c r="I79" s="32">
        <v>2482.0500000000002</v>
      </c>
      <c r="J79" s="32">
        <v>25</v>
      </c>
      <c r="K79" s="32">
        <f t="shared" si="31"/>
        <v>5725.0450000000001</v>
      </c>
      <c r="L79" s="44">
        <f t="shared" si="32"/>
        <v>48724.955000000002</v>
      </c>
      <c r="M79" s="49"/>
    </row>
    <row r="80" spans="1:14" ht="30" customHeight="1">
      <c r="A80" s="66">
        <v>47</v>
      </c>
      <c r="B80" s="42" t="s">
        <v>115</v>
      </c>
      <c r="C80" s="39" t="s">
        <v>116</v>
      </c>
      <c r="D80" s="7" t="s">
        <v>202</v>
      </c>
      <c r="E80" s="7" t="s">
        <v>17</v>
      </c>
      <c r="F80" s="32">
        <v>37000</v>
      </c>
      <c r="G80" s="32">
        <f t="shared" si="33"/>
        <v>1061.9000000000001</v>
      </c>
      <c r="H80" s="32">
        <v>1124.8</v>
      </c>
      <c r="I80" s="32">
        <v>19.25</v>
      </c>
      <c r="J80" s="32">
        <v>5458.91</v>
      </c>
      <c r="K80" s="32">
        <f t="shared" si="31"/>
        <v>7664.86</v>
      </c>
      <c r="L80" s="44">
        <f t="shared" si="32"/>
        <v>29335.14</v>
      </c>
      <c r="M80" s="49"/>
    </row>
    <row r="81" spans="1:13" ht="30" customHeight="1">
      <c r="A81" s="66">
        <v>48</v>
      </c>
      <c r="B81" s="42" t="s">
        <v>108</v>
      </c>
      <c r="C81" s="39" t="s">
        <v>107</v>
      </c>
      <c r="D81" s="7" t="s">
        <v>202</v>
      </c>
      <c r="E81" s="7" t="s">
        <v>14</v>
      </c>
      <c r="F81" s="10">
        <v>30000</v>
      </c>
      <c r="G81" s="10">
        <f t="shared" si="33"/>
        <v>861</v>
      </c>
      <c r="H81" s="10">
        <v>912</v>
      </c>
      <c r="I81" s="19">
        <v>0</v>
      </c>
      <c r="J81" s="10">
        <v>25</v>
      </c>
      <c r="K81" s="10">
        <f t="shared" si="31"/>
        <v>1798</v>
      </c>
      <c r="L81" s="33">
        <f t="shared" si="32"/>
        <v>28202</v>
      </c>
      <c r="M81" s="49"/>
    </row>
    <row r="82" spans="1:13" ht="30" customHeight="1" thickBot="1">
      <c r="A82" s="15" t="s">
        <v>224</v>
      </c>
      <c r="B82" s="27"/>
      <c r="C82" s="27"/>
      <c r="D82" s="9"/>
      <c r="E82" s="14"/>
      <c r="F82" s="47">
        <f t="shared" ref="F82:K82" si="34">+SUM(F75:F81)</f>
        <v>346450</v>
      </c>
      <c r="G82" s="47">
        <f t="shared" si="34"/>
        <v>9943.1149999999998</v>
      </c>
      <c r="H82" s="47">
        <f t="shared" si="34"/>
        <v>10532.08</v>
      </c>
      <c r="I82" s="47">
        <f t="shared" si="34"/>
        <v>13536.239999999998</v>
      </c>
      <c r="J82" s="47">
        <f t="shared" si="34"/>
        <v>29067.3</v>
      </c>
      <c r="K82" s="47">
        <f t="shared" si="34"/>
        <v>63078.735000000001</v>
      </c>
      <c r="L82" s="44">
        <f t="shared" si="32"/>
        <v>283371.26500000001</v>
      </c>
      <c r="M82" s="49"/>
    </row>
    <row r="83" spans="1:13" ht="30" customHeight="1" thickBot="1">
      <c r="A83" s="99" t="s">
        <v>131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3"/>
      <c r="M83" s="49"/>
    </row>
    <row r="84" spans="1:13" ht="30" customHeight="1" thickBot="1">
      <c r="A84" s="1" t="s">
        <v>4</v>
      </c>
      <c r="B84" s="1" t="s">
        <v>5</v>
      </c>
      <c r="C84" s="1" t="s">
        <v>6</v>
      </c>
      <c r="D84" s="1" t="s">
        <v>199</v>
      </c>
      <c r="E84" s="13" t="s">
        <v>7</v>
      </c>
      <c r="F84" s="1" t="s">
        <v>219</v>
      </c>
      <c r="G84" s="1" t="s">
        <v>8</v>
      </c>
      <c r="H84" s="1" t="s">
        <v>9</v>
      </c>
      <c r="I84" s="1" t="s">
        <v>10</v>
      </c>
      <c r="J84" s="1" t="s">
        <v>220</v>
      </c>
      <c r="K84" s="1" t="s">
        <v>221</v>
      </c>
      <c r="L84" s="1" t="s">
        <v>222</v>
      </c>
      <c r="M84" s="49"/>
    </row>
    <row r="85" spans="1:13" ht="30" customHeight="1">
      <c r="A85" s="66">
        <v>49</v>
      </c>
      <c r="B85" s="39" t="s">
        <v>42</v>
      </c>
      <c r="C85" s="42" t="s">
        <v>43</v>
      </c>
      <c r="D85" s="8" t="s">
        <v>203</v>
      </c>
      <c r="E85" s="7" t="s">
        <v>17</v>
      </c>
      <c r="F85" s="25">
        <v>100000</v>
      </c>
      <c r="G85" s="25">
        <f>F85*0.0287</f>
        <v>2870</v>
      </c>
      <c r="H85" s="25">
        <v>3040</v>
      </c>
      <c r="I85" s="25">
        <v>12105.37</v>
      </c>
      <c r="J85" s="25">
        <v>2225</v>
      </c>
      <c r="K85" s="25">
        <f>G85+H85+I85+J85</f>
        <v>20240.370000000003</v>
      </c>
      <c r="L85" s="94">
        <f>+F85-K85</f>
        <v>79759.63</v>
      </c>
      <c r="M85" s="49"/>
    </row>
    <row r="86" spans="1:13" ht="30" customHeight="1" thickBot="1">
      <c r="A86" s="15" t="s">
        <v>224</v>
      </c>
      <c r="B86" s="34"/>
      <c r="C86" s="27"/>
      <c r="D86" s="9"/>
      <c r="E86" s="14"/>
      <c r="F86" s="47">
        <f>SUM(F85)</f>
        <v>100000</v>
      </c>
      <c r="G86" s="47">
        <f t="shared" ref="G86:L86" si="35">SUM(G85)</f>
        <v>2870</v>
      </c>
      <c r="H86" s="47">
        <f t="shared" si="35"/>
        <v>3040</v>
      </c>
      <c r="I86" s="47">
        <f t="shared" si="35"/>
        <v>12105.37</v>
      </c>
      <c r="J86" s="47">
        <f t="shared" si="35"/>
        <v>2225</v>
      </c>
      <c r="K86" s="47">
        <f t="shared" si="35"/>
        <v>20240.370000000003</v>
      </c>
      <c r="L86" s="47">
        <f t="shared" si="35"/>
        <v>79759.63</v>
      </c>
      <c r="M86" s="49"/>
    </row>
    <row r="87" spans="1:13" ht="30" customHeight="1" thickBot="1">
      <c r="A87" s="99" t="s">
        <v>238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3"/>
      <c r="M87" s="49"/>
    </row>
    <row r="88" spans="1:13" ht="30" customHeight="1" thickBot="1">
      <c r="A88" s="1" t="s">
        <v>4</v>
      </c>
      <c r="B88" s="1" t="s">
        <v>5</v>
      </c>
      <c r="C88" s="1" t="s">
        <v>6</v>
      </c>
      <c r="D88" s="1" t="s">
        <v>199</v>
      </c>
      <c r="E88" s="13" t="s">
        <v>7</v>
      </c>
      <c r="F88" s="1" t="s">
        <v>219</v>
      </c>
      <c r="G88" s="1" t="s">
        <v>8</v>
      </c>
      <c r="H88" s="1" t="s">
        <v>9</v>
      </c>
      <c r="I88" s="1" t="s">
        <v>10</v>
      </c>
      <c r="J88" s="1" t="s">
        <v>220</v>
      </c>
      <c r="K88" s="1" t="s">
        <v>221</v>
      </c>
      <c r="L88" s="1" t="s">
        <v>222</v>
      </c>
      <c r="M88" s="49"/>
    </row>
    <row r="89" spans="1:13" ht="30" customHeight="1">
      <c r="A89" s="66">
        <v>50</v>
      </c>
      <c r="B89" s="41" t="s">
        <v>184</v>
      </c>
      <c r="C89" s="41" t="s">
        <v>123</v>
      </c>
      <c r="D89" s="7" t="s">
        <v>203</v>
      </c>
      <c r="E89" s="12" t="s">
        <v>14</v>
      </c>
      <c r="F89" s="85">
        <v>60000</v>
      </c>
      <c r="G89" s="77">
        <f>F89*0.0287</f>
        <v>1722</v>
      </c>
      <c r="H89" s="77">
        <v>1824</v>
      </c>
      <c r="I89" s="19">
        <v>0</v>
      </c>
      <c r="J89" s="52">
        <v>22833.64</v>
      </c>
      <c r="K89" s="52">
        <f>+G89+H89+I89+J89</f>
        <v>26379.64</v>
      </c>
      <c r="L89" s="95">
        <f>+F89-K89</f>
        <v>33620.36</v>
      </c>
      <c r="M89" s="49"/>
    </row>
    <row r="90" spans="1:13" ht="30" customHeight="1" thickBot="1">
      <c r="A90" s="15" t="s">
        <v>224</v>
      </c>
      <c r="B90" s="34"/>
      <c r="C90" s="27"/>
      <c r="D90" s="9"/>
      <c r="E90" s="14"/>
      <c r="F90" s="46">
        <f>+F89</f>
        <v>60000</v>
      </c>
      <c r="G90" s="46">
        <f t="shared" ref="G90:L90" si="36">+G89</f>
        <v>1722</v>
      </c>
      <c r="H90" s="46">
        <f t="shared" si="36"/>
        <v>1824</v>
      </c>
      <c r="I90" s="19">
        <f t="shared" si="36"/>
        <v>0</v>
      </c>
      <c r="J90" s="46">
        <f t="shared" si="36"/>
        <v>22833.64</v>
      </c>
      <c r="K90" s="46">
        <f t="shared" si="36"/>
        <v>26379.64</v>
      </c>
      <c r="L90" s="46">
        <f t="shared" si="36"/>
        <v>33620.36</v>
      </c>
      <c r="M90" s="49"/>
    </row>
    <row r="91" spans="1:13" ht="30" customHeight="1" thickBot="1">
      <c r="A91" s="99" t="s">
        <v>63</v>
      </c>
      <c r="B91" s="100" t="s">
        <v>64</v>
      </c>
      <c r="C91" s="100"/>
      <c r="D91" s="100"/>
      <c r="E91" s="100"/>
      <c r="F91" s="100"/>
      <c r="G91" s="100"/>
      <c r="H91" s="100"/>
      <c r="I91" s="100"/>
      <c r="J91" s="100"/>
      <c r="K91" s="100"/>
      <c r="L91" s="103"/>
      <c r="M91" s="49"/>
    </row>
    <row r="92" spans="1:13" ht="30" customHeight="1" thickBot="1">
      <c r="A92" s="1" t="s">
        <v>4</v>
      </c>
      <c r="B92" s="1" t="s">
        <v>5</v>
      </c>
      <c r="C92" s="1" t="s">
        <v>6</v>
      </c>
      <c r="D92" s="1" t="s">
        <v>199</v>
      </c>
      <c r="E92" s="13" t="s">
        <v>7</v>
      </c>
      <c r="F92" s="1" t="s">
        <v>219</v>
      </c>
      <c r="G92" s="1" t="s">
        <v>8</v>
      </c>
      <c r="H92" s="1" t="s">
        <v>9</v>
      </c>
      <c r="I92" s="1" t="s">
        <v>10</v>
      </c>
      <c r="J92" s="1" t="s">
        <v>220</v>
      </c>
      <c r="K92" s="1" t="s">
        <v>221</v>
      </c>
      <c r="L92" s="1" t="s">
        <v>222</v>
      </c>
      <c r="M92" s="49"/>
    </row>
    <row r="93" spans="1:13" ht="30" customHeight="1">
      <c r="A93" s="66">
        <v>51</v>
      </c>
      <c r="B93" s="43" t="s">
        <v>65</v>
      </c>
      <c r="C93" s="42" t="s">
        <v>66</v>
      </c>
      <c r="D93" s="8" t="s">
        <v>202</v>
      </c>
      <c r="E93" s="7" t="s">
        <v>17</v>
      </c>
      <c r="F93" s="17">
        <v>90000</v>
      </c>
      <c r="G93" s="17">
        <v>2583</v>
      </c>
      <c r="H93" s="17">
        <v>2736</v>
      </c>
      <c r="I93" s="17">
        <v>9753.1200000000008</v>
      </c>
      <c r="J93" s="17">
        <v>405</v>
      </c>
      <c r="K93" s="17">
        <f>G93+H93+I93+J93</f>
        <v>15477.12</v>
      </c>
      <c r="L93" s="18">
        <f>+F93-K93</f>
        <v>74522.880000000005</v>
      </c>
      <c r="M93" s="59"/>
    </row>
    <row r="94" spans="1:13" ht="30" customHeight="1">
      <c r="A94" s="66">
        <v>52</v>
      </c>
      <c r="B94" s="39" t="s">
        <v>67</v>
      </c>
      <c r="C94" s="42" t="s">
        <v>68</v>
      </c>
      <c r="D94" s="8" t="s">
        <v>202</v>
      </c>
      <c r="E94" s="7" t="s">
        <v>14</v>
      </c>
      <c r="F94" s="17">
        <v>50000</v>
      </c>
      <c r="G94" s="17">
        <f>F94*0.0287</f>
        <v>1435</v>
      </c>
      <c r="H94" s="17">
        <f>IF(F94&lt;75829.93,F94*0.0304,2305.23)</f>
        <v>1520</v>
      </c>
      <c r="I94" s="17">
        <v>1854</v>
      </c>
      <c r="J94" s="17">
        <v>2881.67</v>
      </c>
      <c r="K94" s="17">
        <f>+G94+H94+I94+J94</f>
        <v>7690.67</v>
      </c>
      <c r="L94" s="18">
        <f>+F94-K94</f>
        <v>42309.33</v>
      </c>
      <c r="M94" s="59"/>
    </row>
    <row r="95" spans="1:13" ht="30" customHeight="1">
      <c r="A95" s="66">
        <v>53</v>
      </c>
      <c r="B95" s="39" t="s">
        <v>44</v>
      </c>
      <c r="C95" s="42" t="s">
        <v>45</v>
      </c>
      <c r="D95" s="8" t="s">
        <v>203</v>
      </c>
      <c r="E95" s="7" t="s">
        <v>14</v>
      </c>
      <c r="F95" s="17">
        <v>41000</v>
      </c>
      <c r="G95" s="17">
        <f>F95*0.0287</f>
        <v>1176.7</v>
      </c>
      <c r="H95" s="17">
        <f>IF(F95&lt;75829.93,F95*0.0304,2305.23)</f>
        <v>1246.4000000000001</v>
      </c>
      <c r="I95" s="17">
        <v>0</v>
      </c>
      <c r="J95" s="17">
        <v>225</v>
      </c>
      <c r="K95" s="17">
        <f>G95+H95+I95+J95</f>
        <v>2648.1000000000004</v>
      </c>
      <c r="L95" s="18">
        <f t="shared" ref="L95" si="37">+F95-K95</f>
        <v>38351.9</v>
      </c>
      <c r="M95" s="59"/>
    </row>
    <row r="96" spans="1:13" ht="30" customHeight="1">
      <c r="A96" s="66">
        <v>54</v>
      </c>
      <c r="B96" s="39" t="s">
        <v>69</v>
      </c>
      <c r="C96" s="42" t="s">
        <v>45</v>
      </c>
      <c r="D96" s="8" t="s">
        <v>203</v>
      </c>
      <c r="E96" s="7" t="s">
        <v>14</v>
      </c>
      <c r="F96" s="17">
        <v>41000</v>
      </c>
      <c r="G96" s="17">
        <f>F96*0.0287</f>
        <v>1176.7</v>
      </c>
      <c r="H96" s="17">
        <f>IF(F96&lt;75829.93,F96*0.0304,2305.23)</f>
        <v>1246.4000000000001</v>
      </c>
      <c r="I96" s="17">
        <v>0</v>
      </c>
      <c r="J96" s="17">
        <v>1039.5</v>
      </c>
      <c r="K96" s="17">
        <f>G96+H96+I96+J96</f>
        <v>3462.6000000000004</v>
      </c>
      <c r="L96" s="18">
        <f>+F96-K96</f>
        <v>37537.4</v>
      </c>
      <c r="M96" s="59"/>
    </row>
    <row r="97" spans="1:13" ht="30" customHeight="1">
      <c r="A97" s="66">
        <v>55</v>
      </c>
      <c r="B97" s="39" t="s">
        <v>98</v>
      </c>
      <c r="C97" s="39" t="s">
        <v>97</v>
      </c>
      <c r="D97" s="7" t="s">
        <v>202</v>
      </c>
      <c r="E97" s="7" t="s">
        <v>17</v>
      </c>
      <c r="F97" s="17">
        <v>60000</v>
      </c>
      <c r="G97" s="17">
        <v>1722</v>
      </c>
      <c r="H97" s="17">
        <v>1824</v>
      </c>
      <c r="I97" s="17">
        <v>3486.68</v>
      </c>
      <c r="J97" s="17">
        <v>25</v>
      </c>
      <c r="K97" s="17">
        <f>G97+H97+I97+J97</f>
        <v>7057.68</v>
      </c>
      <c r="L97" s="18">
        <f>+F97-G97-H97-I97-J97</f>
        <v>52942.32</v>
      </c>
      <c r="M97" s="59"/>
    </row>
    <row r="98" spans="1:13" ht="30" customHeight="1">
      <c r="A98" s="66">
        <v>56</v>
      </c>
      <c r="B98" s="39" t="s">
        <v>192</v>
      </c>
      <c r="C98" s="39" t="s">
        <v>103</v>
      </c>
      <c r="D98" s="7" t="s">
        <v>203</v>
      </c>
      <c r="E98" s="7" t="s">
        <v>17</v>
      </c>
      <c r="F98" s="19">
        <v>35000</v>
      </c>
      <c r="G98" s="19">
        <v>1004.5</v>
      </c>
      <c r="H98" s="19">
        <v>1064</v>
      </c>
      <c r="I98" s="19">
        <v>1614.4</v>
      </c>
      <c r="J98" s="19">
        <v>7264.75</v>
      </c>
      <c r="K98" s="19">
        <f>G98+H98+I98+J98</f>
        <v>10947.65</v>
      </c>
      <c r="L98" s="20">
        <f>+F98-G98-H98-I98-J98</f>
        <v>24052.35</v>
      </c>
      <c r="M98" s="59"/>
    </row>
    <row r="99" spans="1:13" ht="30" customHeight="1" thickBot="1">
      <c r="A99" s="15" t="s">
        <v>224</v>
      </c>
      <c r="B99" s="27"/>
      <c r="C99" s="27"/>
      <c r="D99" s="9"/>
      <c r="E99" s="14"/>
      <c r="F99" s="47">
        <f t="shared" ref="F99:L99" si="38">+SUM(F93:F98)</f>
        <v>317000</v>
      </c>
      <c r="G99" s="47">
        <f t="shared" si="38"/>
        <v>9097.9</v>
      </c>
      <c r="H99" s="47">
        <f t="shared" si="38"/>
        <v>9636.7999999999993</v>
      </c>
      <c r="I99" s="47">
        <f t="shared" si="38"/>
        <v>16708.2</v>
      </c>
      <c r="J99" s="47">
        <f t="shared" si="38"/>
        <v>11840.92</v>
      </c>
      <c r="K99" s="47">
        <f t="shared" si="38"/>
        <v>47283.82</v>
      </c>
      <c r="L99" s="47">
        <f t="shared" si="38"/>
        <v>269716.18</v>
      </c>
      <c r="M99" s="59"/>
    </row>
    <row r="100" spans="1:13" ht="30" customHeight="1" thickBot="1">
      <c r="A100" s="99" t="s">
        <v>139</v>
      </c>
      <c r="B100" s="100" t="s">
        <v>64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103"/>
      <c r="M100" s="49"/>
    </row>
    <row r="101" spans="1:13" ht="30" customHeight="1" thickBot="1">
      <c r="A101" s="1" t="s">
        <v>4</v>
      </c>
      <c r="B101" s="1" t="s">
        <v>5</v>
      </c>
      <c r="C101" s="1" t="s">
        <v>6</v>
      </c>
      <c r="D101" s="1" t="s">
        <v>199</v>
      </c>
      <c r="E101" s="13" t="s">
        <v>7</v>
      </c>
      <c r="F101" s="1" t="s">
        <v>219</v>
      </c>
      <c r="G101" s="1" t="s">
        <v>8</v>
      </c>
      <c r="H101" s="1" t="s">
        <v>9</v>
      </c>
      <c r="I101" s="1" t="s">
        <v>10</v>
      </c>
      <c r="J101" s="1" t="s">
        <v>220</v>
      </c>
      <c r="K101" s="1" t="s">
        <v>221</v>
      </c>
      <c r="L101" s="1" t="s">
        <v>222</v>
      </c>
      <c r="M101" s="49"/>
    </row>
    <row r="102" spans="1:13" ht="30" customHeight="1">
      <c r="A102" s="7">
        <v>57</v>
      </c>
      <c r="B102" s="43" t="s">
        <v>27</v>
      </c>
      <c r="C102" s="42" t="s">
        <v>28</v>
      </c>
      <c r="D102" s="8" t="s">
        <v>203</v>
      </c>
      <c r="E102" s="7" t="s">
        <v>17</v>
      </c>
      <c r="F102" s="17">
        <v>30000</v>
      </c>
      <c r="G102" s="17">
        <f t="shared" ref="G102:G107" si="39">F102*0.0287</f>
        <v>861</v>
      </c>
      <c r="H102" s="17">
        <f>IF(F102&lt;75829.93,F102*0.0304,2305.23)</f>
        <v>912</v>
      </c>
      <c r="I102" s="17">
        <f>(F102-G102-H102-33326.92)*IF(F102&gt;33326.92,15%)</f>
        <v>0</v>
      </c>
      <c r="J102" s="17">
        <v>7174.72</v>
      </c>
      <c r="K102" s="17">
        <f t="shared" ref="K102:K107" si="40">G102+H102+I102+J102</f>
        <v>8947.7200000000012</v>
      </c>
      <c r="L102" s="18">
        <f t="shared" ref="L102:L107" si="41">+F102-K102</f>
        <v>21052.28</v>
      </c>
      <c r="M102" s="49"/>
    </row>
    <row r="103" spans="1:13" ht="30" customHeight="1">
      <c r="A103" s="7">
        <v>58</v>
      </c>
      <c r="B103" s="39" t="s">
        <v>29</v>
      </c>
      <c r="C103" s="42" t="s">
        <v>28</v>
      </c>
      <c r="D103" s="8" t="s">
        <v>203</v>
      </c>
      <c r="E103" s="7" t="s">
        <v>14</v>
      </c>
      <c r="F103" s="17">
        <v>30000</v>
      </c>
      <c r="G103" s="17">
        <f t="shared" si="39"/>
        <v>861</v>
      </c>
      <c r="H103" s="17">
        <f>IF(F103&lt;75829.93,F103*0.0304,2305.23)</f>
        <v>912</v>
      </c>
      <c r="I103" s="17">
        <f>(F103-G103-H103-33326.92)*IF(F103&gt;33326.92,15%)</f>
        <v>0</v>
      </c>
      <c r="J103" s="17">
        <v>12287.84</v>
      </c>
      <c r="K103" s="17">
        <f t="shared" si="40"/>
        <v>14060.84</v>
      </c>
      <c r="L103" s="18">
        <f t="shared" si="41"/>
        <v>15939.16</v>
      </c>
      <c r="M103" s="49"/>
    </row>
    <row r="104" spans="1:13" ht="30" customHeight="1">
      <c r="A104" s="7">
        <v>59</v>
      </c>
      <c r="B104" s="39" t="s">
        <v>140</v>
      </c>
      <c r="C104" s="39" t="s">
        <v>141</v>
      </c>
      <c r="D104" s="7" t="s">
        <v>202</v>
      </c>
      <c r="E104" s="7" t="s">
        <v>14</v>
      </c>
      <c r="F104" s="17">
        <v>35000</v>
      </c>
      <c r="G104" s="17">
        <f t="shared" si="39"/>
        <v>1004.5</v>
      </c>
      <c r="H104" s="17">
        <v>1064</v>
      </c>
      <c r="I104" s="17">
        <v>0</v>
      </c>
      <c r="J104" s="17">
        <v>1965.57</v>
      </c>
      <c r="K104" s="17">
        <f t="shared" si="40"/>
        <v>4034.0699999999997</v>
      </c>
      <c r="L104" s="18">
        <f t="shared" si="41"/>
        <v>30965.93</v>
      </c>
      <c r="M104" s="49"/>
    </row>
    <row r="105" spans="1:13" ht="30" customHeight="1">
      <c r="A105" s="7">
        <v>60</v>
      </c>
      <c r="B105" s="39" t="s">
        <v>195</v>
      </c>
      <c r="C105" s="39" t="s">
        <v>141</v>
      </c>
      <c r="D105" s="7" t="s">
        <v>202</v>
      </c>
      <c r="E105" s="7" t="s">
        <v>14</v>
      </c>
      <c r="F105" s="17">
        <v>26000</v>
      </c>
      <c r="G105" s="17">
        <f t="shared" si="39"/>
        <v>746.2</v>
      </c>
      <c r="H105" s="17">
        <f>IF(F105&lt;75829.93,F105*0.0304,2305.23)</f>
        <v>790.4</v>
      </c>
      <c r="I105" s="17">
        <v>0</v>
      </c>
      <c r="J105" s="17">
        <v>4381.6099999999997</v>
      </c>
      <c r="K105" s="17">
        <f t="shared" si="40"/>
        <v>5918.2099999999991</v>
      </c>
      <c r="L105" s="18">
        <f t="shared" si="41"/>
        <v>20081.79</v>
      </c>
      <c r="M105" s="49"/>
    </row>
    <row r="106" spans="1:13" ht="30" customHeight="1">
      <c r="A106" s="7">
        <v>61</v>
      </c>
      <c r="B106" s="39" t="s">
        <v>183</v>
      </c>
      <c r="C106" s="39" t="s">
        <v>21</v>
      </c>
      <c r="D106" s="7" t="s">
        <v>203</v>
      </c>
      <c r="E106" s="7" t="s">
        <v>14</v>
      </c>
      <c r="F106" s="17">
        <v>50000</v>
      </c>
      <c r="G106" s="17">
        <v>1435</v>
      </c>
      <c r="H106" s="17">
        <v>1520</v>
      </c>
      <c r="I106" s="17">
        <v>1854</v>
      </c>
      <c r="J106" s="17">
        <v>939.5</v>
      </c>
      <c r="K106" s="17">
        <v>6348.5</v>
      </c>
      <c r="L106" s="44">
        <f t="shared" si="41"/>
        <v>43651.5</v>
      </c>
      <c r="M106" s="49"/>
    </row>
    <row r="107" spans="1:13" ht="30" customHeight="1">
      <c r="A107" s="7">
        <v>62</v>
      </c>
      <c r="B107" s="39" t="s">
        <v>110</v>
      </c>
      <c r="C107" s="42" t="s">
        <v>28</v>
      </c>
      <c r="D107" s="8" t="s">
        <v>203</v>
      </c>
      <c r="E107" s="7" t="s">
        <v>14</v>
      </c>
      <c r="F107" s="17">
        <v>26000</v>
      </c>
      <c r="G107" s="17">
        <f t="shared" si="39"/>
        <v>746.2</v>
      </c>
      <c r="H107" s="17">
        <v>790.4</v>
      </c>
      <c r="I107" s="17">
        <v>0</v>
      </c>
      <c r="J107" s="17">
        <v>4119.16</v>
      </c>
      <c r="K107" s="17">
        <f t="shared" si="40"/>
        <v>5655.76</v>
      </c>
      <c r="L107" s="18">
        <f t="shared" si="41"/>
        <v>20344.239999999998</v>
      </c>
      <c r="M107" s="49"/>
    </row>
    <row r="108" spans="1:13" ht="30" customHeight="1">
      <c r="A108" s="7">
        <v>63</v>
      </c>
      <c r="B108" s="43" t="s">
        <v>228</v>
      </c>
      <c r="C108" s="39" t="s">
        <v>51</v>
      </c>
      <c r="D108" s="7" t="s">
        <v>202</v>
      </c>
      <c r="E108" s="7" t="s">
        <v>14</v>
      </c>
      <c r="F108" s="17">
        <v>24000</v>
      </c>
      <c r="G108" s="38">
        <f t="shared" ref="G108" si="42">F108*0.0287</f>
        <v>688.8</v>
      </c>
      <c r="H108" s="38">
        <f t="shared" ref="H108" si="43">IF(F108&lt;75829.93,F108*0.0304,2305.23)</f>
        <v>729.6</v>
      </c>
      <c r="I108" s="83">
        <v>0</v>
      </c>
      <c r="J108" s="38">
        <v>2225</v>
      </c>
      <c r="K108" s="38">
        <f t="shared" ref="K108" si="44">G108+H108+I108+J108</f>
        <v>3643.4</v>
      </c>
      <c r="L108" s="44">
        <f t="shared" ref="L108" si="45">+F108-K108</f>
        <v>20356.599999999999</v>
      </c>
      <c r="M108" s="49"/>
    </row>
    <row r="109" spans="1:13" ht="30" customHeight="1">
      <c r="A109" s="7">
        <v>64</v>
      </c>
      <c r="B109" s="39" t="s">
        <v>34</v>
      </c>
      <c r="C109" s="39" t="s">
        <v>35</v>
      </c>
      <c r="D109" s="7" t="s">
        <v>202</v>
      </c>
      <c r="E109" s="7" t="s">
        <v>14</v>
      </c>
      <c r="F109" s="17">
        <v>35000</v>
      </c>
      <c r="G109" s="17">
        <f t="shared" ref="G109" si="46">F109*0.0287</f>
        <v>1004.5</v>
      </c>
      <c r="H109" s="17">
        <f t="shared" ref="H109" si="47">IF(F109&lt;75829.93,F109*0.0304,2305.23)</f>
        <v>1064</v>
      </c>
      <c r="I109" s="17">
        <v>0</v>
      </c>
      <c r="J109" s="17">
        <v>2491.88</v>
      </c>
      <c r="K109" s="17">
        <f>G109+H109+I109+J109</f>
        <v>4560.38</v>
      </c>
      <c r="L109" s="44">
        <f t="shared" ref="L109" si="48">+F109-K109</f>
        <v>30439.62</v>
      </c>
      <c r="M109" s="49"/>
    </row>
    <row r="110" spans="1:13" ht="30" customHeight="1">
      <c r="A110" s="7">
        <v>65</v>
      </c>
      <c r="B110" s="39" t="s">
        <v>234</v>
      </c>
      <c r="C110" s="39" t="s">
        <v>141</v>
      </c>
      <c r="D110" s="7" t="s">
        <v>203</v>
      </c>
      <c r="E110" s="7" t="s">
        <v>14</v>
      </c>
      <c r="F110" s="17">
        <v>35000</v>
      </c>
      <c r="G110" s="17">
        <f>F110*0.0287</f>
        <v>1004.5</v>
      </c>
      <c r="H110" s="17">
        <f>IF(F110&lt;75829.93,F110*0.0304,2305.23)</f>
        <v>1064</v>
      </c>
      <c r="I110" s="17">
        <v>0</v>
      </c>
      <c r="J110" s="17">
        <v>25</v>
      </c>
      <c r="K110" s="17">
        <f>G110+H110+I110+J110</f>
        <v>2093.5</v>
      </c>
      <c r="L110" s="18">
        <f>+F110-K110</f>
        <v>32906.5</v>
      </c>
      <c r="M110" s="49"/>
    </row>
    <row r="111" spans="1:13" ht="30" customHeight="1">
      <c r="A111" s="7">
        <v>66</v>
      </c>
      <c r="B111" s="39" t="s">
        <v>252</v>
      </c>
      <c r="C111" s="39" t="s">
        <v>141</v>
      </c>
      <c r="D111" s="7" t="s">
        <v>203</v>
      </c>
      <c r="E111" s="7" t="s">
        <v>14</v>
      </c>
      <c r="F111" s="19">
        <v>35000</v>
      </c>
      <c r="G111" s="19">
        <f>F111*0.0287</f>
        <v>1004.5</v>
      </c>
      <c r="H111" s="19">
        <f>IF(F111&lt;75829.93,F111*0.0304,2305.23)</f>
        <v>1064</v>
      </c>
      <c r="I111" s="19">
        <v>0</v>
      </c>
      <c r="J111" s="19">
        <v>225</v>
      </c>
      <c r="K111" s="19">
        <f>G111+H111+I111+J111</f>
        <v>2293.5</v>
      </c>
      <c r="L111" s="20">
        <f>+F111-K111</f>
        <v>32706.5</v>
      </c>
      <c r="M111" s="49"/>
    </row>
    <row r="112" spans="1:13" ht="30" customHeight="1" thickBot="1">
      <c r="A112" s="15" t="s">
        <v>224</v>
      </c>
      <c r="B112" s="27"/>
      <c r="C112" s="27"/>
      <c r="D112" s="9"/>
      <c r="E112" s="14"/>
      <c r="F112" s="47">
        <f>SUM(F102:F111)</f>
        <v>326000</v>
      </c>
      <c r="G112" s="47">
        <f t="shared" ref="G112:L112" si="49">SUM(G102:G111)</f>
        <v>9356.2000000000007</v>
      </c>
      <c r="H112" s="47">
        <f t="shared" si="49"/>
        <v>9910.4</v>
      </c>
      <c r="I112" s="47">
        <f t="shared" si="49"/>
        <v>1854</v>
      </c>
      <c r="J112" s="47">
        <f t="shared" si="49"/>
        <v>35835.279999999999</v>
      </c>
      <c r="K112" s="47">
        <f t="shared" si="49"/>
        <v>57555.88</v>
      </c>
      <c r="L112" s="47">
        <f t="shared" si="49"/>
        <v>268444.12</v>
      </c>
      <c r="M112" s="49"/>
    </row>
    <row r="113" spans="1:13" ht="30" customHeight="1" thickBot="1">
      <c r="A113" s="99" t="s">
        <v>86</v>
      </c>
      <c r="B113" s="100" t="s">
        <v>64</v>
      </c>
      <c r="C113" s="100"/>
      <c r="D113" s="100"/>
      <c r="E113" s="100"/>
      <c r="F113" s="100"/>
      <c r="G113" s="100"/>
      <c r="H113" s="100"/>
      <c r="I113" s="100"/>
      <c r="J113" s="100"/>
      <c r="K113" s="100"/>
      <c r="L113" s="103"/>
      <c r="M113" s="49"/>
    </row>
    <row r="114" spans="1:13" ht="30" customHeight="1" thickBot="1">
      <c r="A114" s="1" t="s">
        <v>4</v>
      </c>
      <c r="B114" s="1" t="s">
        <v>5</v>
      </c>
      <c r="C114" s="1" t="s">
        <v>6</v>
      </c>
      <c r="D114" s="1" t="s">
        <v>199</v>
      </c>
      <c r="E114" s="13" t="s">
        <v>7</v>
      </c>
      <c r="F114" s="1" t="s">
        <v>219</v>
      </c>
      <c r="G114" s="1" t="s">
        <v>8</v>
      </c>
      <c r="H114" s="1" t="s">
        <v>9</v>
      </c>
      <c r="I114" s="1" t="s">
        <v>10</v>
      </c>
      <c r="J114" s="1" t="s">
        <v>220</v>
      </c>
      <c r="K114" s="1" t="s">
        <v>221</v>
      </c>
      <c r="L114" s="1" t="s">
        <v>222</v>
      </c>
      <c r="M114" s="49"/>
    </row>
    <row r="115" spans="1:13" ht="30" customHeight="1">
      <c r="A115" s="7">
        <v>67</v>
      </c>
      <c r="B115" s="39" t="s">
        <v>70</v>
      </c>
      <c r="C115" s="39" t="s">
        <v>99</v>
      </c>
      <c r="D115" s="7" t="s">
        <v>202</v>
      </c>
      <c r="E115" s="7" t="s">
        <v>17</v>
      </c>
      <c r="F115" s="19">
        <v>45000</v>
      </c>
      <c r="G115" s="19">
        <v>1291.5</v>
      </c>
      <c r="H115" s="19">
        <v>1368</v>
      </c>
      <c r="I115" s="19">
        <v>0</v>
      </c>
      <c r="J115" s="19">
        <v>8275.56</v>
      </c>
      <c r="K115" s="19">
        <f>+G115+H115+I115+J115</f>
        <v>10935.06</v>
      </c>
      <c r="L115" s="20">
        <f>+F115-K115</f>
        <v>34064.94</v>
      </c>
      <c r="M115" s="49"/>
    </row>
    <row r="116" spans="1:13" ht="30" customHeight="1" thickBot="1">
      <c r="A116" s="15" t="s">
        <v>224</v>
      </c>
      <c r="B116" s="27"/>
      <c r="C116" s="27"/>
      <c r="D116" s="9"/>
      <c r="E116" s="14"/>
      <c r="F116" s="47">
        <f>+SUM(F115)</f>
        <v>45000</v>
      </c>
      <c r="G116" s="47">
        <f t="shared" ref="G116:L116" si="50">+SUM(G115)</f>
        <v>1291.5</v>
      </c>
      <c r="H116" s="47">
        <f t="shared" si="50"/>
        <v>1368</v>
      </c>
      <c r="I116" s="47">
        <f t="shared" si="50"/>
        <v>0</v>
      </c>
      <c r="J116" s="47">
        <f t="shared" si="50"/>
        <v>8275.56</v>
      </c>
      <c r="K116" s="47">
        <f t="shared" si="50"/>
        <v>10935.06</v>
      </c>
      <c r="L116" s="47">
        <f t="shared" si="50"/>
        <v>34064.94</v>
      </c>
      <c r="M116" s="49"/>
    </row>
    <row r="117" spans="1:13" ht="30" customHeight="1" thickBot="1">
      <c r="A117" s="99" t="s">
        <v>85</v>
      </c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3"/>
      <c r="M117" s="49"/>
    </row>
    <row r="118" spans="1:13" ht="30" customHeight="1" thickBot="1">
      <c r="A118" s="1" t="s">
        <v>4</v>
      </c>
      <c r="B118" s="1" t="s">
        <v>5</v>
      </c>
      <c r="C118" s="1" t="s">
        <v>6</v>
      </c>
      <c r="D118" s="1" t="s">
        <v>199</v>
      </c>
      <c r="E118" s="13" t="s">
        <v>7</v>
      </c>
      <c r="F118" s="1" t="s">
        <v>219</v>
      </c>
      <c r="G118" s="1" t="s">
        <v>8</v>
      </c>
      <c r="H118" s="1" t="s">
        <v>9</v>
      </c>
      <c r="I118" s="1" t="s">
        <v>10</v>
      </c>
      <c r="J118" s="1" t="s">
        <v>220</v>
      </c>
      <c r="K118" s="1" t="s">
        <v>221</v>
      </c>
      <c r="L118" s="1" t="s">
        <v>222</v>
      </c>
      <c r="M118" s="49"/>
    </row>
    <row r="119" spans="1:13" ht="30" customHeight="1">
      <c r="A119" s="7">
        <v>68</v>
      </c>
      <c r="B119" s="43" t="s">
        <v>52</v>
      </c>
      <c r="C119" s="39" t="s">
        <v>51</v>
      </c>
      <c r="D119" s="7" t="s">
        <v>202</v>
      </c>
      <c r="E119" s="7" t="s">
        <v>14</v>
      </c>
      <c r="F119" s="17">
        <v>23000</v>
      </c>
      <c r="G119" s="17">
        <f t="shared" ref="G119:G124" si="51">F119*0.0287</f>
        <v>660.1</v>
      </c>
      <c r="H119" s="17">
        <f>IF(F119&lt;75829.93,F119*0.0304,2305.23)</f>
        <v>699.2</v>
      </c>
      <c r="I119" s="17">
        <f>(F119-G119-H119-33326.92)*IF(F119&gt;33326.92,15%)</f>
        <v>0</v>
      </c>
      <c r="J119" s="17">
        <v>325</v>
      </c>
      <c r="K119" s="17">
        <f>G119+H119+I119+J119</f>
        <v>1684.3000000000002</v>
      </c>
      <c r="L119" s="28">
        <f t="shared" ref="L119:L124" si="52">+F119-K119</f>
        <v>21315.7</v>
      </c>
      <c r="M119" s="49"/>
    </row>
    <row r="120" spans="1:13" ht="30" customHeight="1">
      <c r="A120" s="7">
        <v>69</v>
      </c>
      <c r="B120" s="43" t="s">
        <v>56</v>
      </c>
      <c r="C120" s="39" t="s">
        <v>54</v>
      </c>
      <c r="D120" s="7" t="s">
        <v>203</v>
      </c>
      <c r="E120" s="7" t="s">
        <v>17</v>
      </c>
      <c r="F120" s="17">
        <v>20000</v>
      </c>
      <c r="G120" s="17">
        <f t="shared" si="51"/>
        <v>574</v>
      </c>
      <c r="H120" s="17">
        <f>IF(F120&lt;75829.93,F120*0.0304,2305.23)</f>
        <v>608</v>
      </c>
      <c r="I120" s="17">
        <f>(F120-G120-H120-33326.92)*IF(F120&gt;33326.92,15%)</f>
        <v>0</v>
      </c>
      <c r="J120" s="17">
        <v>2100.1999999999998</v>
      </c>
      <c r="K120" s="17">
        <f t="shared" ref="K120:K133" si="53">G120+H120+I120+J120</f>
        <v>3282.2</v>
      </c>
      <c r="L120" s="28">
        <f t="shared" si="52"/>
        <v>16717.8</v>
      </c>
      <c r="M120" s="49"/>
    </row>
    <row r="121" spans="1:13" ht="30" customHeight="1">
      <c r="A121" s="7">
        <v>70</v>
      </c>
      <c r="B121" s="43" t="s">
        <v>46</v>
      </c>
      <c r="C121" s="39" t="s">
        <v>47</v>
      </c>
      <c r="D121" s="7" t="s">
        <v>202</v>
      </c>
      <c r="E121" s="7" t="s">
        <v>14</v>
      </c>
      <c r="F121" s="17">
        <v>49700</v>
      </c>
      <c r="G121" s="17">
        <f t="shared" si="51"/>
        <v>1426.39</v>
      </c>
      <c r="H121" s="17">
        <f t="shared" ref="H121:H133" si="54">IF(F121&lt;75829.93,F121*0.0304,2305.23)</f>
        <v>1510.88</v>
      </c>
      <c r="I121" s="17">
        <v>0</v>
      </c>
      <c r="J121" s="17">
        <v>5972.59</v>
      </c>
      <c r="K121" s="17">
        <f t="shared" si="53"/>
        <v>8909.86</v>
      </c>
      <c r="L121" s="28">
        <f t="shared" si="52"/>
        <v>40790.14</v>
      </c>
      <c r="M121" s="49"/>
    </row>
    <row r="122" spans="1:13" ht="30" customHeight="1">
      <c r="A122" s="7">
        <v>71</v>
      </c>
      <c r="B122" s="43" t="s">
        <v>53</v>
      </c>
      <c r="C122" s="39" t="s">
        <v>54</v>
      </c>
      <c r="D122" s="7" t="s">
        <v>203</v>
      </c>
      <c r="E122" s="7" t="s">
        <v>55</v>
      </c>
      <c r="F122" s="17">
        <v>22000</v>
      </c>
      <c r="G122" s="17">
        <f t="shared" si="51"/>
        <v>631.4</v>
      </c>
      <c r="H122" s="17">
        <f>IF(F122&lt;75829.93,F122*0.0304,2305.23)</f>
        <v>668.8</v>
      </c>
      <c r="I122" s="17">
        <f>(F122-G122-H122-33326.92)*IF(F122&gt;33326.92,15%)</f>
        <v>0</v>
      </c>
      <c r="J122" s="17">
        <v>6373.77</v>
      </c>
      <c r="K122" s="17">
        <f t="shared" si="53"/>
        <v>7673.97</v>
      </c>
      <c r="L122" s="28">
        <f t="shared" si="52"/>
        <v>14326.029999999999</v>
      </c>
      <c r="M122" s="49"/>
    </row>
    <row r="123" spans="1:13" ht="30" customHeight="1">
      <c r="A123" s="7">
        <v>72</v>
      </c>
      <c r="B123" s="39" t="s">
        <v>57</v>
      </c>
      <c r="C123" s="39" t="s">
        <v>54</v>
      </c>
      <c r="D123" s="7" t="s">
        <v>203</v>
      </c>
      <c r="E123" s="7" t="s">
        <v>17</v>
      </c>
      <c r="F123" s="17">
        <v>20000</v>
      </c>
      <c r="G123" s="17">
        <f t="shared" si="51"/>
        <v>574</v>
      </c>
      <c r="H123" s="17">
        <f>IF(F123&lt;75829.93,F123*0.0304,2305.23)</f>
        <v>608</v>
      </c>
      <c r="I123" s="17">
        <f>(F123-G123-H123-33326.92)*IF(F123&gt;33326.92,15%)</f>
        <v>0</v>
      </c>
      <c r="J123" s="17">
        <v>7772.56</v>
      </c>
      <c r="K123" s="17">
        <f t="shared" si="53"/>
        <v>8954.5600000000013</v>
      </c>
      <c r="L123" s="28">
        <f t="shared" si="52"/>
        <v>11045.439999999999</v>
      </c>
      <c r="M123" s="49"/>
    </row>
    <row r="124" spans="1:13" ht="30" customHeight="1">
      <c r="A124" s="7">
        <v>73</v>
      </c>
      <c r="B124" s="39" t="s">
        <v>58</v>
      </c>
      <c r="C124" s="39" t="s">
        <v>54</v>
      </c>
      <c r="D124" s="7" t="s">
        <v>203</v>
      </c>
      <c r="E124" s="7" t="s">
        <v>17</v>
      </c>
      <c r="F124" s="17">
        <v>20000</v>
      </c>
      <c r="G124" s="17">
        <f t="shared" si="51"/>
        <v>574</v>
      </c>
      <c r="H124" s="17">
        <f>IF(F124&lt;75829.93,F124*0.0304,2305.23)</f>
        <v>608</v>
      </c>
      <c r="I124" s="17">
        <f>(F124-G124-H124-33326.92)*IF(F124&gt;33326.92,15%)</f>
        <v>0</v>
      </c>
      <c r="J124" s="17">
        <v>8905.94</v>
      </c>
      <c r="K124" s="17">
        <f t="shared" si="53"/>
        <v>10087.94</v>
      </c>
      <c r="L124" s="28">
        <f t="shared" si="52"/>
        <v>9912.06</v>
      </c>
      <c r="M124" s="49"/>
    </row>
    <row r="125" spans="1:13" ht="30" customHeight="1">
      <c r="A125" s="7">
        <v>74</v>
      </c>
      <c r="B125" s="43" t="s">
        <v>50</v>
      </c>
      <c r="C125" s="39" t="s">
        <v>51</v>
      </c>
      <c r="D125" s="7" t="s">
        <v>202</v>
      </c>
      <c r="E125" s="7" t="s">
        <v>14</v>
      </c>
      <c r="F125" s="17">
        <v>23000</v>
      </c>
      <c r="G125" s="17">
        <f t="shared" ref="G125:G133" si="55">F125*0.0287</f>
        <v>660.1</v>
      </c>
      <c r="H125" s="17">
        <f t="shared" si="54"/>
        <v>699.2</v>
      </c>
      <c r="I125" s="17">
        <f>(F125-G125-H125-33326.92)*IF(F125&gt;33326.92,15%)</f>
        <v>0</v>
      </c>
      <c r="J125" s="17">
        <v>125</v>
      </c>
      <c r="K125" s="17">
        <f t="shared" si="53"/>
        <v>1484.3000000000002</v>
      </c>
      <c r="L125" s="28">
        <f t="shared" ref="L125:L132" si="56">+F125-K125</f>
        <v>21515.7</v>
      </c>
      <c r="M125" s="49"/>
    </row>
    <row r="126" spans="1:13" ht="30" customHeight="1">
      <c r="A126" s="7">
        <v>75</v>
      </c>
      <c r="B126" s="39" t="s">
        <v>59</v>
      </c>
      <c r="C126" s="39" t="s">
        <v>60</v>
      </c>
      <c r="D126" s="7" t="s">
        <v>203</v>
      </c>
      <c r="E126" s="7" t="s">
        <v>14</v>
      </c>
      <c r="F126" s="17">
        <v>20000</v>
      </c>
      <c r="G126" s="17">
        <f>F126*0.0287</f>
        <v>574</v>
      </c>
      <c r="H126" s="17">
        <f>IF(F126&lt;75829.93,F126*0.0304,2305.23)</f>
        <v>608</v>
      </c>
      <c r="I126" s="17">
        <v>0</v>
      </c>
      <c r="J126" s="17">
        <v>3833.8</v>
      </c>
      <c r="K126" s="17">
        <f t="shared" si="53"/>
        <v>5015.8</v>
      </c>
      <c r="L126" s="28">
        <f>+F126-K126</f>
        <v>14984.2</v>
      </c>
      <c r="M126" s="49"/>
    </row>
    <row r="127" spans="1:13" ht="30" customHeight="1">
      <c r="A127" s="7">
        <v>76</v>
      </c>
      <c r="B127" s="43" t="s">
        <v>48</v>
      </c>
      <c r="C127" s="39" t="s">
        <v>49</v>
      </c>
      <c r="D127" s="7" t="s">
        <v>202</v>
      </c>
      <c r="E127" s="7" t="s">
        <v>14</v>
      </c>
      <c r="F127" s="17">
        <v>37000</v>
      </c>
      <c r="G127" s="17">
        <f>F127*0.0287</f>
        <v>1061.9000000000001</v>
      </c>
      <c r="H127" s="17">
        <f>IF(F127&lt;75829.93,F127*0.0304,2305.23)</f>
        <v>1124.8</v>
      </c>
      <c r="I127" s="17">
        <v>0</v>
      </c>
      <c r="J127" s="17">
        <v>2394</v>
      </c>
      <c r="K127" s="17">
        <f t="shared" si="53"/>
        <v>4580.7</v>
      </c>
      <c r="L127" s="28">
        <f>+F127-K127</f>
        <v>32419.3</v>
      </c>
      <c r="M127" s="49"/>
    </row>
    <row r="128" spans="1:13" ht="30" customHeight="1">
      <c r="A128" s="7">
        <v>77</v>
      </c>
      <c r="B128" s="39" t="s">
        <v>61</v>
      </c>
      <c r="C128" s="39" t="s">
        <v>54</v>
      </c>
      <c r="D128" s="7" t="s">
        <v>202</v>
      </c>
      <c r="E128" s="7" t="s">
        <v>14</v>
      </c>
      <c r="F128" s="17">
        <v>24000</v>
      </c>
      <c r="G128" s="17">
        <f>F128*0.0287</f>
        <v>688.8</v>
      </c>
      <c r="H128" s="17">
        <f>IF(F128&lt;75829.93,F128*0.0304,2305.23)</f>
        <v>729.6</v>
      </c>
      <c r="I128" s="17">
        <v>0</v>
      </c>
      <c r="J128" s="17">
        <v>4934.05</v>
      </c>
      <c r="K128" s="17">
        <f t="shared" si="53"/>
        <v>6352.4500000000007</v>
      </c>
      <c r="L128" s="28">
        <f>+F128-K128</f>
        <v>17647.55</v>
      </c>
      <c r="M128" s="49"/>
    </row>
    <row r="129" spans="1:13" ht="30" customHeight="1">
      <c r="A129" s="7">
        <v>78</v>
      </c>
      <c r="B129" s="39" t="s">
        <v>62</v>
      </c>
      <c r="C129" s="39" t="s">
        <v>54</v>
      </c>
      <c r="D129" s="7" t="s">
        <v>202</v>
      </c>
      <c r="E129" s="7" t="s">
        <v>14</v>
      </c>
      <c r="F129" s="17">
        <v>19000</v>
      </c>
      <c r="G129" s="17">
        <f>F129*0.0287</f>
        <v>545.29999999999995</v>
      </c>
      <c r="H129" s="17">
        <f>IF(F129&lt;75829.93,F129*0.0304,2305.23)</f>
        <v>577.6</v>
      </c>
      <c r="I129" s="17">
        <v>0</v>
      </c>
      <c r="J129" s="17">
        <v>25</v>
      </c>
      <c r="K129" s="17">
        <f t="shared" si="53"/>
        <v>1147.9000000000001</v>
      </c>
      <c r="L129" s="45">
        <f>+F129-K129</f>
        <v>17852.099999999999</v>
      </c>
      <c r="M129" s="49"/>
    </row>
    <row r="130" spans="1:13" ht="30" customHeight="1">
      <c r="A130" s="7">
        <v>79</v>
      </c>
      <c r="B130" s="43" t="s">
        <v>88</v>
      </c>
      <c r="C130" s="39" t="s">
        <v>51</v>
      </c>
      <c r="D130" s="7" t="s">
        <v>202</v>
      </c>
      <c r="E130" s="7" t="s">
        <v>14</v>
      </c>
      <c r="F130" s="17">
        <v>24000</v>
      </c>
      <c r="G130" s="17">
        <f t="shared" si="55"/>
        <v>688.8</v>
      </c>
      <c r="H130" s="17">
        <f t="shared" si="54"/>
        <v>729.6</v>
      </c>
      <c r="I130" s="17">
        <v>0</v>
      </c>
      <c r="J130" s="17">
        <v>505</v>
      </c>
      <c r="K130" s="17">
        <f t="shared" si="53"/>
        <v>1923.4</v>
      </c>
      <c r="L130" s="45">
        <f t="shared" si="56"/>
        <v>22076.6</v>
      </c>
      <c r="M130" s="49"/>
    </row>
    <row r="131" spans="1:13" ht="30" customHeight="1">
      <c r="A131" s="7">
        <v>80</v>
      </c>
      <c r="B131" s="39" t="s">
        <v>90</v>
      </c>
      <c r="C131" s="39" t="s">
        <v>89</v>
      </c>
      <c r="D131" s="7" t="s">
        <v>202</v>
      </c>
      <c r="E131" s="7" t="s">
        <v>14</v>
      </c>
      <c r="F131" s="17">
        <v>40000</v>
      </c>
      <c r="G131" s="17">
        <f>F131*0.0287</f>
        <v>1148</v>
      </c>
      <c r="H131" s="17">
        <v>1216</v>
      </c>
      <c r="I131" s="17">
        <v>0</v>
      </c>
      <c r="J131" s="17">
        <v>739.5</v>
      </c>
      <c r="K131" s="17">
        <f t="shared" si="53"/>
        <v>3103.5</v>
      </c>
      <c r="L131" s="45">
        <f>+F131-K131</f>
        <v>36896.5</v>
      </c>
      <c r="M131" s="49"/>
    </row>
    <row r="132" spans="1:13" ht="30" customHeight="1">
      <c r="A132" s="7">
        <v>81</v>
      </c>
      <c r="B132" s="43" t="s">
        <v>136</v>
      </c>
      <c r="C132" s="39" t="s">
        <v>54</v>
      </c>
      <c r="D132" s="7" t="s">
        <v>203</v>
      </c>
      <c r="E132" s="7" t="s">
        <v>14</v>
      </c>
      <c r="F132" s="17">
        <v>18000</v>
      </c>
      <c r="G132" s="17">
        <f t="shared" si="55"/>
        <v>516.6</v>
      </c>
      <c r="H132" s="17">
        <f t="shared" si="54"/>
        <v>547.20000000000005</v>
      </c>
      <c r="I132" s="17">
        <v>0</v>
      </c>
      <c r="J132" s="17">
        <v>4923.29</v>
      </c>
      <c r="K132" s="17">
        <f t="shared" si="53"/>
        <v>5987.09</v>
      </c>
      <c r="L132" s="28">
        <f t="shared" si="56"/>
        <v>12012.91</v>
      </c>
      <c r="M132" s="49"/>
    </row>
    <row r="133" spans="1:13" ht="30" customHeight="1">
      <c r="A133" s="7">
        <v>82</v>
      </c>
      <c r="B133" s="39" t="s">
        <v>205</v>
      </c>
      <c r="C133" s="39" t="s">
        <v>51</v>
      </c>
      <c r="D133" s="7" t="s">
        <v>202</v>
      </c>
      <c r="E133" s="7" t="s">
        <v>14</v>
      </c>
      <c r="F133" s="19">
        <v>24000</v>
      </c>
      <c r="G133" s="19">
        <f t="shared" si="55"/>
        <v>688.8</v>
      </c>
      <c r="H133" s="19">
        <f t="shared" si="54"/>
        <v>729.6</v>
      </c>
      <c r="I133" s="19">
        <v>0</v>
      </c>
      <c r="J133" s="19">
        <v>225</v>
      </c>
      <c r="K133" s="19">
        <f t="shared" si="53"/>
        <v>1643.4</v>
      </c>
      <c r="L133" s="29">
        <f t="shared" ref="L133" si="57">+F133-K133</f>
        <v>22356.6</v>
      </c>
      <c r="M133" s="49"/>
    </row>
    <row r="134" spans="1:13" ht="30" customHeight="1" thickBot="1">
      <c r="A134" s="15" t="s">
        <v>224</v>
      </c>
      <c r="B134" s="21"/>
      <c r="C134" s="21"/>
      <c r="D134" s="9"/>
      <c r="E134" s="14"/>
      <c r="F134" s="18">
        <f>SUM(F119:F133)</f>
        <v>383700</v>
      </c>
      <c r="G134" s="18">
        <f t="shared" ref="G134:L134" si="58">SUM(G119:G133)</f>
        <v>11012.189999999999</v>
      </c>
      <c r="H134" s="18">
        <f t="shared" si="58"/>
        <v>11664.480000000001</v>
      </c>
      <c r="I134" s="18">
        <f t="shared" si="58"/>
        <v>0</v>
      </c>
      <c r="J134" s="18">
        <f t="shared" si="58"/>
        <v>49154.700000000012</v>
      </c>
      <c r="K134" s="18">
        <f t="shared" si="58"/>
        <v>71831.37</v>
      </c>
      <c r="L134" s="47">
        <f t="shared" si="58"/>
        <v>311868.62999999995</v>
      </c>
      <c r="M134" s="49"/>
    </row>
    <row r="135" spans="1:13" ht="30" customHeight="1" thickBot="1">
      <c r="A135" s="99" t="s">
        <v>132</v>
      </c>
      <c r="B135" s="100" t="s">
        <v>64</v>
      </c>
      <c r="C135" s="100"/>
      <c r="D135" s="100"/>
      <c r="E135" s="100"/>
      <c r="F135" s="100"/>
      <c r="G135" s="100"/>
      <c r="H135" s="100"/>
      <c r="I135" s="100"/>
      <c r="J135" s="100"/>
      <c r="K135" s="100"/>
      <c r="L135" s="103"/>
      <c r="M135" s="49"/>
    </row>
    <row r="136" spans="1:13" ht="30" customHeight="1" thickBot="1">
      <c r="A136" s="1" t="s">
        <v>4</v>
      </c>
      <c r="B136" s="1" t="s">
        <v>5</v>
      </c>
      <c r="C136" s="1" t="s">
        <v>6</v>
      </c>
      <c r="D136" s="1" t="s">
        <v>199</v>
      </c>
      <c r="E136" s="13" t="s">
        <v>7</v>
      </c>
      <c r="F136" s="1" t="s">
        <v>219</v>
      </c>
      <c r="G136" s="1" t="s">
        <v>8</v>
      </c>
      <c r="H136" s="1" t="s">
        <v>9</v>
      </c>
      <c r="I136" s="1" t="s">
        <v>10</v>
      </c>
      <c r="J136" s="1" t="s">
        <v>220</v>
      </c>
      <c r="K136" s="1" t="s">
        <v>221</v>
      </c>
      <c r="L136" s="1" t="s">
        <v>222</v>
      </c>
      <c r="M136" s="49"/>
    </row>
    <row r="137" spans="1:13" ht="30" customHeight="1">
      <c r="A137" s="7">
        <v>83</v>
      </c>
      <c r="B137" s="39" t="s">
        <v>117</v>
      </c>
      <c r="C137" s="39" t="s">
        <v>118</v>
      </c>
      <c r="D137" s="7" t="s">
        <v>202</v>
      </c>
      <c r="E137" s="7" t="s">
        <v>14</v>
      </c>
      <c r="F137" s="10">
        <v>30000</v>
      </c>
      <c r="G137" s="10">
        <f t="shared" ref="G137" si="59">F137*0.0287</f>
        <v>861</v>
      </c>
      <c r="H137" s="10">
        <v>912</v>
      </c>
      <c r="I137" s="37">
        <v>0</v>
      </c>
      <c r="J137" s="10">
        <v>11683.56</v>
      </c>
      <c r="K137" s="10">
        <f>+G137+H137+I137+J137</f>
        <v>13456.56</v>
      </c>
      <c r="L137" s="33">
        <f t="shared" ref="L137" si="60">+F137-K137</f>
        <v>16543.440000000002</v>
      </c>
      <c r="M137" s="49"/>
    </row>
    <row r="138" spans="1:13" ht="30" customHeight="1" thickBot="1">
      <c r="A138" s="15" t="s">
        <v>224</v>
      </c>
      <c r="B138" s="34"/>
      <c r="C138" s="34"/>
      <c r="D138" s="11"/>
      <c r="E138" s="15"/>
      <c r="F138" s="47">
        <f>+SUM(F137)</f>
        <v>30000</v>
      </c>
      <c r="G138" s="47">
        <f t="shared" ref="G138:L138" si="61">+SUM(G137)</f>
        <v>861</v>
      </c>
      <c r="H138" s="47">
        <f t="shared" si="61"/>
        <v>912</v>
      </c>
      <c r="I138" s="47">
        <f t="shared" si="61"/>
        <v>0</v>
      </c>
      <c r="J138" s="47">
        <f t="shared" si="61"/>
        <v>11683.56</v>
      </c>
      <c r="K138" s="47">
        <f t="shared" si="61"/>
        <v>13456.56</v>
      </c>
      <c r="L138" s="47">
        <f t="shared" si="61"/>
        <v>16543.440000000002</v>
      </c>
      <c r="M138" s="49"/>
    </row>
    <row r="139" spans="1:13" ht="30" customHeight="1" thickBot="1">
      <c r="A139" s="99" t="s">
        <v>239</v>
      </c>
      <c r="B139" s="100" t="s">
        <v>64</v>
      </c>
      <c r="C139" s="100"/>
      <c r="D139" s="100"/>
      <c r="E139" s="100"/>
      <c r="F139" s="100"/>
      <c r="G139" s="100"/>
      <c r="H139" s="100"/>
      <c r="I139" s="100"/>
      <c r="J139" s="100"/>
      <c r="K139" s="100"/>
      <c r="L139" s="103"/>
      <c r="M139" s="49"/>
    </row>
    <row r="140" spans="1:13" ht="30" customHeight="1" thickBot="1">
      <c r="A140" s="1" t="s">
        <v>4</v>
      </c>
      <c r="B140" s="1" t="s">
        <v>5</v>
      </c>
      <c r="C140" s="1" t="s">
        <v>6</v>
      </c>
      <c r="D140" s="1" t="s">
        <v>199</v>
      </c>
      <c r="E140" s="13" t="s">
        <v>7</v>
      </c>
      <c r="F140" s="1" t="s">
        <v>219</v>
      </c>
      <c r="G140" s="1" t="s">
        <v>8</v>
      </c>
      <c r="H140" s="1" t="s">
        <v>9</v>
      </c>
      <c r="I140" s="1" t="s">
        <v>10</v>
      </c>
      <c r="J140" s="1" t="s">
        <v>220</v>
      </c>
      <c r="K140" s="1" t="s">
        <v>221</v>
      </c>
      <c r="L140" s="1" t="s">
        <v>222</v>
      </c>
      <c r="M140" s="49"/>
    </row>
    <row r="141" spans="1:13" ht="30" customHeight="1">
      <c r="A141" s="66">
        <v>84</v>
      </c>
      <c r="B141" s="60" t="s">
        <v>109</v>
      </c>
      <c r="C141" s="42" t="s">
        <v>107</v>
      </c>
      <c r="D141" s="8" t="s">
        <v>203</v>
      </c>
      <c r="E141" s="7" t="s">
        <v>14</v>
      </c>
      <c r="F141" s="32">
        <v>26000</v>
      </c>
      <c r="G141" s="32">
        <v>746.2</v>
      </c>
      <c r="H141" s="32">
        <v>790.4</v>
      </c>
      <c r="I141" s="36">
        <v>0</v>
      </c>
      <c r="J141" s="32">
        <v>3809.13</v>
      </c>
      <c r="K141" s="32">
        <f t="shared" ref="K141:K142" si="62">+G141+H141+I141+J141</f>
        <v>5345.73</v>
      </c>
      <c r="L141" s="47">
        <f>+F141-K141</f>
        <v>20654.27</v>
      </c>
      <c r="M141" s="49"/>
    </row>
    <row r="142" spans="1:13" ht="30" customHeight="1">
      <c r="A142" s="66">
        <v>85</v>
      </c>
      <c r="B142" s="61" t="s">
        <v>197</v>
      </c>
      <c r="C142" s="61" t="s">
        <v>21</v>
      </c>
      <c r="D142" s="7" t="s">
        <v>202</v>
      </c>
      <c r="E142" s="7" t="s">
        <v>14</v>
      </c>
      <c r="F142" s="10">
        <v>26000</v>
      </c>
      <c r="G142" s="10">
        <v>746.2</v>
      </c>
      <c r="H142" s="10">
        <v>790.4</v>
      </c>
      <c r="I142" s="37">
        <v>0</v>
      </c>
      <c r="J142" s="10">
        <v>25</v>
      </c>
      <c r="K142" s="10">
        <f t="shared" si="62"/>
        <v>1561.6</v>
      </c>
      <c r="L142" s="62">
        <f>+F142-K142</f>
        <v>24438.400000000001</v>
      </c>
      <c r="M142" s="49"/>
    </row>
    <row r="143" spans="1:13" ht="30" customHeight="1" thickBot="1">
      <c r="A143" s="15" t="s">
        <v>224</v>
      </c>
      <c r="B143" s="61"/>
      <c r="C143" s="61"/>
      <c r="D143" s="7"/>
      <c r="E143" s="7"/>
      <c r="F143" s="44">
        <f>SUM(F141:F142)</f>
        <v>52000</v>
      </c>
      <c r="G143" s="44">
        <f t="shared" ref="G143:L143" si="63">SUM(G141:G142)</f>
        <v>1492.4</v>
      </c>
      <c r="H143" s="44">
        <f t="shared" si="63"/>
        <v>1580.8</v>
      </c>
      <c r="I143" s="47">
        <f t="shared" si="63"/>
        <v>0</v>
      </c>
      <c r="J143" s="44">
        <f t="shared" si="63"/>
        <v>3834.13</v>
      </c>
      <c r="K143" s="44">
        <f t="shared" si="63"/>
        <v>6907.33</v>
      </c>
      <c r="L143" s="44">
        <f t="shared" si="63"/>
        <v>45092.67</v>
      </c>
      <c r="M143" s="49"/>
    </row>
    <row r="144" spans="1:13" ht="60" customHeight="1" thickBot="1">
      <c r="A144" s="80" t="s">
        <v>212</v>
      </c>
      <c r="B144" s="3" t="s">
        <v>225</v>
      </c>
      <c r="C144" s="3" t="s">
        <v>210</v>
      </c>
      <c r="D144" s="3" t="s">
        <v>87</v>
      </c>
      <c r="E144" s="3" t="s">
        <v>214</v>
      </c>
      <c r="F144" s="3" t="s">
        <v>135</v>
      </c>
      <c r="G144" s="3" t="s">
        <v>0</v>
      </c>
      <c r="H144" s="3" t="s">
        <v>148</v>
      </c>
      <c r="I144" s="3" t="s">
        <v>2</v>
      </c>
      <c r="J144" s="3" t="s">
        <v>3</v>
      </c>
      <c r="K144" s="3"/>
      <c r="L144" s="96"/>
      <c r="M144" s="49"/>
    </row>
    <row r="145" spans="1:13" ht="30" customHeight="1" thickBot="1">
      <c r="A145" s="99" t="s">
        <v>240</v>
      </c>
      <c r="B145" s="100"/>
      <c r="C145" s="100"/>
      <c r="D145" s="100"/>
      <c r="E145" s="100"/>
      <c r="F145" s="101"/>
      <c r="G145" s="101"/>
      <c r="H145" s="101"/>
      <c r="I145" s="101"/>
      <c r="J145" s="101"/>
      <c r="K145" s="101"/>
      <c r="L145" s="102"/>
      <c r="M145" s="49"/>
    </row>
    <row r="146" spans="1:13" ht="30" customHeight="1" thickBot="1">
      <c r="A146" s="1" t="s">
        <v>4</v>
      </c>
      <c r="B146" s="1" t="s">
        <v>5</v>
      </c>
      <c r="C146" s="1" t="s">
        <v>6</v>
      </c>
      <c r="D146" s="1" t="s">
        <v>199</v>
      </c>
      <c r="E146" s="13" t="s">
        <v>7</v>
      </c>
      <c r="F146" s="1" t="s">
        <v>219</v>
      </c>
      <c r="G146" s="1" t="s">
        <v>8</v>
      </c>
      <c r="H146" s="1" t="s">
        <v>9</v>
      </c>
      <c r="I146" s="1" t="s">
        <v>10</v>
      </c>
      <c r="J146" s="1" t="s">
        <v>220</v>
      </c>
      <c r="K146" s="1" t="s">
        <v>221</v>
      </c>
      <c r="L146" s="1" t="s">
        <v>222</v>
      </c>
      <c r="M146" s="49"/>
    </row>
    <row r="147" spans="1:13" ht="30" customHeight="1">
      <c r="A147" s="66">
        <v>86</v>
      </c>
      <c r="B147" s="39" t="s">
        <v>242</v>
      </c>
      <c r="C147" s="39" t="s">
        <v>155</v>
      </c>
      <c r="D147" s="7" t="s">
        <v>202</v>
      </c>
      <c r="E147" s="7" t="s">
        <v>17</v>
      </c>
      <c r="F147" s="87">
        <v>50000</v>
      </c>
      <c r="G147" s="87">
        <f>F147*0.0287</f>
        <v>1435</v>
      </c>
      <c r="H147" s="87">
        <f>IF(F147&lt;75829.93,F147*0.0304,2305.23)</f>
        <v>1520</v>
      </c>
      <c r="I147" s="87">
        <v>0</v>
      </c>
      <c r="J147" s="87">
        <v>1922.31</v>
      </c>
      <c r="K147" s="87">
        <f>G147+H147+I147+J147</f>
        <v>4877.3099999999995</v>
      </c>
      <c r="L147" s="97">
        <f>+F147-K147</f>
        <v>45122.69</v>
      </c>
      <c r="M147" s="49"/>
    </row>
    <row r="148" spans="1:13" ht="30" customHeight="1">
      <c r="A148" s="66">
        <v>87</v>
      </c>
      <c r="B148" s="39" t="s">
        <v>253</v>
      </c>
      <c r="C148" s="39" t="s">
        <v>254</v>
      </c>
      <c r="D148" s="7" t="s">
        <v>203</v>
      </c>
      <c r="E148" s="7" t="s">
        <v>17</v>
      </c>
      <c r="F148" s="22">
        <v>50000</v>
      </c>
      <c r="G148" s="22">
        <f>F148*0.0287</f>
        <v>1435</v>
      </c>
      <c r="H148" s="22">
        <f>IF(F148&lt;75829.93,F148*0.0304,2305.23)</f>
        <v>1520</v>
      </c>
      <c r="I148" s="22">
        <v>1854</v>
      </c>
      <c r="J148" s="22">
        <v>2904.68</v>
      </c>
      <c r="K148" s="22">
        <f>G148+H148+I148+J148</f>
        <v>7713.68</v>
      </c>
      <c r="L148" s="47">
        <f>+F148-K148</f>
        <v>42286.32</v>
      </c>
      <c r="M148" s="49"/>
    </row>
    <row r="149" spans="1:13" ht="30" customHeight="1">
      <c r="A149" s="66">
        <v>88</v>
      </c>
      <c r="B149" s="39" t="s">
        <v>255</v>
      </c>
      <c r="C149" s="42" t="s">
        <v>107</v>
      </c>
      <c r="D149" s="7" t="s">
        <v>203</v>
      </c>
      <c r="E149" s="7" t="s">
        <v>14</v>
      </c>
      <c r="F149" s="24">
        <v>35000</v>
      </c>
      <c r="G149" s="24">
        <f>F149*0.0287</f>
        <v>1004.5</v>
      </c>
      <c r="H149" s="24">
        <f>IF(F149&lt;75829.93,F149*0.0304,2305.23)</f>
        <v>1064</v>
      </c>
      <c r="I149" s="24">
        <v>0</v>
      </c>
      <c r="J149" s="24">
        <v>25</v>
      </c>
      <c r="K149" s="24">
        <f>G149+H149+I149+J149</f>
        <v>2093.5</v>
      </c>
      <c r="L149" s="62">
        <f>+F149-K149</f>
        <v>32906.5</v>
      </c>
      <c r="M149" s="49"/>
    </row>
    <row r="150" spans="1:13" ht="30" customHeight="1" thickBot="1">
      <c r="A150" s="15" t="s">
        <v>224</v>
      </c>
      <c r="B150" s="34"/>
      <c r="C150" s="34"/>
      <c r="D150" s="11"/>
      <c r="E150" s="15"/>
      <c r="F150" s="47">
        <f>SUM(F147:F149)</f>
        <v>135000</v>
      </c>
      <c r="G150" s="47">
        <f t="shared" ref="G150:L150" si="64">SUM(G147:G149)</f>
        <v>3874.5</v>
      </c>
      <c r="H150" s="47">
        <f t="shared" si="64"/>
        <v>4104</v>
      </c>
      <c r="I150" s="47">
        <f t="shared" si="64"/>
        <v>1854</v>
      </c>
      <c r="J150" s="47">
        <f t="shared" si="64"/>
        <v>4851.99</v>
      </c>
      <c r="K150" s="47">
        <f t="shared" si="64"/>
        <v>14684.49</v>
      </c>
      <c r="L150" s="47">
        <f t="shared" si="64"/>
        <v>120315.51000000001</v>
      </c>
      <c r="M150" s="49"/>
    </row>
    <row r="151" spans="1:13" ht="30" customHeight="1" thickBot="1">
      <c r="A151" s="99" t="s">
        <v>241</v>
      </c>
      <c r="B151" s="100"/>
      <c r="C151" s="100"/>
      <c r="D151" s="100"/>
      <c r="E151" s="100"/>
      <c r="F151" s="101"/>
      <c r="G151" s="101"/>
      <c r="H151" s="101"/>
      <c r="I151" s="101"/>
      <c r="J151" s="101"/>
      <c r="K151" s="101"/>
      <c r="L151" s="102"/>
      <c r="M151" s="49"/>
    </row>
    <row r="152" spans="1:13" ht="30" customHeight="1" thickBot="1">
      <c r="A152" s="1" t="s">
        <v>4</v>
      </c>
      <c r="B152" s="1" t="s">
        <v>5</v>
      </c>
      <c r="C152" s="1" t="s">
        <v>6</v>
      </c>
      <c r="D152" s="1" t="s">
        <v>199</v>
      </c>
      <c r="E152" s="13" t="s">
        <v>7</v>
      </c>
      <c r="F152" s="1" t="s">
        <v>219</v>
      </c>
      <c r="G152" s="1" t="s">
        <v>8</v>
      </c>
      <c r="H152" s="1" t="s">
        <v>9</v>
      </c>
      <c r="I152" s="1" t="s">
        <v>10</v>
      </c>
      <c r="J152" s="1" t="s">
        <v>220</v>
      </c>
      <c r="K152" s="1" t="s">
        <v>221</v>
      </c>
      <c r="L152" s="1" t="s">
        <v>222</v>
      </c>
      <c r="M152" s="49"/>
    </row>
    <row r="153" spans="1:13" ht="30" customHeight="1">
      <c r="A153" s="66">
        <v>89</v>
      </c>
      <c r="B153" s="78" t="s">
        <v>145</v>
      </c>
      <c r="C153" s="78" t="s">
        <v>174</v>
      </c>
      <c r="D153" s="76" t="s">
        <v>202</v>
      </c>
      <c r="E153" s="76" t="s">
        <v>14</v>
      </c>
      <c r="F153" s="84">
        <v>30000</v>
      </c>
      <c r="G153" s="84">
        <v>861</v>
      </c>
      <c r="H153" s="84">
        <v>912</v>
      </c>
      <c r="I153" s="36">
        <v>0</v>
      </c>
      <c r="J153" s="84">
        <v>4277.3</v>
      </c>
      <c r="K153" s="84">
        <f t="shared" ref="K153:K154" si="65">G153+H153+I153+J153</f>
        <v>6050.3</v>
      </c>
      <c r="L153" s="98">
        <f t="shared" ref="L153:L162" si="66">+F153-K153</f>
        <v>23949.7</v>
      </c>
      <c r="M153" s="49"/>
    </row>
    <row r="154" spans="1:13" ht="30" customHeight="1">
      <c r="A154" s="66">
        <v>90</v>
      </c>
      <c r="B154" s="39" t="s">
        <v>159</v>
      </c>
      <c r="C154" s="39" t="s">
        <v>160</v>
      </c>
      <c r="D154" s="7" t="s">
        <v>203</v>
      </c>
      <c r="E154" s="7" t="s">
        <v>17</v>
      </c>
      <c r="F154" s="22">
        <v>50000</v>
      </c>
      <c r="G154" s="22">
        <f>F154*0.0287</f>
        <v>1435</v>
      </c>
      <c r="H154" s="22">
        <f>IF(F154&lt;75829.93,F154*0.0304,2305.23)</f>
        <v>1520</v>
      </c>
      <c r="I154" s="22">
        <v>1854</v>
      </c>
      <c r="J154" s="22">
        <v>3908.53</v>
      </c>
      <c r="K154" s="32">
        <f t="shared" si="65"/>
        <v>8717.5300000000007</v>
      </c>
      <c r="L154" s="47">
        <f t="shared" si="66"/>
        <v>41282.47</v>
      </c>
      <c r="M154" s="49"/>
    </row>
    <row r="155" spans="1:13" ht="30" customHeight="1">
      <c r="A155" s="66">
        <v>91</v>
      </c>
      <c r="B155" s="39" t="s">
        <v>177</v>
      </c>
      <c r="C155" s="39" t="s">
        <v>178</v>
      </c>
      <c r="D155" s="7" t="s">
        <v>202</v>
      </c>
      <c r="E155" s="7" t="s">
        <v>14</v>
      </c>
      <c r="F155" s="17">
        <v>45000</v>
      </c>
      <c r="G155" s="17">
        <f>F155*0.0287</f>
        <v>1291.5</v>
      </c>
      <c r="H155" s="17">
        <f>IF(F155&lt;75829.93,F155*0.0304,2305.23)</f>
        <v>1368</v>
      </c>
      <c r="I155" s="17">
        <v>0</v>
      </c>
      <c r="J155" s="17">
        <v>25</v>
      </c>
      <c r="K155" s="17">
        <f>G155+H155+I155+J155</f>
        <v>2684.5</v>
      </c>
      <c r="L155" s="18">
        <f t="shared" si="66"/>
        <v>42315.5</v>
      </c>
      <c r="M155" s="49"/>
    </row>
    <row r="156" spans="1:13" ht="30" customHeight="1">
      <c r="A156" s="66">
        <v>92</v>
      </c>
      <c r="B156" s="39" t="s">
        <v>181</v>
      </c>
      <c r="C156" s="39" t="s">
        <v>182</v>
      </c>
      <c r="D156" s="7" t="s">
        <v>203</v>
      </c>
      <c r="E156" s="7" t="s">
        <v>14</v>
      </c>
      <c r="F156" s="22">
        <v>100000</v>
      </c>
      <c r="G156" s="22">
        <f>F156*0.0287</f>
        <v>2870</v>
      </c>
      <c r="H156" s="22">
        <v>3040</v>
      </c>
      <c r="I156" s="22">
        <v>12105.37</v>
      </c>
      <c r="J156" s="22">
        <v>25</v>
      </c>
      <c r="K156" s="17">
        <f t="shared" ref="K156:K163" si="67">G156+H156+I156+J156</f>
        <v>18040.370000000003</v>
      </c>
      <c r="L156" s="47">
        <f t="shared" si="66"/>
        <v>81959.63</v>
      </c>
      <c r="M156" s="49"/>
    </row>
    <row r="157" spans="1:13" ht="30" customHeight="1">
      <c r="A157" s="66">
        <v>93</v>
      </c>
      <c r="B157" s="39" t="s">
        <v>167</v>
      </c>
      <c r="C157" s="39" t="s">
        <v>157</v>
      </c>
      <c r="D157" s="7" t="s">
        <v>202</v>
      </c>
      <c r="E157" s="7" t="s">
        <v>14</v>
      </c>
      <c r="F157" s="22">
        <v>40000</v>
      </c>
      <c r="G157" s="22">
        <v>1148</v>
      </c>
      <c r="H157" s="22">
        <v>1216</v>
      </c>
      <c r="I157" s="22">
        <v>203.05</v>
      </c>
      <c r="J157" s="22">
        <v>16896.849999999999</v>
      </c>
      <c r="K157" s="22">
        <f t="shared" si="67"/>
        <v>19463.899999999998</v>
      </c>
      <c r="L157" s="44">
        <f t="shared" si="66"/>
        <v>20536.100000000002</v>
      </c>
      <c r="M157" s="49"/>
    </row>
    <row r="158" spans="1:13" ht="30" customHeight="1">
      <c r="A158" s="66">
        <v>94</v>
      </c>
      <c r="B158" s="39" t="s">
        <v>156</v>
      </c>
      <c r="C158" s="39" t="s">
        <v>157</v>
      </c>
      <c r="D158" s="7" t="s">
        <v>203</v>
      </c>
      <c r="E158" s="7" t="s">
        <v>14</v>
      </c>
      <c r="F158" s="32">
        <v>45000</v>
      </c>
      <c r="G158" s="32">
        <v>1291.5</v>
      </c>
      <c r="H158" s="32">
        <f>IF(F158&lt;75829.93,F158*0.0304,2305.23)</f>
        <v>1368</v>
      </c>
      <c r="I158" s="36">
        <v>0</v>
      </c>
      <c r="J158" s="32">
        <v>24209.69</v>
      </c>
      <c r="K158" s="32">
        <f t="shared" si="67"/>
        <v>26869.19</v>
      </c>
      <c r="L158" s="44">
        <f t="shared" si="66"/>
        <v>18130.810000000001</v>
      </c>
      <c r="M158" s="49"/>
    </row>
    <row r="159" spans="1:13" ht="30" customHeight="1">
      <c r="A159" s="66">
        <v>95</v>
      </c>
      <c r="B159" s="39" t="s">
        <v>166</v>
      </c>
      <c r="C159" s="39" t="s">
        <v>157</v>
      </c>
      <c r="D159" s="7" t="s">
        <v>203</v>
      </c>
      <c r="E159" s="7" t="s">
        <v>14</v>
      </c>
      <c r="F159" s="22">
        <v>30000</v>
      </c>
      <c r="G159" s="22">
        <f>F159*0.0287</f>
        <v>861</v>
      </c>
      <c r="H159" s="22">
        <f>IF(F159&lt;75829.93,F159*0.0304,2305.23)</f>
        <v>912</v>
      </c>
      <c r="I159" s="22">
        <v>0</v>
      </c>
      <c r="J159" s="22">
        <v>25</v>
      </c>
      <c r="K159" s="22">
        <f t="shared" si="67"/>
        <v>1798</v>
      </c>
      <c r="L159" s="44">
        <f t="shared" si="66"/>
        <v>28202</v>
      </c>
      <c r="M159" s="49"/>
    </row>
    <row r="160" spans="1:13" ht="30" customHeight="1">
      <c r="A160" s="66">
        <v>96</v>
      </c>
      <c r="B160" s="39" t="s">
        <v>162</v>
      </c>
      <c r="C160" s="39" t="s">
        <v>141</v>
      </c>
      <c r="D160" s="7" t="s">
        <v>202</v>
      </c>
      <c r="E160" s="7" t="s">
        <v>17</v>
      </c>
      <c r="F160" s="22">
        <v>26000</v>
      </c>
      <c r="G160" s="22">
        <f>F160*0.0287</f>
        <v>746.2</v>
      </c>
      <c r="H160" s="22">
        <f>IF(F160&lt;75829.93,F160*0.0304,2305.23)</f>
        <v>790.4</v>
      </c>
      <c r="I160" s="22">
        <v>0</v>
      </c>
      <c r="J160" s="22">
        <v>25</v>
      </c>
      <c r="K160" s="32">
        <f t="shared" si="67"/>
        <v>1561.6</v>
      </c>
      <c r="L160" s="47">
        <f t="shared" si="66"/>
        <v>24438.400000000001</v>
      </c>
      <c r="M160" s="49"/>
    </row>
    <row r="161" spans="1:13" ht="30" customHeight="1">
      <c r="A161" s="66">
        <v>97</v>
      </c>
      <c r="B161" s="39" t="s">
        <v>169</v>
      </c>
      <c r="C161" s="39" t="s">
        <v>103</v>
      </c>
      <c r="D161" s="7" t="s">
        <v>203</v>
      </c>
      <c r="E161" s="7" t="s">
        <v>14</v>
      </c>
      <c r="F161" s="22">
        <v>28000</v>
      </c>
      <c r="G161" s="22">
        <v>803.6</v>
      </c>
      <c r="H161" s="22">
        <v>851.2</v>
      </c>
      <c r="I161" s="22">
        <v>0</v>
      </c>
      <c r="J161" s="22">
        <v>8434.75</v>
      </c>
      <c r="K161" s="22">
        <f t="shared" si="67"/>
        <v>10089.549999999999</v>
      </c>
      <c r="L161" s="47">
        <f t="shared" si="66"/>
        <v>17910.45</v>
      </c>
      <c r="M161" s="49"/>
    </row>
    <row r="162" spans="1:13" ht="30" customHeight="1">
      <c r="A162" s="66">
        <v>98</v>
      </c>
      <c r="B162" s="39" t="s">
        <v>154</v>
      </c>
      <c r="C162" s="39" t="s">
        <v>155</v>
      </c>
      <c r="D162" s="7" t="s">
        <v>203</v>
      </c>
      <c r="E162" s="7" t="s">
        <v>17</v>
      </c>
      <c r="F162" s="32">
        <v>50000</v>
      </c>
      <c r="G162" s="32">
        <f>F162*0.0287</f>
        <v>1435</v>
      </c>
      <c r="H162" s="32">
        <f>IF(F162&lt;75829.93,F162*0.0304,2305.23)</f>
        <v>1520</v>
      </c>
      <c r="I162" s="36">
        <v>50.83</v>
      </c>
      <c r="J162" s="32">
        <v>4144.9799999999996</v>
      </c>
      <c r="K162" s="32">
        <f t="shared" si="67"/>
        <v>7150.8099999999995</v>
      </c>
      <c r="L162" s="47">
        <f t="shared" si="66"/>
        <v>42849.19</v>
      </c>
      <c r="M162" s="49"/>
    </row>
    <row r="163" spans="1:13" ht="30" customHeight="1">
      <c r="A163" s="66">
        <v>99</v>
      </c>
      <c r="B163" s="39" t="s">
        <v>232</v>
      </c>
      <c r="C163" s="39" t="s">
        <v>233</v>
      </c>
      <c r="D163" s="7" t="s">
        <v>203</v>
      </c>
      <c r="E163" s="7" t="s">
        <v>17</v>
      </c>
      <c r="F163" s="24">
        <v>60000</v>
      </c>
      <c r="G163" s="24">
        <f>F163*0.0287</f>
        <v>1722</v>
      </c>
      <c r="H163" s="24">
        <f>IF(F163&lt;75829.93,F163*0.0304,2305.23)</f>
        <v>1824</v>
      </c>
      <c r="I163" s="24">
        <v>3486.68</v>
      </c>
      <c r="J163" s="24">
        <v>225</v>
      </c>
      <c r="K163" s="10">
        <f t="shared" si="67"/>
        <v>7257.68</v>
      </c>
      <c r="L163" s="62">
        <f>+F163-K163</f>
        <v>52742.32</v>
      </c>
      <c r="M163" s="49"/>
    </row>
    <row r="164" spans="1:13" ht="30" customHeight="1" thickBot="1">
      <c r="A164" s="15" t="s">
        <v>224</v>
      </c>
      <c r="B164" s="49"/>
      <c r="C164" s="49"/>
      <c r="D164" s="50"/>
      <c r="E164" s="51"/>
      <c r="F164" s="47">
        <f>SUM(F153:F163)</f>
        <v>504000</v>
      </c>
      <c r="G164" s="47">
        <f t="shared" ref="G164:L164" si="68">SUM(G153:G163)</f>
        <v>14464.800000000001</v>
      </c>
      <c r="H164" s="47">
        <f t="shared" si="68"/>
        <v>15321.6</v>
      </c>
      <c r="I164" s="47">
        <f t="shared" si="68"/>
        <v>17699.93</v>
      </c>
      <c r="J164" s="47">
        <f t="shared" si="68"/>
        <v>62197.099999999991</v>
      </c>
      <c r="K164" s="47">
        <f t="shared" si="68"/>
        <v>109683.43000000002</v>
      </c>
      <c r="L164" s="47">
        <f t="shared" si="68"/>
        <v>394316.57</v>
      </c>
      <c r="M164" s="49"/>
    </row>
    <row r="165" spans="1:13" ht="30" customHeight="1" thickBot="1">
      <c r="A165" s="99" t="s">
        <v>175</v>
      </c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3"/>
      <c r="M165" s="49"/>
    </row>
    <row r="166" spans="1:13" ht="30" customHeight="1" thickBot="1">
      <c r="A166" s="1" t="s">
        <v>4</v>
      </c>
      <c r="B166" s="1" t="s">
        <v>5</v>
      </c>
      <c r="C166" s="1" t="s">
        <v>6</v>
      </c>
      <c r="D166" s="1" t="s">
        <v>199</v>
      </c>
      <c r="E166" s="13" t="s">
        <v>7</v>
      </c>
      <c r="F166" s="1" t="s">
        <v>219</v>
      </c>
      <c r="G166" s="1" t="s">
        <v>8</v>
      </c>
      <c r="H166" s="1" t="s">
        <v>9</v>
      </c>
      <c r="I166" s="1" t="s">
        <v>10</v>
      </c>
      <c r="J166" s="1" t="s">
        <v>220</v>
      </c>
      <c r="K166" s="1" t="s">
        <v>221</v>
      </c>
      <c r="L166" s="1" t="s">
        <v>222</v>
      </c>
      <c r="M166" s="49"/>
    </row>
    <row r="167" spans="1:13" ht="30" customHeight="1">
      <c r="A167" s="7">
        <v>100</v>
      </c>
      <c r="B167" s="40" t="s">
        <v>19</v>
      </c>
      <c r="C167" s="41" t="s">
        <v>20</v>
      </c>
      <c r="D167" s="7" t="s">
        <v>203</v>
      </c>
      <c r="E167" s="12" t="s">
        <v>17</v>
      </c>
      <c r="F167" s="22">
        <v>60000</v>
      </c>
      <c r="G167" s="22">
        <f>F167*0.0287</f>
        <v>1722</v>
      </c>
      <c r="H167" s="22">
        <f>IF(F167&lt;75829.93,F167*0.0304,2305.23)</f>
        <v>1824</v>
      </c>
      <c r="I167" s="22">
        <v>3167.21</v>
      </c>
      <c r="J167" s="22">
        <v>3182.31</v>
      </c>
      <c r="K167" s="22">
        <f>+G167+H167+I167+J167</f>
        <v>9895.52</v>
      </c>
      <c r="L167" s="47">
        <f>+F167-K167</f>
        <v>50104.479999999996</v>
      </c>
      <c r="M167" s="49"/>
    </row>
    <row r="168" spans="1:13" ht="30" customHeight="1">
      <c r="A168" s="7">
        <v>101</v>
      </c>
      <c r="B168" s="61" t="s">
        <v>144</v>
      </c>
      <c r="C168" s="61" t="s">
        <v>141</v>
      </c>
      <c r="D168" s="7" t="s">
        <v>202</v>
      </c>
      <c r="E168" s="7" t="s">
        <v>14</v>
      </c>
      <c r="F168" s="32">
        <v>30000</v>
      </c>
      <c r="G168" s="32">
        <v>861</v>
      </c>
      <c r="H168" s="32">
        <f t="shared" ref="H168" si="69">IF(F168&lt;75829.93,F168*0.0304,2305.23)</f>
        <v>912</v>
      </c>
      <c r="I168" s="22">
        <v>0</v>
      </c>
      <c r="J168" s="32">
        <v>1922.31</v>
      </c>
      <c r="K168" s="32">
        <f t="shared" ref="K168:K172" si="70">+G168+H168+I168+J168</f>
        <v>3695.31</v>
      </c>
      <c r="L168" s="18">
        <f t="shared" ref="L168" si="71">+F168-K168</f>
        <v>26304.69</v>
      </c>
      <c r="M168" s="49"/>
    </row>
    <row r="169" spans="1:13" ht="30" customHeight="1">
      <c r="A169" s="7">
        <v>102</v>
      </c>
      <c r="B169" s="39" t="s">
        <v>152</v>
      </c>
      <c r="C169" s="39" t="s">
        <v>153</v>
      </c>
      <c r="D169" s="7" t="s">
        <v>203</v>
      </c>
      <c r="E169" s="7" t="s">
        <v>17</v>
      </c>
      <c r="F169" s="30">
        <v>60000</v>
      </c>
      <c r="G169" s="30">
        <f>F169*0.0287</f>
        <v>1722</v>
      </c>
      <c r="H169" s="30">
        <f>IF(F169&lt;75829.93,F169*0.0304,2305.23)</f>
        <v>1824</v>
      </c>
      <c r="I169" s="22">
        <v>3486.68</v>
      </c>
      <c r="J169" s="30">
        <v>365</v>
      </c>
      <c r="K169" s="30">
        <f t="shared" si="70"/>
        <v>7397.68</v>
      </c>
      <c r="L169" s="31">
        <f>+F169-K169</f>
        <v>52602.32</v>
      </c>
      <c r="M169" s="49"/>
    </row>
    <row r="170" spans="1:13" ht="30" customHeight="1">
      <c r="A170" s="7">
        <v>103</v>
      </c>
      <c r="B170" s="39" t="s">
        <v>158</v>
      </c>
      <c r="C170" s="39" t="s">
        <v>157</v>
      </c>
      <c r="D170" s="7" t="s">
        <v>202</v>
      </c>
      <c r="E170" s="7" t="s">
        <v>14</v>
      </c>
      <c r="F170" s="32">
        <v>45000</v>
      </c>
      <c r="G170" s="32">
        <f>F170*0.0287</f>
        <v>1291.5</v>
      </c>
      <c r="H170" s="32">
        <f>IF(F170&lt;75829.93,F170*0.0304,2305.23)</f>
        <v>1368</v>
      </c>
      <c r="I170" s="22">
        <v>0</v>
      </c>
      <c r="J170" s="32">
        <v>4636.4799999999996</v>
      </c>
      <c r="K170" s="32">
        <f t="shared" si="70"/>
        <v>7295.98</v>
      </c>
      <c r="L170" s="44">
        <f>+F170-K170</f>
        <v>37704.020000000004</v>
      </c>
      <c r="M170" s="49"/>
    </row>
    <row r="171" spans="1:13" ht="30" customHeight="1">
      <c r="A171" s="7">
        <v>104</v>
      </c>
      <c r="B171" s="39" t="s">
        <v>161</v>
      </c>
      <c r="C171" s="39" t="s">
        <v>141</v>
      </c>
      <c r="D171" s="7" t="s">
        <v>203</v>
      </c>
      <c r="E171" s="7" t="s">
        <v>17</v>
      </c>
      <c r="F171" s="22">
        <v>30000</v>
      </c>
      <c r="G171" s="22">
        <f>F171*0.0287</f>
        <v>861</v>
      </c>
      <c r="H171" s="22">
        <f>IF(F171&lt;75829.93,F171*0.0304,2305.23)</f>
        <v>912</v>
      </c>
      <c r="I171" s="22">
        <v>0</v>
      </c>
      <c r="J171" s="22">
        <v>825</v>
      </c>
      <c r="K171" s="32">
        <f t="shared" si="70"/>
        <v>2598</v>
      </c>
      <c r="L171" s="47">
        <f>+F171-K171</f>
        <v>27402</v>
      </c>
      <c r="M171" s="49"/>
    </row>
    <row r="172" spans="1:13" ht="30" customHeight="1">
      <c r="A172" s="7">
        <v>105</v>
      </c>
      <c r="B172" s="39" t="s">
        <v>176</v>
      </c>
      <c r="C172" s="39" t="s">
        <v>174</v>
      </c>
      <c r="D172" s="7" t="s">
        <v>202</v>
      </c>
      <c r="E172" s="7" t="s">
        <v>14</v>
      </c>
      <c r="F172" s="24">
        <v>26000</v>
      </c>
      <c r="G172" s="24">
        <f>F172*0.0287</f>
        <v>746.2</v>
      </c>
      <c r="H172" s="24">
        <f>IF(F172&lt;75829.93,F172*0.0304,2305.23)</f>
        <v>790.4</v>
      </c>
      <c r="I172" s="24">
        <v>0</v>
      </c>
      <c r="J172" s="24">
        <v>225</v>
      </c>
      <c r="K172" s="19">
        <f t="shared" si="70"/>
        <v>1761.6</v>
      </c>
      <c r="L172" s="20">
        <f>+F172-K172</f>
        <v>24238.400000000001</v>
      </c>
      <c r="M172" s="49"/>
    </row>
    <row r="173" spans="1:13" ht="30" customHeight="1" thickBot="1">
      <c r="A173" s="15" t="s">
        <v>224</v>
      </c>
      <c r="B173" s="49"/>
      <c r="C173" s="49"/>
      <c r="D173" s="50"/>
      <c r="E173" s="51"/>
      <c r="F173" s="47">
        <f>SUM(F167:F172)</f>
        <v>251000</v>
      </c>
      <c r="G173" s="47">
        <f t="shared" ref="G173:L173" si="72">SUM(G167:G172)</f>
        <v>7203.7</v>
      </c>
      <c r="H173" s="47">
        <f t="shared" si="72"/>
        <v>7630.4</v>
      </c>
      <c r="I173" s="47">
        <f t="shared" si="72"/>
        <v>6653.8899999999994</v>
      </c>
      <c r="J173" s="47">
        <f t="shared" si="72"/>
        <v>11156.099999999999</v>
      </c>
      <c r="K173" s="47">
        <f t="shared" si="72"/>
        <v>32644.09</v>
      </c>
      <c r="L173" s="47">
        <f t="shared" si="72"/>
        <v>218355.91</v>
      </c>
      <c r="M173" s="49"/>
    </row>
    <row r="174" spans="1:13" ht="30" customHeight="1" thickBot="1">
      <c r="A174" s="99" t="s">
        <v>121</v>
      </c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3"/>
      <c r="M174" s="49"/>
    </row>
    <row r="175" spans="1:13" ht="30" customHeight="1" thickBot="1">
      <c r="A175" s="1" t="s">
        <v>4</v>
      </c>
      <c r="B175" s="1" t="s">
        <v>5</v>
      </c>
      <c r="C175" s="1" t="s">
        <v>6</v>
      </c>
      <c r="D175" s="1" t="s">
        <v>199</v>
      </c>
      <c r="E175" s="13" t="s">
        <v>7</v>
      </c>
      <c r="F175" s="1" t="s">
        <v>219</v>
      </c>
      <c r="G175" s="1" t="s">
        <v>8</v>
      </c>
      <c r="H175" s="1" t="s">
        <v>9</v>
      </c>
      <c r="I175" s="1" t="s">
        <v>10</v>
      </c>
      <c r="J175" s="1" t="s">
        <v>220</v>
      </c>
      <c r="K175" s="1" t="s">
        <v>221</v>
      </c>
      <c r="L175" s="1" t="s">
        <v>222</v>
      </c>
      <c r="M175" s="49"/>
    </row>
    <row r="176" spans="1:13" ht="30" customHeight="1">
      <c r="A176" s="7">
        <v>106</v>
      </c>
      <c r="B176" s="39" t="s">
        <v>244</v>
      </c>
      <c r="C176" s="39" t="s">
        <v>155</v>
      </c>
      <c r="D176" s="7" t="s">
        <v>203</v>
      </c>
      <c r="E176" s="7" t="s">
        <v>17</v>
      </c>
      <c r="F176" s="22">
        <v>50000</v>
      </c>
      <c r="G176" s="22">
        <v>1435</v>
      </c>
      <c r="H176" s="22">
        <f>IF(F176&lt;75829.93,F176*0.0304,2305.23)</f>
        <v>1520</v>
      </c>
      <c r="I176" s="22">
        <v>0</v>
      </c>
      <c r="J176" s="22">
        <v>325</v>
      </c>
      <c r="K176" s="22">
        <f>G176+H176+I176+J176</f>
        <v>3280</v>
      </c>
      <c r="L176" s="47">
        <f>+F176-K176</f>
        <v>46720</v>
      </c>
      <c r="M176" s="49"/>
    </row>
    <row r="177" spans="1:15" ht="30" customHeight="1">
      <c r="A177" s="7">
        <v>107</v>
      </c>
      <c r="B177" s="39" t="s">
        <v>243</v>
      </c>
      <c r="C177" s="39" t="s">
        <v>155</v>
      </c>
      <c r="D177" s="7" t="s">
        <v>202</v>
      </c>
      <c r="E177" s="7" t="s">
        <v>17</v>
      </c>
      <c r="F177" s="22">
        <v>60000</v>
      </c>
      <c r="G177" s="22">
        <f t="shared" ref="G177:G183" si="73">F177*0.0287</f>
        <v>1722</v>
      </c>
      <c r="H177" s="22">
        <f>IF(F177&lt;75829.93,F177*0.0304,2305.23)</f>
        <v>1824</v>
      </c>
      <c r="I177" s="22">
        <v>3486.68</v>
      </c>
      <c r="J177" s="22">
        <v>4963</v>
      </c>
      <c r="K177" s="22">
        <f t="shared" ref="K177:K183" si="74">G177+H177+I177+J177</f>
        <v>11995.68</v>
      </c>
      <c r="L177" s="47">
        <f>+F177-K177</f>
        <v>48004.32</v>
      </c>
      <c r="M177" s="49"/>
    </row>
    <row r="178" spans="1:15" ht="30" customHeight="1">
      <c r="A178" s="7">
        <v>108</v>
      </c>
      <c r="B178" s="39" t="s">
        <v>245</v>
      </c>
      <c r="C178" s="39" t="s">
        <v>155</v>
      </c>
      <c r="D178" s="7" t="s">
        <v>202</v>
      </c>
      <c r="E178" s="7" t="s">
        <v>17</v>
      </c>
      <c r="F178" s="22">
        <v>50000</v>
      </c>
      <c r="G178" s="22">
        <f>F178*0.0287</f>
        <v>1435</v>
      </c>
      <c r="H178" s="22">
        <f>IF(F178&lt;75829.93,F178*0.0304,2305.23)</f>
        <v>1520</v>
      </c>
      <c r="I178" s="22">
        <v>1614.4</v>
      </c>
      <c r="J178" s="22">
        <v>8721.94</v>
      </c>
      <c r="K178" s="22">
        <f>G178+H178+I178+J178</f>
        <v>13291.34</v>
      </c>
      <c r="L178" s="47">
        <f>+F178-K178</f>
        <v>36708.660000000003</v>
      </c>
      <c r="M178" s="49"/>
    </row>
    <row r="179" spans="1:15" ht="30" customHeight="1">
      <c r="A179" s="7">
        <v>109</v>
      </c>
      <c r="B179" s="39" t="s">
        <v>173</v>
      </c>
      <c r="C179" s="39" t="s">
        <v>105</v>
      </c>
      <c r="D179" s="7" t="s">
        <v>203</v>
      </c>
      <c r="E179" s="7" t="s">
        <v>17</v>
      </c>
      <c r="F179" s="22">
        <v>30000</v>
      </c>
      <c r="G179" s="22">
        <f>F179*0.0287</f>
        <v>861</v>
      </c>
      <c r="H179" s="22">
        <f>IF(F179&lt;75829.93,F179*0.0304,2305.23)</f>
        <v>912</v>
      </c>
      <c r="I179" s="22">
        <f>(F179-G179-H179-33326.92)*IF(F179&gt;33326.92,15%)</f>
        <v>0</v>
      </c>
      <c r="J179" s="22">
        <v>3319.62</v>
      </c>
      <c r="K179" s="22">
        <f>G179+H179+I179+J179</f>
        <v>5092.62</v>
      </c>
      <c r="L179" s="47">
        <f>+F179-K179</f>
        <v>24907.38</v>
      </c>
      <c r="M179" s="49"/>
      <c r="N179" s="92"/>
    </row>
    <row r="180" spans="1:15" ht="30" customHeight="1">
      <c r="A180" s="7">
        <v>110</v>
      </c>
      <c r="B180" s="39" t="s">
        <v>246</v>
      </c>
      <c r="C180" s="39" t="s">
        <v>155</v>
      </c>
      <c r="D180" s="7" t="s">
        <v>203</v>
      </c>
      <c r="E180" s="7" t="s">
        <v>14</v>
      </c>
      <c r="F180" s="22">
        <v>50000</v>
      </c>
      <c r="G180" s="22">
        <f t="shared" si="73"/>
        <v>1435</v>
      </c>
      <c r="H180" s="22">
        <f t="shared" ref="H180:H183" si="75">IF(F180&lt;75829.93,F180*0.0304,2305.23)</f>
        <v>1520</v>
      </c>
      <c r="I180" s="22">
        <v>0</v>
      </c>
      <c r="J180" s="22">
        <v>8513.5499999999993</v>
      </c>
      <c r="K180" s="22">
        <f t="shared" si="74"/>
        <v>11468.55</v>
      </c>
      <c r="L180" s="47">
        <f t="shared" ref="L180:L184" si="76">+F180-K180</f>
        <v>38531.449999999997</v>
      </c>
      <c r="M180" s="49"/>
      <c r="N180" s="92"/>
    </row>
    <row r="181" spans="1:15" ht="30" customHeight="1">
      <c r="A181" s="7">
        <v>111</v>
      </c>
      <c r="B181" s="39" t="s">
        <v>247</v>
      </c>
      <c r="C181" s="39" t="s">
        <v>155</v>
      </c>
      <c r="D181" s="7" t="s">
        <v>202</v>
      </c>
      <c r="E181" s="7" t="s">
        <v>14</v>
      </c>
      <c r="F181" s="22">
        <v>50000</v>
      </c>
      <c r="G181" s="22">
        <f>F181*0.0287</f>
        <v>1435</v>
      </c>
      <c r="H181" s="22">
        <f t="shared" si="75"/>
        <v>1520</v>
      </c>
      <c r="I181" s="22">
        <v>0</v>
      </c>
      <c r="J181" s="22">
        <v>3021.08</v>
      </c>
      <c r="K181" s="22">
        <f t="shared" si="74"/>
        <v>5976.08</v>
      </c>
      <c r="L181" s="47">
        <f t="shared" si="76"/>
        <v>44023.92</v>
      </c>
      <c r="M181" s="49"/>
      <c r="N181" s="92"/>
    </row>
    <row r="182" spans="1:15" ht="30" customHeight="1">
      <c r="A182" s="7">
        <v>112</v>
      </c>
      <c r="B182" s="43" t="s">
        <v>170</v>
      </c>
      <c r="C182" s="39" t="s">
        <v>171</v>
      </c>
      <c r="D182" s="7" t="s">
        <v>202</v>
      </c>
      <c r="E182" s="7" t="s">
        <v>14</v>
      </c>
      <c r="F182" s="22">
        <v>100000</v>
      </c>
      <c r="G182" s="22">
        <v>2870</v>
      </c>
      <c r="H182" s="22">
        <v>3040</v>
      </c>
      <c r="I182" s="22">
        <v>12105.37</v>
      </c>
      <c r="J182" s="22">
        <v>17899.88</v>
      </c>
      <c r="K182" s="22">
        <f>G182+H182+I182+J182</f>
        <v>35915.25</v>
      </c>
      <c r="L182" s="47">
        <f>+F182-K182</f>
        <v>64084.75</v>
      </c>
      <c r="M182" s="49"/>
      <c r="N182" s="92"/>
    </row>
    <row r="183" spans="1:15" ht="30" customHeight="1">
      <c r="A183" s="7">
        <v>113</v>
      </c>
      <c r="B183" s="39" t="s">
        <v>248</v>
      </c>
      <c r="C183" s="39" t="s">
        <v>174</v>
      </c>
      <c r="D183" s="7" t="s">
        <v>202</v>
      </c>
      <c r="E183" s="7" t="s">
        <v>17</v>
      </c>
      <c r="F183" s="22">
        <v>35000</v>
      </c>
      <c r="G183" s="22">
        <f t="shared" si="73"/>
        <v>1004.5</v>
      </c>
      <c r="H183" s="22">
        <f t="shared" si="75"/>
        <v>1064</v>
      </c>
      <c r="I183" s="22">
        <v>0</v>
      </c>
      <c r="J183" s="22">
        <v>25</v>
      </c>
      <c r="K183" s="22">
        <f t="shared" si="74"/>
        <v>2093.5</v>
      </c>
      <c r="L183" s="47">
        <f t="shared" si="76"/>
        <v>32906.5</v>
      </c>
      <c r="M183" s="49"/>
      <c r="N183" s="92"/>
    </row>
    <row r="184" spans="1:15" ht="30" customHeight="1">
      <c r="A184" s="7">
        <v>114</v>
      </c>
      <c r="B184" s="39" t="s">
        <v>193</v>
      </c>
      <c r="C184" s="39" t="s">
        <v>141</v>
      </c>
      <c r="D184" s="7" t="s">
        <v>203</v>
      </c>
      <c r="E184" s="7" t="s">
        <v>14</v>
      </c>
      <c r="F184" s="19">
        <v>30000</v>
      </c>
      <c r="G184" s="24">
        <f t="shared" ref="G184" si="77">F184*0.0287</f>
        <v>861</v>
      </c>
      <c r="H184" s="24">
        <f t="shared" ref="H184" si="78">IF(F184&lt;75829.93,F184*0.0304,2305.23)</f>
        <v>912</v>
      </c>
      <c r="I184" s="24">
        <v>0</v>
      </c>
      <c r="J184" s="24">
        <v>1628.63</v>
      </c>
      <c r="K184" s="24">
        <f t="shared" ref="K184" si="79">G184+H184+I184+J184</f>
        <v>3401.63</v>
      </c>
      <c r="L184" s="62">
        <f t="shared" si="76"/>
        <v>26598.37</v>
      </c>
      <c r="M184" s="49"/>
      <c r="N184" s="92"/>
    </row>
    <row r="185" spans="1:15" ht="30" customHeight="1" thickBot="1">
      <c r="A185" s="65" t="s">
        <v>224</v>
      </c>
      <c r="B185" s="67"/>
      <c r="C185" s="67"/>
      <c r="D185" s="64"/>
      <c r="E185" s="65"/>
      <c r="F185" s="47">
        <f>SUM(F176:F184)</f>
        <v>455000</v>
      </c>
      <c r="G185" s="47">
        <f t="shared" ref="G185:L185" si="80">SUM(G176:G184)</f>
        <v>13058.5</v>
      </c>
      <c r="H185" s="47">
        <f t="shared" si="80"/>
        <v>13832</v>
      </c>
      <c r="I185" s="47">
        <f t="shared" si="80"/>
        <v>17206.45</v>
      </c>
      <c r="J185" s="47">
        <f t="shared" si="80"/>
        <v>48417.700000000004</v>
      </c>
      <c r="K185" s="47">
        <f t="shared" si="80"/>
        <v>92514.650000000009</v>
      </c>
      <c r="L185" s="47">
        <f t="shared" si="80"/>
        <v>362485.35</v>
      </c>
      <c r="M185" s="49"/>
      <c r="N185" s="92"/>
    </row>
    <row r="186" spans="1:15" ht="30" customHeight="1" thickBot="1">
      <c r="A186" s="99" t="s">
        <v>249</v>
      </c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3"/>
      <c r="M186" s="49"/>
      <c r="N186" s="92"/>
    </row>
    <row r="187" spans="1:15" ht="30" customHeight="1" thickBot="1">
      <c r="A187" s="1" t="s">
        <v>4</v>
      </c>
      <c r="B187" s="1" t="s">
        <v>5</v>
      </c>
      <c r="C187" s="1" t="s">
        <v>6</v>
      </c>
      <c r="D187" s="1" t="s">
        <v>199</v>
      </c>
      <c r="E187" s="13" t="s">
        <v>7</v>
      </c>
      <c r="F187" s="1" t="s">
        <v>219</v>
      </c>
      <c r="G187" s="1" t="s">
        <v>8</v>
      </c>
      <c r="H187" s="1" t="s">
        <v>9</v>
      </c>
      <c r="I187" s="1" t="s">
        <v>10</v>
      </c>
      <c r="J187" s="1" t="s">
        <v>220</v>
      </c>
      <c r="K187" s="1" t="s">
        <v>221</v>
      </c>
      <c r="L187" s="1" t="s">
        <v>222</v>
      </c>
      <c r="M187" s="49"/>
      <c r="N187" s="92"/>
    </row>
    <row r="188" spans="1:15" ht="30" customHeight="1">
      <c r="A188" s="7">
        <v>115</v>
      </c>
      <c r="B188" s="39" t="s">
        <v>179</v>
      </c>
      <c r="C188" s="39" t="s">
        <v>180</v>
      </c>
      <c r="D188" s="7" t="s">
        <v>202</v>
      </c>
      <c r="E188" s="7" t="s">
        <v>14</v>
      </c>
      <c r="F188" s="19">
        <v>37000</v>
      </c>
      <c r="G188" s="19">
        <f>F188*0.0287</f>
        <v>1061.9000000000001</v>
      </c>
      <c r="H188" s="19">
        <f>IF(F188&lt;75829.93,F188*0.0304,2305.23)</f>
        <v>1124.8</v>
      </c>
      <c r="I188" s="19">
        <v>0</v>
      </c>
      <c r="J188" s="19">
        <v>225</v>
      </c>
      <c r="K188" s="19">
        <f>G188+H188+I188+J188</f>
        <v>2411.6999999999998</v>
      </c>
      <c r="L188" s="20">
        <f>+F188-K188</f>
        <v>34588.300000000003</v>
      </c>
      <c r="M188" s="59"/>
      <c r="N188" s="26"/>
      <c r="O188" s="26"/>
    </row>
    <row r="189" spans="1:15" ht="30" customHeight="1" thickBot="1">
      <c r="A189" s="65" t="s">
        <v>224</v>
      </c>
      <c r="B189" s="63"/>
      <c r="C189" s="63"/>
      <c r="D189" s="64"/>
      <c r="E189" s="65"/>
      <c r="F189" s="20">
        <f>+F188</f>
        <v>37000</v>
      </c>
      <c r="G189" s="20">
        <f t="shared" ref="G189:L189" si="81">+G188</f>
        <v>1061.9000000000001</v>
      </c>
      <c r="H189" s="20">
        <f t="shared" si="81"/>
        <v>1124.8</v>
      </c>
      <c r="I189" s="20">
        <f t="shared" si="81"/>
        <v>0</v>
      </c>
      <c r="J189" s="20">
        <f t="shared" si="81"/>
        <v>225</v>
      </c>
      <c r="K189" s="20">
        <f t="shared" si="81"/>
        <v>2411.6999999999998</v>
      </c>
      <c r="L189" s="20">
        <f t="shared" si="81"/>
        <v>34588.300000000003</v>
      </c>
      <c r="M189" s="59"/>
      <c r="N189" s="26"/>
      <c r="O189" s="26"/>
    </row>
    <row r="190" spans="1:15" ht="30" customHeight="1" thickBot="1">
      <c r="A190" s="99" t="s">
        <v>250</v>
      </c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3"/>
      <c r="M190" s="49"/>
      <c r="O190" s="88"/>
    </row>
    <row r="191" spans="1:15" ht="30" customHeight="1" thickBot="1">
      <c r="A191" s="1" t="s">
        <v>4</v>
      </c>
      <c r="B191" s="1" t="s">
        <v>5</v>
      </c>
      <c r="C191" s="1" t="s">
        <v>6</v>
      </c>
      <c r="D191" s="1" t="s">
        <v>199</v>
      </c>
      <c r="E191" s="13" t="s">
        <v>7</v>
      </c>
      <c r="F191" s="1" t="s">
        <v>219</v>
      </c>
      <c r="G191" s="1" t="s">
        <v>8</v>
      </c>
      <c r="H191" s="1" t="s">
        <v>9</v>
      </c>
      <c r="I191" s="1" t="s">
        <v>10</v>
      </c>
      <c r="J191" s="1" t="s">
        <v>220</v>
      </c>
      <c r="K191" s="1" t="s">
        <v>221</v>
      </c>
      <c r="L191" s="1" t="s">
        <v>222</v>
      </c>
      <c r="M191" s="49"/>
      <c r="O191" s="88"/>
    </row>
    <row r="192" spans="1:15" ht="30" customHeight="1">
      <c r="A192" s="7">
        <v>116</v>
      </c>
      <c r="B192" s="41" t="s">
        <v>165</v>
      </c>
      <c r="C192" s="39" t="s">
        <v>157</v>
      </c>
      <c r="D192" s="7" t="s">
        <v>202</v>
      </c>
      <c r="E192" s="7" t="s">
        <v>17</v>
      </c>
      <c r="F192" s="22">
        <v>36950</v>
      </c>
      <c r="G192" s="22">
        <f>F192*0.0287</f>
        <v>1060.4649999999999</v>
      </c>
      <c r="H192" s="22">
        <f>IF(F192&lt;75829.93,F192*0.0304,2305.23)</f>
        <v>1123.28</v>
      </c>
      <c r="I192" s="22">
        <v>0</v>
      </c>
      <c r="J192" s="22">
        <v>4145.8100000000004</v>
      </c>
      <c r="K192" s="22">
        <f t="shared" ref="K192:K194" si="82">G192+H192+I192+J192</f>
        <v>6329.5550000000003</v>
      </c>
      <c r="L192" s="31">
        <f>+F192-K192</f>
        <v>30620.445</v>
      </c>
      <c r="M192" s="59"/>
      <c r="O192" s="88"/>
    </row>
    <row r="193" spans="1:14" ht="30" customHeight="1">
      <c r="A193" s="7">
        <v>117</v>
      </c>
      <c r="B193" s="41" t="s">
        <v>168</v>
      </c>
      <c r="C193" s="41" t="s">
        <v>107</v>
      </c>
      <c r="D193" s="66" t="s">
        <v>203</v>
      </c>
      <c r="E193" s="7" t="s">
        <v>14</v>
      </c>
      <c r="F193" s="22">
        <v>35000</v>
      </c>
      <c r="G193" s="22">
        <f t="shared" ref="G193:G194" si="83">F193*0.0287</f>
        <v>1004.5</v>
      </c>
      <c r="H193" s="22">
        <f t="shared" ref="H193:H194" si="84">IF(F193&lt;75829.93,F193*0.0304,2305.23)</f>
        <v>1064</v>
      </c>
      <c r="I193" s="22">
        <v>0</v>
      </c>
      <c r="J193" s="22">
        <v>10080.120000000001</v>
      </c>
      <c r="K193" s="22">
        <f t="shared" si="82"/>
        <v>12148.62</v>
      </c>
      <c r="L193" s="31">
        <f>+F193-K193</f>
        <v>22851.379999999997</v>
      </c>
      <c r="M193" s="59"/>
    </row>
    <row r="194" spans="1:14" ht="30" customHeight="1">
      <c r="A194" s="7">
        <v>118</v>
      </c>
      <c r="B194" s="78" t="s">
        <v>151</v>
      </c>
      <c r="C194" s="78" t="s">
        <v>141</v>
      </c>
      <c r="D194" s="76" t="s">
        <v>202</v>
      </c>
      <c r="E194" s="76" t="s">
        <v>14</v>
      </c>
      <c r="F194" s="10">
        <v>30000</v>
      </c>
      <c r="G194" s="10">
        <f t="shared" si="83"/>
        <v>861</v>
      </c>
      <c r="H194" s="10">
        <f t="shared" si="84"/>
        <v>912</v>
      </c>
      <c r="I194" s="24">
        <v>0</v>
      </c>
      <c r="J194" s="10">
        <v>25</v>
      </c>
      <c r="K194" s="10">
        <f t="shared" si="82"/>
        <v>1798</v>
      </c>
      <c r="L194" s="33">
        <f>+F194-K194</f>
        <v>28202</v>
      </c>
      <c r="M194" s="59"/>
    </row>
    <row r="195" spans="1:14" ht="30" customHeight="1" thickBot="1">
      <c r="A195" s="65" t="s">
        <v>224</v>
      </c>
      <c r="B195" s="78"/>
      <c r="C195" s="78"/>
      <c r="D195" s="76"/>
      <c r="E195" s="76"/>
      <c r="F195" s="44">
        <f>SUM(F192:F194)</f>
        <v>101950</v>
      </c>
      <c r="G195" s="44">
        <f t="shared" ref="G195:L195" si="85">SUM(G192:G194)</f>
        <v>2925.9650000000001</v>
      </c>
      <c r="H195" s="44">
        <f t="shared" si="85"/>
        <v>3099.2799999999997</v>
      </c>
      <c r="I195" s="47">
        <f t="shared" si="85"/>
        <v>0</v>
      </c>
      <c r="J195" s="44">
        <f t="shared" si="85"/>
        <v>14250.93</v>
      </c>
      <c r="K195" s="44">
        <f t="shared" si="85"/>
        <v>20276.175000000003</v>
      </c>
      <c r="L195" s="44">
        <f t="shared" si="85"/>
        <v>81673.824999999997</v>
      </c>
      <c r="M195" s="59"/>
    </row>
    <row r="196" spans="1:14" ht="30" customHeight="1" thickBot="1">
      <c r="A196" s="99" t="s">
        <v>251</v>
      </c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3"/>
      <c r="M196" s="49"/>
    </row>
    <row r="197" spans="1:14" ht="30" customHeight="1" thickBot="1">
      <c r="A197" s="1" t="s">
        <v>4</v>
      </c>
      <c r="B197" s="1" t="s">
        <v>5</v>
      </c>
      <c r="C197" s="1" t="s">
        <v>6</v>
      </c>
      <c r="D197" s="1" t="s">
        <v>199</v>
      </c>
      <c r="E197" s="13" t="s">
        <v>7</v>
      </c>
      <c r="F197" s="1" t="s">
        <v>219</v>
      </c>
      <c r="G197" s="1" t="s">
        <v>8</v>
      </c>
      <c r="H197" s="1" t="s">
        <v>9</v>
      </c>
      <c r="I197" s="1" t="s">
        <v>10</v>
      </c>
      <c r="J197" s="1" t="s">
        <v>220</v>
      </c>
      <c r="K197" s="1" t="s">
        <v>221</v>
      </c>
      <c r="L197" s="1" t="s">
        <v>222</v>
      </c>
      <c r="M197" s="49"/>
    </row>
    <row r="198" spans="1:14" ht="30" customHeight="1">
      <c r="A198" s="7">
        <v>119</v>
      </c>
      <c r="B198" s="39" t="s">
        <v>40</v>
      </c>
      <c r="C198" s="42" t="s">
        <v>41</v>
      </c>
      <c r="D198" s="8" t="s">
        <v>203</v>
      </c>
      <c r="E198" s="7" t="s">
        <v>14</v>
      </c>
      <c r="F198" s="17">
        <v>60000</v>
      </c>
      <c r="G198" s="17">
        <f>F198*0.0287</f>
        <v>1722</v>
      </c>
      <c r="H198" s="17">
        <f>IF(F198&lt;75829.93,F198*0.0304,2305.23)</f>
        <v>1824</v>
      </c>
      <c r="I198" s="17">
        <v>3486.68</v>
      </c>
      <c r="J198" s="17">
        <v>325</v>
      </c>
      <c r="K198" s="17">
        <f>G198+H198+I198+J198</f>
        <v>7357.68</v>
      </c>
      <c r="L198" s="18">
        <f>+F198-K198</f>
        <v>52642.32</v>
      </c>
      <c r="M198" s="49"/>
    </row>
    <row r="199" spans="1:14" ht="30" customHeight="1">
      <c r="A199" s="7">
        <v>120</v>
      </c>
      <c r="B199" s="41" t="s">
        <v>163</v>
      </c>
      <c r="C199" s="39" t="s">
        <v>164</v>
      </c>
      <c r="D199" s="7" t="s">
        <v>203</v>
      </c>
      <c r="E199" s="7" t="s">
        <v>17</v>
      </c>
      <c r="F199" s="24">
        <v>60000</v>
      </c>
      <c r="G199" s="24">
        <f>F199*0.0287</f>
        <v>1722</v>
      </c>
      <c r="H199" s="24">
        <f>IF(F199&lt;75829.93,F199*0.0304,2305.23)</f>
        <v>1824</v>
      </c>
      <c r="I199" s="24">
        <v>2847.75</v>
      </c>
      <c r="J199" s="24">
        <v>11221.03</v>
      </c>
      <c r="K199" s="24">
        <f>SUM(G199:J199)</f>
        <v>17614.78</v>
      </c>
      <c r="L199" s="33">
        <f>+F199-K199</f>
        <v>42385.22</v>
      </c>
      <c r="M199" s="49"/>
    </row>
    <row r="200" spans="1:14" ht="30" customHeight="1">
      <c r="A200" s="65" t="s">
        <v>224</v>
      </c>
      <c r="F200" s="89">
        <f>SUM(F198:F199)</f>
        <v>120000</v>
      </c>
      <c r="G200" s="89">
        <f t="shared" ref="G200:L200" si="86">SUM(G198:G199)</f>
        <v>3444</v>
      </c>
      <c r="H200" s="89">
        <f t="shared" si="86"/>
        <v>3648</v>
      </c>
      <c r="I200" s="91">
        <f t="shared" si="86"/>
        <v>6334.43</v>
      </c>
      <c r="J200" s="89">
        <f t="shared" si="86"/>
        <v>11546.03</v>
      </c>
      <c r="K200" s="89">
        <f t="shared" si="86"/>
        <v>24972.46</v>
      </c>
      <c r="L200" s="89">
        <f t="shared" si="86"/>
        <v>95027.540000000008</v>
      </c>
      <c r="M200" s="49"/>
    </row>
    <row r="201" spans="1:14" ht="30" customHeight="1" thickBot="1">
      <c r="A201" s="28" t="s">
        <v>223</v>
      </c>
      <c r="B201" s="27"/>
      <c r="C201" s="27"/>
      <c r="D201" s="9"/>
      <c r="E201" s="14"/>
      <c r="F201" s="90">
        <f>+F32+F36+F44+F50+F58+F63+F68+F72+F82+F86+F90+F99+F112+F116+F134+F138+F150+F164+F173+F185+F189+F195+F200</f>
        <v>6566100</v>
      </c>
      <c r="G201" s="90">
        <f t="shared" ref="G201:L201" si="87">+G32+G36+G44+G50+G58+G63+G68+G72+G82+G86+G90+G99+G112+G116+G134+G138+G150+G164+G173+G185+G189+G195+G200</f>
        <v>188447.06999999998</v>
      </c>
      <c r="H201" s="90">
        <f t="shared" si="87"/>
        <v>198454.85</v>
      </c>
      <c r="I201" s="90">
        <f t="shared" si="87"/>
        <v>424217.05999999994</v>
      </c>
      <c r="J201" s="90">
        <f t="shared" si="87"/>
        <v>535889.03</v>
      </c>
      <c r="K201" s="90">
        <f t="shared" si="87"/>
        <v>1347608.0099999998</v>
      </c>
      <c r="L201" s="90">
        <f t="shared" si="87"/>
        <v>5218049.34</v>
      </c>
      <c r="M201" s="68"/>
      <c r="N201" s="6"/>
    </row>
    <row r="202" spans="1:14" ht="60" customHeight="1" thickTop="1">
      <c r="A202" s="28"/>
      <c r="B202" s="27"/>
      <c r="C202" s="27"/>
      <c r="D202" s="9"/>
      <c r="E202" s="14"/>
      <c r="F202" s="47"/>
      <c r="G202" s="47"/>
      <c r="H202" s="47"/>
      <c r="I202" s="47"/>
      <c r="J202" s="47"/>
      <c r="K202" s="47"/>
      <c r="L202" s="47"/>
      <c r="M202" s="68"/>
      <c r="N202" s="6"/>
    </row>
    <row r="203" spans="1:14" ht="30" customHeight="1">
      <c r="A203" s="66" t="s">
        <v>207</v>
      </c>
      <c r="B203" s="66"/>
      <c r="C203" s="66"/>
      <c r="D203" s="66"/>
      <c r="E203" s="69" t="s">
        <v>82</v>
      </c>
      <c r="F203" s="69"/>
      <c r="G203" s="69"/>
      <c r="H203" s="69"/>
      <c r="I203" s="70"/>
      <c r="J203" s="113" t="s">
        <v>83</v>
      </c>
      <c r="K203" s="113"/>
      <c r="L203" s="113"/>
      <c r="M203" s="113"/>
      <c r="N203" s="6"/>
    </row>
    <row r="204" spans="1:14" ht="60" customHeight="1">
      <c r="A204" s="81"/>
      <c r="B204" s="66"/>
      <c r="C204" s="66"/>
      <c r="D204" s="66"/>
      <c r="E204" s="66"/>
      <c r="F204" s="66"/>
      <c r="G204" s="71"/>
      <c r="H204" s="71"/>
      <c r="I204" s="71"/>
      <c r="J204" s="71"/>
      <c r="K204" s="71"/>
      <c r="L204" s="71"/>
      <c r="M204" s="72"/>
      <c r="N204" s="6"/>
    </row>
    <row r="205" spans="1:14" ht="30" customHeight="1">
      <c r="A205" s="73" t="s">
        <v>196</v>
      </c>
      <c r="B205" s="66"/>
      <c r="C205" s="66"/>
      <c r="D205" s="66"/>
      <c r="E205" s="73" t="s">
        <v>100</v>
      </c>
      <c r="F205" s="73"/>
      <c r="G205" s="69"/>
      <c r="H205" s="69"/>
      <c r="I205" s="69"/>
      <c r="J205" s="114" t="s">
        <v>101</v>
      </c>
      <c r="K205" s="114"/>
      <c r="L205" s="114"/>
      <c r="M205" s="114"/>
      <c r="N205" s="6"/>
    </row>
    <row r="206" spans="1:14" ht="30" customHeight="1">
      <c r="A206" s="66" t="s">
        <v>208</v>
      </c>
      <c r="B206" s="66"/>
      <c r="C206" s="66"/>
      <c r="D206" s="66"/>
      <c r="E206" s="66" t="s">
        <v>209</v>
      </c>
      <c r="F206" s="66"/>
      <c r="G206" s="69"/>
      <c r="H206" s="69"/>
      <c r="I206" s="69"/>
      <c r="J206" s="113" t="s">
        <v>12</v>
      </c>
      <c r="K206" s="113"/>
      <c r="L206" s="113"/>
      <c r="M206" s="113"/>
      <c r="N206" s="6"/>
    </row>
    <row r="207" spans="1:14" ht="30" customHeight="1">
      <c r="A207" s="28"/>
      <c r="B207" s="27"/>
      <c r="C207" s="27"/>
      <c r="D207" s="9"/>
      <c r="E207" s="14"/>
      <c r="F207" s="47"/>
      <c r="G207" s="47"/>
      <c r="H207" s="47"/>
      <c r="I207" s="47"/>
      <c r="J207" s="47"/>
      <c r="K207" s="47"/>
      <c r="L207" s="47"/>
      <c r="M207" s="68"/>
      <c r="N207" s="6"/>
    </row>
    <row r="208" spans="1:14" ht="30" customHeight="1">
      <c r="A208" s="65"/>
      <c r="B208" s="74"/>
      <c r="C208" s="74"/>
      <c r="D208" s="7"/>
      <c r="E208" s="7"/>
      <c r="F208" s="44"/>
      <c r="G208" s="75"/>
      <c r="H208" s="75"/>
      <c r="I208" s="44"/>
      <c r="J208" s="45"/>
      <c r="K208" s="44"/>
      <c r="L208" s="44"/>
      <c r="M208" s="70"/>
    </row>
    <row r="209" ht="30" customHeight="1"/>
  </sheetData>
  <mergeCells count="28">
    <mergeCell ref="J203:M203"/>
    <mergeCell ref="J205:M205"/>
    <mergeCell ref="J206:M206"/>
    <mergeCell ref="A186:L186"/>
    <mergeCell ref="A190:L190"/>
    <mergeCell ref="A196:L196"/>
    <mergeCell ref="A174:L174"/>
    <mergeCell ref="A1:L6"/>
    <mergeCell ref="A8:L8"/>
    <mergeCell ref="A33:L33"/>
    <mergeCell ref="A37:L37"/>
    <mergeCell ref="A51:L51"/>
    <mergeCell ref="A73:L73"/>
    <mergeCell ref="A45:L45"/>
    <mergeCell ref="A83:L83"/>
    <mergeCell ref="A117:L117"/>
    <mergeCell ref="A91:L91"/>
    <mergeCell ref="A69:L69"/>
    <mergeCell ref="A87:L87"/>
    <mergeCell ref="A113:L113"/>
    <mergeCell ref="A135:L135"/>
    <mergeCell ref="A100:L100"/>
    <mergeCell ref="A145:L145"/>
    <mergeCell ref="A139:L139"/>
    <mergeCell ref="A59:L59"/>
    <mergeCell ref="A64:L64"/>
    <mergeCell ref="A165:L165"/>
    <mergeCell ref="A151:L151"/>
  </mergeCells>
  <phoneticPr fontId="5" type="noConversion"/>
  <pageMargins left="0.59055118110236227" right="0" top="0.59055118110236227" bottom="0.39370078740157483" header="0.31496062992125984" footer="0.78740157480314965"/>
  <pageSetup paperSize="5" scale="53" fitToWidth="0" orientation="landscape" horizontalDpi="4294967295" verticalDpi="4294967295" r:id="rId1"/>
  <rowBreaks count="1" manualBreakCount="1">
    <brk id="47" max="11" man="1"/>
  </rowBreaks>
  <ignoredErrors>
    <ignoredError sqref="K9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DFF7-1DBF-4BEE-9A0E-06441076AA24}">
  <dimension ref="A1:M80"/>
  <sheetViews>
    <sheetView topLeftCell="D1" workbookViewId="0">
      <selection activeCell="E65" sqref="E65"/>
    </sheetView>
  </sheetViews>
  <sheetFormatPr baseColWidth="10" defaultRowHeight="15"/>
  <cols>
    <col min="2" max="2" width="43.42578125" bestFit="1" customWidth="1"/>
    <col min="3" max="3" width="37.140625" bestFit="1" customWidth="1"/>
    <col min="5" max="5" width="40.42578125" bestFit="1" customWidth="1"/>
    <col min="6" max="6" width="38.7109375" bestFit="1" customWidth="1"/>
    <col min="7" max="7" width="24.5703125" bestFit="1" customWidth="1"/>
    <col min="8" max="8" width="15.7109375" bestFit="1" customWidth="1"/>
    <col min="10" max="10" width="25" bestFit="1" customWidth="1"/>
    <col min="11" max="11" width="17.42578125" bestFit="1" customWidth="1"/>
    <col min="12" max="12" width="16.140625" bestFit="1" customWidth="1"/>
    <col min="13" max="13" width="14.5703125" bestFit="1" customWidth="1"/>
  </cols>
  <sheetData>
    <row r="1" spans="1:13">
      <c r="A1" s="115" t="s">
        <v>257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1:13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</row>
    <row r="6" spans="1:13" ht="15.75" thickBot="1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</row>
    <row r="7" spans="1:13" ht="21" thickBot="1">
      <c r="A7" s="124" t="s">
        <v>258</v>
      </c>
      <c r="B7" s="125" t="s">
        <v>211</v>
      </c>
      <c r="C7" s="126" t="s">
        <v>210</v>
      </c>
      <c r="D7" s="126" t="s">
        <v>213</v>
      </c>
      <c r="E7" s="126" t="s">
        <v>214</v>
      </c>
      <c r="F7" s="126"/>
      <c r="G7" s="126" t="s">
        <v>215</v>
      </c>
      <c r="H7" s="126" t="s">
        <v>216</v>
      </c>
      <c r="I7" s="126" t="s">
        <v>1</v>
      </c>
      <c r="J7" s="126" t="s">
        <v>259</v>
      </c>
      <c r="K7" s="126" t="s">
        <v>218</v>
      </c>
      <c r="L7" s="126"/>
      <c r="M7" s="127"/>
    </row>
    <row r="8" spans="1:13" ht="27" thickBot="1">
      <c r="A8" s="99" t="s">
        <v>128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3"/>
    </row>
    <row r="9" spans="1:13" ht="18.75" thickBot="1">
      <c r="A9" s="1" t="s">
        <v>4</v>
      </c>
      <c r="B9" s="1" t="s">
        <v>5</v>
      </c>
      <c r="C9" s="1" t="s">
        <v>6</v>
      </c>
      <c r="D9" s="1" t="s">
        <v>199</v>
      </c>
      <c r="E9" s="1" t="s">
        <v>7</v>
      </c>
      <c r="F9" s="1" t="s">
        <v>260</v>
      </c>
      <c r="G9" s="1" t="s">
        <v>219</v>
      </c>
      <c r="H9" s="1" t="s">
        <v>8</v>
      </c>
      <c r="I9" s="1" t="s">
        <v>9</v>
      </c>
      <c r="J9" s="1" t="s">
        <v>10</v>
      </c>
      <c r="K9" s="1" t="s">
        <v>220</v>
      </c>
      <c r="L9" s="1" t="s">
        <v>221</v>
      </c>
      <c r="M9" s="1" t="s">
        <v>222</v>
      </c>
    </row>
    <row r="10" spans="1:13" ht="60">
      <c r="A10" s="66">
        <v>1</v>
      </c>
      <c r="B10" s="39" t="s">
        <v>261</v>
      </c>
      <c r="C10" s="42" t="s">
        <v>262</v>
      </c>
      <c r="D10" s="8" t="s">
        <v>202</v>
      </c>
      <c r="E10" s="8" t="s">
        <v>263</v>
      </c>
      <c r="F10" s="8" t="s">
        <v>264</v>
      </c>
      <c r="G10" s="22">
        <v>60000</v>
      </c>
      <c r="H10" s="22">
        <f>G10*2.87%</f>
        <v>1722</v>
      </c>
      <c r="I10" s="22">
        <f>+G10*3.04%</f>
        <v>1824</v>
      </c>
      <c r="J10" s="22">
        <v>2847.75</v>
      </c>
      <c r="K10" s="22">
        <v>4619.62</v>
      </c>
      <c r="L10" s="22">
        <f>H10+I10+J10+K10</f>
        <v>11013.369999999999</v>
      </c>
      <c r="M10" s="22">
        <f>+G10-L10</f>
        <v>48986.630000000005</v>
      </c>
    </row>
    <row r="11" spans="1:13" ht="90">
      <c r="A11" s="66">
        <v>2</v>
      </c>
      <c r="B11" s="39" t="s">
        <v>265</v>
      </c>
      <c r="C11" s="42" t="s">
        <v>186</v>
      </c>
      <c r="D11" s="8" t="s">
        <v>202</v>
      </c>
      <c r="E11" s="8" t="s">
        <v>263</v>
      </c>
      <c r="F11" s="66" t="s">
        <v>266</v>
      </c>
      <c r="G11" s="22">
        <v>45000</v>
      </c>
      <c r="H11" s="22">
        <v>1291.5</v>
      </c>
      <c r="I11" s="22">
        <v>1368</v>
      </c>
      <c r="J11" s="22">
        <v>624.01</v>
      </c>
      <c r="K11" s="22">
        <v>3754.02</v>
      </c>
      <c r="L11" s="22">
        <f>H11+I11+J11+K11</f>
        <v>7037.5300000000007</v>
      </c>
      <c r="M11" s="22">
        <f>+G11-L11</f>
        <v>37962.47</v>
      </c>
    </row>
    <row r="12" spans="1:13">
      <c r="A12" s="66">
        <v>3</v>
      </c>
      <c r="B12" s="41" t="s">
        <v>267</v>
      </c>
      <c r="C12" s="41" t="s">
        <v>268</v>
      </c>
      <c r="D12" s="8" t="s">
        <v>202</v>
      </c>
      <c r="E12" s="8" t="s">
        <v>263</v>
      </c>
      <c r="F12" s="66" t="s">
        <v>266</v>
      </c>
      <c r="G12" s="32">
        <v>45000</v>
      </c>
      <c r="H12" s="128">
        <v>1291.5</v>
      </c>
      <c r="I12" s="32">
        <v>1368</v>
      </c>
      <c r="J12" s="22">
        <v>0</v>
      </c>
      <c r="K12" s="32">
        <v>12241.14</v>
      </c>
      <c r="L12" s="22">
        <f>H12+I12+J12+K12</f>
        <v>14900.64</v>
      </c>
      <c r="M12" s="32">
        <f>+G12-L12</f>
        <v>30099.360000000001</v>
      </c>
    </row>
    <row r="13" spans="1:13">
      <c r="A13" s="66">
        <v>4</v>
      </c>
      <c r="B13" s="41" t="s">
        <v>269</v>
      </c>
      <c r="C13" s="41" t="s">
        <v>270</v>
      </c>
      <c r="D13" s="8" t="s">
        <v>202</v>
      </c>
      <c r="E13" s="8" t="s">
        <v>263</v>
      </c>
      <c r="F13" s="66" t="s">
        <v>271</v>
      </c>
      <c r="G13" s="10">
        <v>40000</v>
      </c>
      <c r="H13" s="10">
        <v>1148</v>
      </c>
      <c r="I13" s="10">
        <v>1216</v>
      </c>
      <c r="J13" s="10">
        <v>442.65</v>
      </c>
      <c r="K13" s="10">
        <v>25</v>
      </c>
      <c r="L13" s="10">
        <v>2831.65</v>
      </c>
      <c r="M13" s="10">
        <f>+G13-L13</f>
        <v>37168.35</v>
      </c>
    </row>
    <row r="14" spans="1:13" ht="32.25" thickBot="1">
      <c r="A14" s="14" t="s">
        <v>224</v>
      </c>
      <c r="B14" s="7"/>
      <c r="C14" s="7"/>
      <c r="D14" s="7"/>
      <c r="E14" s="7"/>
      <c r="F14" s="7" t="s">
        <v>272</v>
      </c>
      <c r="G14" s="31">
        <f t="shared" ref="G14:M14" si="0">SUM(G10:G13)</f>
        <v>190000</v>
      </c>
      <c r="H14" s="31">
        <f t="shared" si="0"/>
        <v>5453</v>
      </c>
      <c r="I14" s="31">
        <f t="shared" si="0"/>
        <v>5776</v>
      </c>
      <c r="J14" s="44">
        <f t="shared" si="0"/>
        <v>3914.4100000000003</v>
      </c>
      <c r="K14" s="44">
        <f t="shared" si="0"/>
        <v>20639.78</v>
      </c>
      <c r="L14" s="44">
        <f t="shared" si="0"/>
        <v>35783.19</v>
      </c>
      <c r="M14" s="44">
        <f t="shared" si="0"/>
        <v>154216.81</v>
      </c>
    </row>
    <row r="15" spans="1:13" ht="27" thickBot="1">
      <c r="A15" s="99" t="s">
        <v>129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3"/>
    </row>
    <row r="16" spans="1:13" ht="18.75" thickBot="1">
      <c r="A16" s="1" t="s">
        <v>4</v>
      </c>
      <c r="B16" s="1" t="s">
        <v>5</v>
      </c>
      <c r="C16" s="1" t="s">
        <v>6</v>
      </c>
      <c r="D16" s="1" t="s">
        <v>199</v>
      </c>
      <c r="E16" s="1" t="s">
        <v>7</v>
      </c>
      <c r="F16" s="1" t="s">
        <v>260</v>
      </c>
      <c r="G16" s="1" t="s">
        <v>219</v>
      </c>
      <c r="H16" s="1" t="s">
        <v>8</v>
      </c>
      <c r="I16" s="1" t="s">
        <v>9</v>
      </c>
      <c r="J16" s="1" t="s">
        <v>10</v>
      </c>
      <c r="K16" s="1" t="s">
        <v>220</v>
      </c>
      <c r="L16" s="1" t="s">
        <v>221</v>
      </c>
      <c r="M16" s="1" t="s">
        <v>222</v>
      </c>
    </row>
    <row r="17" spans="1:13" ht="105">
      <c r="A17" s="66">
        <v>5</v>
      </c>
      <c r="B17" s="39" t="s">
        <v>273</v>
      </c>
      <c r="C17" s="42" t="s">
        <v>274</v>
      </c>
      <c r="D17" s="8" t="s">
        <v>203</v>
      </c>
      <c r="E17" s="8" t="s">
        <v>263</v>
      </c>
      <c r="F17" s="8" t="s">
        <v>275</v>
      </c>
      <c r="G17" s="52">
        <v>100000</v>
      </c>
      <c r="H17" s="52">
        <f>G17*2.87%</f>
        <v>2870</v>
      </c>
      <c r="I17" s="52">
        <f>+G17*3.04%</f>
        <v>3040</v>
      </c>
      <c r="J17" s="52">
        <v>12105.37</v>
      </c>
      <c r="K17" s="52">
        <v>2225</v>
      </c>
      <c r="L17" s="52">
        <f>H17+I17+J17+K17</f>
        <v>20240.370000000003</v>
      </c>
      <c r="M17" s="52">
        <f>+G17-L17</f>
        <v>79759.63</v>
      </c>
    </row>
    <row r="18" spans="1:13" ht="32.25" thickBot="1">
      <c r="A18" s="14" t="s">
        <v>224</v>
      </c>
      <c r="B18" s="7"/>
      <c r="C18" s="7"/>
      <c r="D18" s="7"/>
      <c r="E18" s="7"/>
      <c r="F18" s="7" t="s">
        <v>272</v>
      </c>
      <c r="G18" s="31">
        <f>+G17</f>
        <v>100000</v>
      </c>
      <c r="H18" s="31">
        <f t="shared" ref="H18:M18" si="1">+H17</f>
        <v>2870</v>
      </c>
      <c r="I18" s="31">
        <f t="shared" si="1"/>
        <v>3040</v>
      </c>
      <c r="J18" s="31">
        <f t="shared" si="1"/>
        <v>12105.37</v>
      </c>
      <c r="K18" s="31">
        <f t="shared" si="1"/>
        <v>2225</v>
      </c>
      <c r="L18" s="31">
        <f t="shared" si="1"/>
        <v>20240.370000000003</v>
      </c>
      <c r="M18" s="31">
        <f t="shared" si="1"/>
        <v>79759.63</v>
      </c>
    </row>
    <row r="19" spans="1:13" ht="27" thickBot="1">
      <c r="A19" s="99" t="s">
        <v>276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3"/>
    </row>
    <row r="20" spans="1:13" ht="18.75" thickBot="1">
      <c r="A20" s="1" t="s">
        <v>4</v>
      </c>
      <c r="B20" s="1" t="s">
        <v>5</v>
      </c>
      <c r="C20" s="1" t="s">
        <v>6</v>
      </c>
      <c r="D20" s="1" t="s">
        <v>199</v>
      </c>
      <c r="E20" s="1" t="s">
        <v>7</v>
      </c>
      <c r="F20" s="1" t="s">
        <v>260</v>
      </c>
      <c r="G20" s="1" t="s">
        <v>219</v>
      </c>
      <c r="H20" s="1" t="s">
        <v>8</v>
      </c>
      <c r="I20" s="1" t="s">
        <v>9</v>
      </c>
      <c r="J20" s="1" t="s">
        <v>10</v>
      </c>
      <c r="K20" s="1" t="s">
        <v>220</v>
      </c>
      <c r="L20" s="1" t="s">
        <v>221</v>
      </c>
      <c r="M20" s="1" t="s">
        <v>222</v>
      </c>
    </row>
    <row r="21" spans="1:13" ht="60">
      <c r="A21" s="66">
        <v>6</v>
      </c>
      <c r="B21" s="39" t="s">
        <v>277</v>
      </c>
      <c r="C21" s="42" t="s">
        <v>186</v>
      </c>
      <c r="D21" s="8" t="s">
        <v>202</v>
      </c>
      <c r="E21" s="8" t="s">
        <v>263</v>
      </c>
      <c r="F21" s="8" t="s">
        <v>278</v>
      </c>
      <c r="G21" s="52">
        <v>41000</v>
      </c>
      <c r="H21" s="52">
        <f>G21*2.87%</f>
        <v>1176.7</v>
      </c>
      <c r="I21" s="52">
        <f>+G21*3.04%</f>
        <v>1246.4000000000001</v>
      </c>
      <c r="J21" s="52">
        <v>0</v>
      </c>
      <c r="K21" s="52">
        <v>2168.5</v>
      </c>
      <c r="L21" s="52">
        <f>H21+I21+J21+K21</f>
        <v>4591.6000000000004</v>
      </c>
      <c r="M21" s="52">
        <f>+G21-L21</f>
        <v>36408.400000000001</v>
      </c>
    </row>
    <row r="22" spans="1:13" ht="32.25" thickBot="1">
      <c r="A22" s="14" t="s">
        <v>224</v>
      </c>
      <c r="B22" s="7"/>
      <c r="C22" s="7"/>
      <c r="D22" s="7"/>
      <c r="E22" s="7"/>
      <c r="F22" s="7"/>
      <c r="G22" s="31">
        <f>SUM(G21:G21)</f>
        <v>41000</v>
      </c>
      <c r="H22" s="44">
        <f>SUM(H20:H21)</f>
        <v>1176.7</v>
      </c>
      <c r="I22" s="44">
        <f>SUM(I20:I21)</f>
        <v>1246.4000000000001</v>
      </c>
      <c r="J22" s="44">
        <f>SUM(J21:J21)</f>
        <v>0</v>
      </c>
      <c r="K22" s="75">
        <f>SUM(K21:K21)</f>
        <v>2168.5</v>
      </c>
      <c r="L22" s="44">
        <f>SUM(L20:L21)</f>
        <v>4591.6000000000004</v>
      </c>
      <c r="M22" s="44">
        <f>SUM(M20:M21)</f>
        <v>36408.400000000001</v>
      </c>
    </row>
    <row r="23" spans="1:13" ht="27" thickBot="1">
      <c r="A23" s="99" t="s">
        <v>279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3"/>
    </row>
    <row r="24" spans="1:13" ht="18.75" thickBot="1">
      <c r="A24" s="1" t="s">
        <v>4</v>
      </c>
      <c r="B24" s="1" t="s">
        <v>5</v>
      </c>
      <c r="C24" s="1" t="s">
        <v>6</v>
      </c>
      <c r="D24" s="1" t="s">
        <v>199</v>
      </c>
      <c r="E24" s="1" t="s">
        <v>7</v>
      </c>
      <c r="F24" s="1" t="s">
        <v>260</v>
      </c>
      <c r="G24" s="1" t="s">
        <v>219</v>
      </c>
      <c r="H24" s="1" t="s">
        <v>8</v>
      </c>
      <c r="I24" s="1" t="s">
        <v>9</v>
      </c>
      <c r="J24" s="1" t="s">
        <v>10</v>
      </c>
      <c r="K24" s="1" t="s">
        <v>220</v>
      </c>
      <c r="L24" s="1" t="s">
        <v>221</v>
      </c>
      <c r="M24" s="1" t="s">
        <v>222</v>
      </c>
    </row>
    <row r="25" spans="1:13" ht="103.5">
      <c r="A25" s="129">
        <v>7</v>
      </c>
      <c r="B25" s="78" t="s">
        <v>280</v>
      </c>
      <c r="C25" s="78" t="s">
        <v>281</v>
      </c>
      <c r="D25" s="76" t="s">
        <v>202</v>
      </c>
      <c r="E25" s="8" t="s">
        <v>263</v>
      </c>
      <c r="F25" s="8" t="s">
        <v>282</v>
      </c>
      <c r="G25" s="52">
        <v>90000</v>
      </c>
      <c r="H25" s="52">
        <f t="shared" ref="H25" si="2">G25*0.0287</f>
        <v>2583</v>
      </c>
      <c r="I25" s="52">
        <v>2736</v>
      </c>
      <c r="J25" s="52">
        <v>9753.1200000000008</v>
      </c>
      <c r="K25" s="52">
        <v>10513.75</v>
      </c>
      <c r="L25" s="52">
        <f>SUM(H25:K25)</f>
        <v>25585.870000000003</v>
      </c>
      <c r="M25" s="52">
        <f>+G25-L25</f>
        <v>64414.13</v>
      </c>
    </row>
    <row r="26" spans="1:13" ht="32.25" thickBot="1">
      <c r="A26" s="14" t="s">
        <v>224</v>
      </c>
      <c r="B26" s="34"/>
      <c r="C26" s="27"/>
      <c r="D26" s="9"/>
      <c r="E26" s="9"/>
      <c r="F26" s="9"/>
      <c r="G26" s="31">
        <f>+SUM(G25)</f>
        <v>90000</v>
      </c>
      <c r="H26" s="44">
        <f t="shared" ref="H26:M26" si="3">+SUM(H25)</f>
        <v>2583</v>
      </c>
      <c r="I26" s="44">
        <f t="shared" si="3"/>
        <v>2736</v>
      </c>
      <c r="J26" s="44">
        <f t="shared" si="3"/>
        <v>9753.1200000000008</v>
      </c>
      <c r="K26" s="75">
        <f t="shared" si="3"/>
        <v>10513.75</v>
      </c>
      <c r="L26" s="44">
        <f t="shared" si="3"/>
        <v>25585.870000000003</v>
      </c>
      <c r="M26" s="44">
        <f t="shared" si="3"/>
        <v>64414.13</v>
      </c>
    </row>
    <row r="27" spans="1:13" ht="27" thickBot="1">
      <c r="A27" s="99" t="s">
        <v>283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3"/>
    </row>
    <row r="28" spans="1:13" ht="18.75" thickBot="1">
      <c r="A28" s="1" t="s">
        <v>4</v>
      </c>
      <c r="B28" s="1" t="s">
        <v>5</v>
      </c>
      <c r="C28" s="1" t="s">
        <v>6</v>
      </c>
      <c r="D28" s="1" t="s">
        <v>199</v>
      </c>
      <c r="E28" s="1" t="s">
        <v>7</v>
      </c>
      <c r="F28" s="1" t="s">
        <v>260</v>
      </c>
      <c r="G28" s="1" t="s">
        <v>219</v>
      </c>
      <c r="H28" s="1" t="s">
        <v>8</v>
      </c>
      <c r="I28" s="1" t="s">
        <v>9</v>
      </c>
      <c r="J28" s="1" t="s">
        <v>10</v>
      </c>
      <c r="K28" s="1" t="s">
        <v>220</v>
      </c>
      <c r="L28" s="1" t="s">
        <v>221</v>
      </c>
      <c r="M28" s="1" t="s">
        <v>222</v>
      </c>
    </row>
    <row r="29" spans="1:13" ht="69">
      <c r="A29" s="129">
        <v>8</v>
      </c>
      <c r="B29" s="78" t="s">
        <v>284</v>
      </c>
      <c r="C29" s="78" t="s">
        <v>186</v>
      </c>
      <c r="D29" s="76" t="s">
        <v>202</v>
      </c>
      <c r="E29" s="8" t="s">
        <v>263</v>
      </c>
      <c r="F29" s="130" t="s">
        <v>282</v>
      </c>
      <c r="G29" s="131">
        <v>45000</v>
      </c>
      <c r="H29" s="131">
        <f t="shared" ref="H29" si="4">G29*0.0287</f>
        <v>1291.5</v>
      </c>
      <c r="I29" s="131">
        <f t="shared" ref="I29" si="5">IF(G29&lt;75829.93,G29*0.0304,2305.23)</f>
        <v>1368</v>
      </c>
      <c r="J29" s="131">
        <v>0</v>
      </c>
      <c r="K29" s="131">
        <v>225</v>
      </c>
      <c r="L29" s="131">
        <f>H29+I29+J29+K29</f>
        <v>2884.5</v>
      </c>
      <c r="M29" s="131">
        <f t="shared" ref="M29" si="6">+G29-L29</f>
        <v>42115.5</v>
      </c>
    </row>
    <row r="30" spans="1:13" ht="32.25" thickBot="1">
      <c r="A30" s="14" t="s">
        <v>224</v>
      </c>
      <c r="B30" s="39"/>
      <c r="C30" s="39"/>
      <c r="D30" s="7"/>
      <c r="E30" s="7"/>
      <c r="F30" s="7"/>
      <c r="G30" s="31">
        <f t="shared" ref="G30:M30" si="7">SUM(G29:G29)</f>
        <v>45000</v>
      </c>
      <c r="H30" s="31">
        <f t="shared" si="7"/>
        <v>1291.5</v>
      </c>
      <c r="I30" s="31">
        <f t="shared" si="7"/>
        <v>1368</v>
      </c>
      <c r="J30" s="131">
        <f t="shared" si="7"/>
        <v>0</v>
      </c>
      <c r="K30" s="31">
        <f t="shared" si="7"/>
        <v>225</v>
      </c>
      <c r="L30" s="31">
        <f t="shared" si="7"/>
        <v>2884.5</v>
      </c>
      <c r="M30" s="31">
        <f t="shared" si="7"/>
        <v>42115.5</v>
      </c>
    </row>
    <row r="31" spans="1:13" ht="21" thickBot="1">
      <c r="A31" s="132" t="s">
        <v>258</v>
      </c>
      <c r="B31" s="125" t="s">
        <v>211</v>
      </c>
      <c r="C31" s="126" t="s">
        <v>210</v>
      </c>
      <c r="D31" s="126" t="s">
        <v>285</v>
      </c>
      <c r="E31" s="126" t="s">
        <v>214</v>
      </c>
      <c r="F31" s="126"/>
      <c r="G31" s="126" t="s">
        <v>215</v>
      </c>
      <c r="H31" s="126" t="s">
        <v>216</v>
      </c>
      <c r="I31" s="126" t="s">
        <v>148</v>
      </c>
      <c r="J31" s="126" t="s">
        <v>259</v>
      </c>
      <c r="K31" s="126" t="s">
        <v>218</v>
      </c>
      <c r="L31" s="126"/>
      <c r="M31" s="127"/>
    </row>
    <row r="32" spans="1:13" ht="27" thickBot="1">
      <c r="A32" s="99" t="s">
        <v>286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3"/>
    </row>
    <row r="33" spans="1:13" ht="18.75" thickBot="1">
      <c r="A33" s="1" t="s">
        <v>4</v>
      </c>
      <c r="B33" s="1" t="s">
        <v>5</v>
      </c>
      <c r="C33" s="1" t="s">
        <v>6</v>
      </c>
      <c r="D33" s="1" t="s">
        <v>199</v>
      </c>
      <c r="E33" s="1" t="s">
        <v>7</v>
      </c>
      <c r="F33" s="1" t="s">
        <v>260</v>
      </c>
      <c r="G33" s="1" t="s">
        <v>219</v>
      </c>
      <c r="H33" s="1" t="s">
        <v>8</v>
      </c>
      <c r="I33" s="1" t="s">
        <v>9</v>
      </c>
      <c r="J33" s="1" t="s">
        <v>10</v>
      </c>
      <c r="K33" s="1" t="s">
        <v>220</v>
      </c>
      <c r="L33" s="1" t="s">
        <v>221</v>
      </c>
      <c r="M33" s="1" t="s">
        <v>222</v>
      </c>
    </row>
    <row r="34" spans="1:13" ht="75">
      <c r="A34" s="66">
        <v>9</v>
      </c>
      <c r="B34" s="39" t="s">
        <v>287</v>
      </c>
      <c r="C34" s="42" t="s">
        <v>186</v>
      </c>
      <c r="D34" s="8" t="s">
        <v>203</v>
      </c>
      <c r="E34" s="8" t="s">
        <v>263</v>
      </c>
      <c r="F34" s="8" t="s">
        <v>278</v>
      </c>
      <c r="G34" s="22">
        <f>[1]Hoja1!H46</f>
        <v>60000</v>
      </c>
      <c r="H34" s="22">
        <f>[1]Hoja1!I46</f>
        <v>1722</v>
      </c>
      <c r="I34" s="22">
        <f>[1]Hoja1!J46</f>
        <v>1824</v>
      </c>
      <c r="J34" s="22">
        <v>3486.68</v>
      </c>
      <c r="K34" s="22">
        <v>2522.2199999999998</v>
      </c>
      <c r="L34" s="22">
        <f t="shared" ref="L34:L37" si="8">H34+I34+J34+K34</f>
        <v>9554.9</v>
      </c>
      <c r="M34" s="22">
        <f>+G34-L34</f>
        <v>50445.1</v>
      </c>
    </row>
    <row r="35" spans="1:13" ht="17.25">
      <c r="A35" s="129">
        <v>10</v>
      </c>
      <c r="B35" s="133" t="s">
        <v>288</v>
      </c>
      <c r="C35" s="42" t="s">
        <v>289</v>
      </c>
      <c r="D35" s="8" t="s">
        <v>203</v>
      </c>
      <c r="E35" s="8" t="s">
        <v>263</v>
      </c>
      <c r="F35" s="8" t="s">
        <v>290</v>
      </c>
      <c r="G35" s="22">
        <v>100000</v>
      </c>
      <c r="H35" s="22">
        <v>2870</v>
      </c>
      <c r="I35" s="22">
        <v>3040</v>
      </c>
      <c r="J35" s="22">
        <v>11706.04</v>
      </c>
      <c r="K35" s="22">
        <v>1622.31</v>
      </c>
      <c r="L35" s="22">
        <f t="shared" si="8"/>
        <v>19238.350000000002</v>
      </c>
      <c r="M35" s="22">
        <f>+G35-L35</f>
        <v>80761.649999999994</v>
      </c>
    </row>
    <row r="36" spans="1:13" ht="105">
      <c r="A36" s="129">
        <v>11</v>
      </c>
      <c r="B36" s="39" t="s">
        <v>291</v>
      </c>
      <c r="C36" s="39" t="s">
        <v>186</v>
      </c>
      <c r="D36" s="7" t="s">
        <v>203</v>
      </c>
      <c r="E36" s="8" t="s">
        <v>263</v>
      </c>
      <c r="F36" s="8" t="s">
        <v>278</v>
      </c>
      <c r="G36" s="22">
        <v>41000</v>
      </c>
      <c r="H36" s="22">
        <f t="shared" ref="H36" si="9">G36*0.0287</f>
        <v>1176.7</v>
      </c>
      <c r="I36" s="22">
        <f t="shared" ref="I36" si="10">IF(G36&lt;75829.93,G36*0.0304,2305.23)</f>
        <v>1246.4000000000001</v>
      </c>
      <c r="J36" s="22">
        <v>583.79</v>
      </c>
      <c r="K36" s="22">
        <v>3244.87</v>
      </c>
      <c r="L36" s="22">
        <f t="shared" si="8"/>
        <v>6251.76</v>
      </c>
      <c r="M36" s="22">
        <f t="shared" ref="M36" si="11">+G36-L36</f>
        <v>34748.239999999998</v>
      </c>
    </row>
    <row r="37" spans="1:13" ht="69">
      <c r="A37" s="129">
        <v>12</v>
      </c>
      <c r="B37" s="78" t="s">
        <v>292</v>
      </c>
      <c r="C37" s="78" t="s">
        <v>293</v>
      </c>
      <c r="D37" s="76" t="s">
        <v>203</v>
      </c>
      <c r="E37" s="8" t="s">
        <v>263</v>
      </c>
      <c r="F37" s="8" t="s">
        <v>282</v>
      </c>
      <c r="G37" s="131">
        <v>50000</v>
      </c>
      <c r="H37" s="131">
        <f>G37*0.0287</f>
        <v>1435</v>
      </c>
      <c r="I37" s="131">
        <f>IF(G37&lt;75829.93,G37*0.0304,2305.23)</f>
        <v>1520</v>
      </c>
      <c r="J37" s="131">
        <v>1854</v>
      </c>
      <c r="K37" s="131">
        <v>1537.27</v>
      </c>
      <c r="L37" s="24">
        <f t="shared" si="8"/>
        <v>6346.27</v>
      </c>
      <c r="M37" s="131">
        <f>+G37-L37</f>
        <v>43653.729999999996</v>
      </c>
    </row>
    <row r="38" spans="1:13" ht="32.25" thickBot="1">
      <c r="A38" s="14" t="s">
        <v>224</v>
      </c>
      <c r="B38" s="11"/>
      <c r="C38" s="9"/>
      <c r="D38" s="9"/>
      <c r="E38" s="9"/>
      <c r="F38" s="9"/>
      <c r="G38" s="31">
        <f>SUM(G34:G37)</f>
        <v>251000</v>
      </c>
      <c r="H38" s="31">
        <f t="shared" ref="H38:M38" si="12">SUM(H34:H37)</f>
        <v>7203.7</v>
      </c>
      <c r="I38" s="31">
        <f t="shared" si="12"/>
        <v>7630.4</v>
      </c>
      <c r="J38" s="31">
        <f t="shared" si="12"/>
        <v>17630.510000000002</v>
      </c>
      <c r="K38" s="31">
        <f t="shared" si="12"/>
        <v>8926.67</v>
      </c>
      <c r="L38" s="31">
        <f t="shared" si="12"/>
        <v>41391.279999999999</v>
      </c>
      <c r="M38" s="31">
        <f t="shared" si="12"/>
        <v>209608.71999999997</v>
      </c>
    </row>
    <row r="39" spans="1:13" ht="31.5" thickBot="1">
      <c r="A39" s="134" t="s">
        <v>294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6"/>
    </row>
    <row r="40" spans="1:13" ht="18.75" thickBot="1">
      <c r="A40" s="1" t="s">
        <v>4</v>
      </c>
      <c r="B40" s="1" t="s">
        <v>5</v>
      </c>
      <c r="C40" s="1" t="s">
        <v>6</v>
      </c>
      <c r="D40" s="1" t="s">
        <v>199</v>
      </c>
      <c r="E40" s="1" t="s">
        <v>7</v>
      </c>
      <c r="F40" s="1" t="s">
        <v>260</v>
      </c>
      <c r="G40" s="1" t="s">
        <v>219</v>
      </c>
      <c r="H40" s="1" t="s">
        <v>8</v>
      </c>
      <c r="I40" s="1" t="s">
        <v>9</v>
      </c>
      <c r="J40" s="1" t="s">
        <v>10</v>
      </c>
      <c r="K40" s="1" t="s">
        <v>220</v>
      </c>
      <c r="L40" s="1" t="s">
        <v>221</v>
      </c>
      <c r="M40" s="1" t="s">
        <v>222</v>
      </c>
    </row>
    <row r="41" spans="1:13" ht="75">
      <c r="A41" s="66">
        <v>13</v>
      </c>
      <c r="B41" s="39" t="s">
        <v>295</v>
      </c>
      <c r="C41" s="39" t="s">
        <v>296</v>
      </c>
      <c r="D41" s="7" t="s">
        <v>203</v>
      </c>
      <c r="E41" s="8" t="s">
        <v>263</v>
      </c>
      <c r="F41" s="137" t="s">
        <v>282</v>
      </c>
      <c r="G41" s="22">
        <v>50000</v>
      </c>
      <c r="H41" s="22">
        <v>1435</v>
      </c>
      <c r="I41" s="22">
        <f t="shared" ref="I41:I45" si="13">IF(G41&lt;75829.93,G41*0.0304,2305.23)</f>
        <v>1520</v>
      </c>
      <c r="J41" s="22">
        <v>1614.4</v>
      </c>
      <c r="K41" s="22">
        <v>6653.93</v>
      </c>
      <c r="L41" s="22">
        <f t="shared" ref="L41:L42" si="14">H41+I41+J41+K41</f>
        <v>11223.33</v>
      </c>
      <c r="M41" s="22">
        <f>+G41-L41</f>
        <v>38776.67</v>
      </c>
    </row>
    <row r="42" spans="1:13" ht="90">
      <c r="A42" s="66">
        <v>14</v>
      </c>
      <c r="B42" s="39" t="s">
        <v>297</v>
      </c>
      <c r="C42" s="39" t="s">
        <v>298</v>
      </c>
      <c r="D42" s="7" t="s">
        <v>203</v>
      </c>
      <c r="E42" s="8" t="s">
        <v>263</v>
      </c>
      <c r="F42" s="130" t="s">
        <v>299</v>
      </c>
      <c r="G42" s="22">
        <v>60000</v>
      </c>
      <c r="H42" s="22">
        <f t="shared" ref="H42" si="15">G42*0.0287</f>
        <v>1722</v>
      </c>
      <c r="I42" s="22">
        <f t="shared" si="13"/>
        <v>1824</v>
      </c>
      <c r="J42" s="22">
        <v>3167.21</v>
      </c>
      <c r="K42" s="22">
        <v>1622.31</v>
      </c>
      <c r="L42" s="22">
        <f t="shared" si="14"/>
        <v>8335.52</v>
      </c>
      <c r="M42" s="22">
        <f t="shared" ref="M42" si="16">+G42-L42</f>
        <v>51664.479999999996</v>
      </c>
    </row>
    <row r="43" spans="1:13" ht="75">
      <c r="A43" s="66">
        <v>15</v>
      </c>
      <c r="B43" s="39" t="s">
        <v>300</v>
      </c>
      <c r="C43" s="39" t="s">
        <v>301</v>
      </c>
      <c r="D43" s="7" t="s">
        <v>203</v>
      </c>
      <c r="E43" s="8" t="s">
        <v>263</v>
      </c>
      <c r="F43" s="8" t="s">
        <v>302</v>
      </c>
      <c r="G43" s="22">
        <v>50000</v>
      </c>
      <c r="H43" s="22">
        <f>G43*0.0287</f>
        <v>1435</v>
      </c>
      <c r="I43" s="22">
        <f t="shared" si="13"/>
        <v>1520</v>
      </c>
      <c r="J43" s="22">
        <v>1854</v>
      </c>
      <c r="K43" s="22">
        <v>25</v>
      </c>
      <c r="L43" s="22">
        <f>H43+I43+J43+K43</f>
        <v>4834</v>
      </c>
      <c r="M43" s="22">
        <f>+G43-L43</f>
        <v>45166</v>
      </c>
    </row>
    <row r="44" spans="1:13" ht="75">
      <c r="A44" s="66">
        <v>16</v>
      </c>
      <c r="B44" s="39" t="s">
        <v>303</v>
      </c>
      <c r="C44" s="39" t="s">
        <v>186</v>
      </c>
      <c r="D44" s="7" t="s">
        <v>202</v>
      </c>
      <c r="E44" s="8" t="s">
        <v>263</v>
      </c>
      <c r="F44" s="8" t="s">
        <v>304</v>
      </c>
      <c r="G44" s="22">
        <v>45000</v>
      </c>
      <c r="H44" s="22">
        <f>G44*0.0287</f>
        <v>1291.5</v>
      </c>
      <c r="I44" s="22">
        <f t="shared" si="13"/>
        <v>1368</v>
      </c>
      <c r="J44" s="22">
        <v>1148.33</v>
      </c>
      <c r="K44" s="22">
        <v>225</v>
      </c>
      <c r="L44" s="22">
        <f>+K44+J44+I44+H44</f>
        <v>4032.83</v>
      </c>
      <c r="M44" s="22">
        <f>+G44-L44</f>
        <v>40967.17</v>
      </c>
    </row>
    <row r="45" spans="1:13" ht="75">
      <c r="A45" s="66">
        <v>17</v>
      </c>
      <c r="B45" s="39" t="s">
        <v>305</v>
      </c>
      <c r="C45" s="39" t="s">
        <v>155</v>
      </c>
      <c r="D45" s="7" t="s">
        <v>203</v>
      </c>
      <c r="E45" s="8" t="s">
        <v>263</v>
      </c>
      <c r="F45" s="8" t="s">
        <v>306</v>
      </c>
      <c r="G45" s="24">
        <v>50000</v>
      </c>
      <c r="H45" s="24">
        <f>G45*0.0287</f>
        <v>1435</v>
      </c>
      <c r="I45" s="24">
        <f t="shared" si="13"/>
        <v>1520</v>
      </c>
      <c r="J45" s="24">
        <v>1854</v>
      </c>
      <c r="K45" s="24">
        <v>0</v>
      </c>
      <c r="L45" s="24">
        <f>H45+I45+J45+K45</f>
        <v>4809</v>
      </c>
      <c r="M45" s="24">
        <f>+G45-L45</f>
        <v>45191</v>
      </c>
    </row>
    <row r="46" spans="1:13" ht="32.25" thickBot="1">
      <c r="A46" s="14" t="s">
        <v>224</v>
      </c>
      <c r="B46" s="39"/>
      <c r="C46" s="39"/>
      <c r="D46" s="7"/>
      <c r="E46" s="8"/>
      <c r="F46" s="8" t="s">
        <v>307</v>
      </c>
      <c r="G46" s="31">
        <f>SUM(G41:G45)</f>
        <v>255000</v>
      </c>
      <c r="H46" s="31">
        <f t="shared" ref="H46:M46" si="17">SUM(H41:H45)</f>
        <v>7318.5</v>
      </c>
      <c r="I46" s="31">
        <f t="shared" si="17"/>
        <v>7752</v>
      </c>
      <c r="J46" s="31">
        <f t="shared" si="17"/>
        <v>9637.94</v>
      </c>
      <c r="K46" s="31">
        <f t="shared" si="17"/>
        <v>8526.24</v>
      </c>
      <c r="L46" s="31">
        <f t="shared" si="17"/>
        <v>33234.68</v>
      </c>
      <c r="M46" s="31">
        <f t="shared" si="17"/>
        <v>221765.32</v>
      </c>
    </row>
    <row r="47" spans="1:13" ht="31.5" thickBot="1">
      <c r="A47" s="134" t="s">
        <v>294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6"/>
    </row>
    <row r="48" spans="1:13" ht="18.75" thickBot="1">
      <c r="A48" s="1" t="s">
        <v>4</v>
      </c>
      <c r="B48" s="1" t="s">
        <v>5</v>
      </c>
      <c r="C48" s="1" t="s">
        <v>6</v>
      </c>
      <c r="D48" s="1" t="s">
        <v>199</v>
      </c>
      <c r="E48" s="1" t="s">
        <v>7</v>
      </c>
      <c r="F48" s="1" t="s">
        <v>260</v>
      </c>
      <c r="G48" s="1" t="s">
        <v>219</v>
      </c>
      <c r="H48" s="1" t="s">
        <v>8</v>
      </c>
      <c r="I48" s="1" t="s">
        <v>9</v>
      </c>
      <c r="J48" s="1" t="s">
        <v>10</v>
      </c>
      <c r="K48" s="1" t="s">
        <v>220</v>
      </c>
      <c r="L48" s="1" t="s">
        <v>221</v>
      </c>
      <c r="M48" s="1" t="s">
        <v>222</v>
      </c>
    </row>
    <row r="49" spans="1:13" ht="90">
      <c r="A49" s="66">
        <v>17</v>
      </c>
      <c r="B49" s="39" t="s">
        <v>308</v>
      </c>
      <c r="C49" s="39" t="s">
        <v>309</v>
      </c>
      <c r="D49" s="7" t="s">
        <v>203</v>
      </c>
      <c r="E49" s="8" t="s">
        <v>263</v>
      </c>
      <c r="F49" s="66" t="s">
        <v>266</v>
      </c>
      <c r="G49" s="52">
        <v>60000</v>
      </c>
      <c r="H49" s="52">
        <f>G49*0.0287</f>
        <v>1722</v>
      </c>
      <c r="I49" s="52">
        <v>1824</v>
      </c>
      <c r="J49" s="52">
        <v>3486.68</v>
      </c>
      <c r="K49" s="52">
        <v>25</v>
      </c>
      <c r="L49" s="52">
        <f>H49+I49+J49+K49</f>
        <v>7057.68</v>
      </c>
      <c r="M49" s="52">
        <f>+G49-L49</f>
        <v>52942.32</v>
      </c>
    </row>
    <row r="50" spans="1:13" ht="32.25" thickBot="1">
      <c r="A50" s="14" t="s">
        <v>224</v>
      </c>
      <c r="D50" s="82"/>
      <c r="E50" s="82"/>
      <c r="G50" s="47">
        <v>60000</v>
      </c>
      <c r="H50" s="47">
        <f>G50*0.0287</f>
        <v>1722</v>
      </c>
      <c r="I50" s="47">
        <v>1824</v>
      </c>
      <c r="J50" s="47">
        <v>3486.68</v>
      </c>
      <c r="K50" s="47">
        <v>25</v>
      </c>
      <c r="L50" s="47">
        <f>H50+I50+J50+K50</f>
        <v>7057.68</v>
      </c>
      <c r="M50" s="47">
        <f>+G50-L50</f>
        <v>52942.32</v>
      </c>
    </row>
    <row r="51" spans="1:13" ht="31.5" thickBot="1">
      <c r="A51" s="134" t="s">
        <v>121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6"/>
    </row>
    <row r="52" spans="1:13" ht="18.75" thickBot="1">
      <c r="A52" s="1" t="s">
        <v>4</v>
      </c>
      <c r="B52" s="1" t="s">
        <v>5</v>
      </c>
      <c r="C52" s="1" t="s">
        <v>6</v>
      </c>
      <c r="D52" s="1" t="s">
        <v>199</v>
      </c>
      <c r="E52" s="1" t="s">
        <v>7</v>
      </c>
      <c r="F52" s="1" t="s">
        <v>260</v>
      </c>
      <c r="G52" s="1" t="s">
        <v>219</v>
      </c>
      <c r="H52" s="1" t="s">
        <v>8</v>
      </c>
      <c r="I52" s="1" t="s">
        <v>9</v>
      </c>
      <c r="J52" s="1" t="s">
        <v>10</v>
      </c>
      <c r="K52" s="1" t="s">
        <v>220</v>
      </c>
      <c r="L52" s="1" t="s">
        <v>221</v>
      </c>
      <c r="M52" s="1" t="s">
        <v>222</v>
      </c>
    </row>
    <row r="53" spans="1:13" ht="17.25">
      <c r="A53" s="129">
        <v>18</v>
      </c>
      <c r="B53" s="133" t="s">
        <v>310</v>
      </c>
      <c r="C53" s="133" t="s">
        <v>311</v>
      </c>
      <c r="D53" s="129" t="s">
        <v>203</v>
      </c>
      <c r="E53" s="8" t="s">
        <v>263</v>
      </c>
      <c r="F53" s="66" t="s">
        <v>266</v>
      </c>
      <c r="G53" s="138">
        <v>50000</v>
      </c>
      <c r="H53" s="138">
        <f>G53*0.0287</f>
        <v>1435</v>
      </c>
      <c r="I53" s="138">
        <v>1520</v>
      </c>
      <c r="J53" s="22">
        <v>1854</v>
      </c>
      <c r="K53" s="138">
        <v>1025</v>
      </c>
      <c r="L53" s="139">
        <f>H53+I53+J53+K53</f>
        <v>5834</v>
      </c>
      <c r="M53" s="22">
        <f>+G53-L53</f>
        <v>44166</v>
      </c>
    </row>
    <row r="54" spans="1:13" ht="17.25">
      <c r="A54" s="129">
        <v>19</v>
      </c>
      <c r="B54" s="133" t="s">
        <v>312</v>
      </c>
      <c r="C54" s="133" t="s">
        <v>155</v>
      </c>
      <c r="D54" s="129" t="s">
        <v>202</v>
      </c>
      <c r="E54" s="8" t="s">
        <v>263</v>
      </c>
      <c r="F54" s="66" t="s">
        <v>266</v>
      </c>
      <c r="G54" s="138">
        <v>50000</v>
      </c>
      <c r="H54" s="138">
        <f t="shared" ref="H54:H57" si="18">G54*0.0287</f>
        <v>1435</v>
      </c>
      <c r="I54" s="138">
        <v>1520</v>
      </c>
      <c r="J54" s="22">
        <v>1854</v>
      </c>
      <c r="K54" s="138">
        <v>3334.11</v>
      </c>
      <c r="L54" s="139">
        <f>+H54+I54+J54+K54</f>
        <v>8143.1100000000006</v>
      </c>
      <c r="M54" s="22">
        <f>+G54-L54</f>
        <v>41856.89</v>
      </c>
    </row>
    <row r="55" spans="1:13" ht="75">
      <c r="A55" s="66">
        <v>20</v>
      </c>
      <c r="B55" s="39" t="s">
        <v>313</v>
      </c>
      <c r="C55" s="39" t="s">
        <v>311</v>
      </c>
      <c r="D55" s="7" t="s">
        <v>203</v>
      </c>
      <c r="E55" s="8" t="s">
        <v>263</v>
      </c>
      <c r="F55" s="8" t="s">
        <v>302</v>
      </c>
      <c r="G55" s="22">
        <v>50000</v>
      </c>
      <c r="H55" s="22">
        <f t="shared" si="18"/>
        <v>1435</v>
      </c>
      <c r="I55" s="22">
        <f>IF(G55&lt;75829.93,G55*0.0304,2305.23)</f>
        <v>1520</v>
      </c>
      <c r="J55" s="22">
        <v>1854</v>
      </c>
      <c r="K55" s="22">
        <v>1025</v>
      </c>
      <c r="L55" s="22">
        <f t="shared" ref="L55:L57" si="19">H55+I55+J55+K55</f>
        <v>5834</v>
      </c>
      <c r="M55" s="22">
        <f t="shared" ref="M55:M57" si="20">+G55-L55</f>
        <v>44166</v>
      </c>
    </row>
    <row r="56" spans="1:13" ht="60">
      <c r="A56" s="66">
        <v>21</v>
      </c>
      <c r="B56" s="39" t="s">
        <v>314</v>
      </c>
      <c r="C56" s="39" t="s">
        <v>186</v>
      </c>
      <c r="D56" s="7" t="s">
        <v>202</v>
      </c>
      <c r="E56" s="8" t="s">
        <v>263</v>
      </c>
      <c r="F56" s="8" t="s">
        <v>278</v>
      </c>
      <c r="G56" s="22">
        <v>45000</v>
      </c>
      <c r="H56" s="22">
        <f t="shared" si="18"/>
        <v>1291.5</v>
      </c>
      <c r="I56" s="22">
        <v>1368</v>
      </c>
      <c r="J56" s="22">
        <v>669.13</v>
      </c>
      <c r="K56" s="22">
        <v>3219.62</v>
      </c>
      <c r="L56" s="22">
        <f>H56+I56+J56+K56</f>
        <v>6548.25</v>
      </c>
      <c r="M56" s="22">
        <f>+G56-L56</f>
        <v>38451.75</v>
      </c>
    </row>
    <row r="57" spans="1:13" ht="75">
      <c r="A57" s="129">
        <v>22</v>
      </c>
      <c r="B57" s="39" t="s">
        <v>315</v>
      </c>
      <c r="C57" s="39" t="s">
        <v>311</v>
      </c>
      <c r="D57" s="7" t="s">
        <v>203</v>
      </c>
      <c r="E57" s="8" t="s">
        <v>263</v>
      </c>
      <c r="F57" s="8" t="s">
        <v>304</v>
      </c>
      <c r="G57" s="24">
        <v>50000</v>
      </c>
      <c r="H57" s="24">
        <f t="shared" si="18"/>
        <v>1435</v>
      </c>
      <c r="I57" s="24">
        <f t="shared" ref="I57" si="21">IF(G57&lt;75829.93,G57*0.0304,2305.23)</f>
        <v>1520</v>
      </c>
      <c r="J57" s="24">
        <v>1854</v>
      </c>
      <c r="K57" s="24">
        <v>1025</v>
      </c>
      <c r="L57" s="24">
        <f t="shared" si="19"/>
        <v>5834</v>
      </c>
      <c r="M57" s="24">
        <f t="shared" si="20"/>
        <v>44166</v>
      </c>
    </row>
    <row r="58" spans="1:13" ht="32.25" thickBot="1">
      <c r="A58" s="14" t="s">
        <v>224</v>
      </c>
      <c r="B58" s="39"/>
      <c r="C58" s="39"/>
      <c r="D58" s="7"/>
      <c r="E58" s="8"/>
      <c r="F58" s="8"/>
      <c r="G58" s="31">
        <f>SUM(G53:G57)</f>
        <v>245000</v>
      </c>
      <c r="H58" s="31">
        <f t="shared" ref="H58:M58" si="22">SUM(H53:H57)</f>
        <v>7031.5</v>
      </c>
      <c r="I58" s="31">
        <f t="shared" si="22"/>
        <v>7448</v>
      </c>
      <c r="J58" s="31">
        <f t="shared" si="22"/>
        <v>8085.13</v>
      </c>
      <c r="K58" s="31">
        <f t="shared" si="22"/>
        <v>9628.73</v>
      </c>
      <c r="L58" s="31">
        <f t="shared" si="22"/>
        <v>32193.360000000001</v>
      </c>
      <c r="M58" s="31">
        <f t="shared" si="22"/>
        <v>212806.64</v>
      </c>
    </row>
    <row r="59" spans="1:13" ht="27" thickBot="1">
      <c r="A59" s="99" t="s">
        <v>316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3"/>
    </row>
    <row r="60" spans="1:13" ht="18.75" thickBot="1">
      <c r="A60" s="1" t="s">
        <v>4</v>
      </c>
      <c r="B60" s="1" t="s">
        <v>5</v>
      </c>
      <c r="C60" s="1" t="s">
        <v>6</v>
      </c>
      <c r="D60" s="1" t="s">
        <v>199</v>
      </c>
      <c r="E60" s="1" t="s">
        <v>7</v>
      </c>
      <c r="F60" s="1" t="s">
        <v>260</v>
      </c>
      <c r="G60" s="1" t="s">
        <v>219</v>
      </c>
      <c r="H60" s="1" t="s">
        <v>8</v>
      </c>
      <c r="I60" s="1" t="s">
        <v>9</v>
      </c>
      <c r="J60" s="1" t="s">
        <v>10</v>
      </c>
      <c r="K60" s="1" t="s">
        <v>220</v>
      </c>
      <c r="L60" s="1" t="s">
        <v>221</v>
      </c>
      <c r="M60" s="1" t="s">
        <v>222</v>
      </c>
    </row>
    <row r="61" spans="1:13" ht="51.75">
      <c r="A61" s="66">
        <v>23</v>
      </c>
      <c r="B61" s="78" t="s">
        <v>317</v>
      </c>
      <c r="C61" s="78" t="s">
        <v>180</v>
      </c>
      <c r="D61" s="76" t="s">
        <v>202</v>
      </c>
      <c r="E61" s="8" t="s">
        <v>263</v>
      </c>
      <c r="F61" s="8" t="s">
        <v>282</v>
      </c>
      <c r="G61" s="140">
        <v>45000</v>
      </c>
      <c r="H61" s="140">
        <v>1291.5</v>
      </c>
      <c r="I61" s="24">
        <v>1368</v>
      </c>
      <c r="J61" s="131">
        <v>0</v>
      </c>
      <c r="K61" s="140">
        <v>25</v>
      </c>
      <c r="L61" s="52">
        <f>H61+I61+J61+K61</f>
        <v>2684.5</v>
      </c>
      <c r="M61" s="140">
        <f t="shared" ref="M61:M62" si="23">G61-L61</f>
        <v>42315.5</v>
      </c>
    </row>
    <row r="62" spans="1:13" ht="32.25" thickBot="1">
      <c r="A62" s="14" t="s">
        <v>224</v>
      </c>
      <c r="B62" s="78"/>
      <c r="C62" s="78"/>
      <c r="D62" s="76"/>
      <c r="E62" s="8"/>
      <c r="F62" s="8"/>
      <c r="G62" s="141">
        <v>45000</v>
      </c>
      <c r="H62" s="141">
        <v>1291.5</v>
      </c>
      <c r="I62" s="62">
        <v>1368</v>
      </c>
      <c r="J62" s="142">
        <v>0</v>
      </c>
      <c r="K62" s="141">
        <v>25</v>
      </c>
      <c r="L62" s="47">
        <f>H62+I62+J62+K62</f>
        <v>2684.5</v>
      </c>
      <c r="M62" s="141">
        <f t="shared" si="23"/>
        <v>42315.5</v>
      </c>
    </row>
    <row r="63" spans="1:13" ht="31.5" thickBot="1">
      <c r="A63" s="134" t="s">
        <v>318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6"/>
    </row>
    <row r="64" spans="1:13" ht="18.75" thickBot="1">
      <c r="A64" s="1" t="s">
        <v>4</v>
      </c>
      <c r="B64" s="1" t="s">
        <v>5</v>
      </c>
      <c r="C64" s="1" t="s">
        <v>6</v>
      </c>
      <c r="D64" s="1" t="s">
        <v>199</v>
      </c>
      <c r="E64" s="1" t="s">
        <v>7</v>
      </c>
      <c r="F64" s="1" t="s">
        <v>260</v>
      </c>
      <c r="G64" s="1" t="s">
        <v>219</v>
      </c>
      <c r="H64" s="1" t="s">
        <v>8</v>
      </c>
      <c r="I64" s="1" t="s">
        <v>9</v>
      </c>
      <c r="J64" s="1" t="s">
        <v>10</v>
      </c>
      <c r="K64" s="1" t="s">
        <v>220</v>
      </c>
      <c r="L64" s="1" t="s">
        <v>221</v>
      </c>
      <c r="M64" s="1" t="s">
        <v>222</v>
      </c>
    </row>
    <row r="65" spans="1:13" ht="105">
      <c r="A65" s="66">
        <v>24</v>
      </c>
      <c r="B65" s="39" t="s">
        <v>319</v>
      </c>
      <c r="C65" s="39" t="s">
        <v>320</v>
      </c>
      <c r="D65" s="7" t="s">
        <v>203</v>
      </c>
      <c r="E65" s="8" t="s">
        <v>263</v>
      </c>
      <c r="F65" s="66" t="s">
        <v>266</v>
      </c>
      <c r="G65" s="22">
        <v>60000</v>
      </c>
      <c r="H65" s="22">
        <f>G65*0.0287</f>
        <v>1722</v>
      </c>
      <c r="I65" s="22">
        <v>1824</v>
      </c>
      <c r="J65" s="22">
        <v>3486.68</v>
      </c>
      <c r="K65" s="22">
        <v>225</v>
      </c>
      <c r="L65" s="22">
        <f>H65+I65+J65+K65</f>
        <v>7257.68</v>
      </c>
      <c r="M65" s="22">
        <f>+G65-L65</f>
        <v>52742.32</v>
      </c>
    </row>
    <row r="66" spans="1:13" ht="31.5">
      <c r="A66" s="14" t="s">
        <v>224</v>
      </c>
      <c r="B66" s="39"/>
      <c r="C66" s="39"/>
      <c r="D66" s="7"/>
      <c r="E66" s="7"/>
      <c r="F66" s="7"/>
      <c r="G66" s="47">
        <v>60000</v>
      </c>
      <c r="H66" s="47">
        <f>G66*0.0287</f>
        <v>1722</v>
      </c>
      <c r="I66" s="47">
        <v>1824</v>
      </c>
      <c r="J66" s="47">
        <v>3486.68</v>
      </c>
      <c r="K66" s="47">
        <v>225</v>
      </c>
      <c r="L66" s="47">
        <f>H66+I66+J66+K66</f>
        <v>7257.68</v>
      </c>
      <c r="M66" s="47">
        <f>+G66-L66</f>
        <v>52742.32</v>
      </c>
    </row>
    <row r="67" spans="1:13" ht="35.25" thickBot="1">
      <c r="A67" s="143" t="s">
        <v>223</v>
      </c>
      <c r="B67" s="129"/>
      <c r="C67" s="129"/>
      <c r="D67" s="129"/>
      <c r="E67" s="129"/>
      <c r="F67" s="129"/>
      <c r="G67" s="144">
        <f t="shared" ref="G67:M67" si="24">+G14+G18+G22+G26+G30+G38+G46+G50+G58+G62+G66</f>
        <v>1382000</v>
      </c>
      <c r="H67" s="144">
        <f t="shared" si="24"/>
        <v>39663.4</v>
      </c>
      <c r="I67" s="144">
        <f t="shared" si="24"/>
        <v>42012.800000000003</v>
      </c>
      <c r="J67" s="144">
        <f t="shared" si="24"/>
        <v>68099.839999999997</v>
      </c>
      <c r="K67" s="144">
        <f t="shared" si="24"/>
        <v>63128.67</v>
      </c>
      <c r="L67" s="144">
        <f t="shared" si="24"/>
        <v>212904.70999999996</v>
      </c>
      <c r="M67" s="144">
        <f t="shared" si="24"/>
        <v>1169095.29</v>
      </c>
    </row>
    <row r="68" spans="1:13" ht="18" thickTop="1">
      <c r="A68" s="143"/>
      <c r="B68" s="129"/>
      <c r="C68" s="129"/>
      <c r="D68" s="129"/>
      <c r="E68" s="129"/>
      <c r="F68" s="129"/>
      <c r="G68" s="145"/>
      <c r="H68" s="145"/>
      <c r="I68" s="145"/>
      <c r="J68" s="145"/>
      <c r="K68" s="145"/>
      <c r="L68" s="145"/>
      <c r="M68" s="146"/>
    </row>
    <row r="69" spans="1:13" ht="17.25">
      <c r="A69" s="129" t="s">
        <v>207</v>
      </c>
      <c r="B69" s="129"/>
      <c r="C69" s="129"/>
      <c r="D69" s="129"/>
      <c r="E69" s="129"/>
      <c r="F69" s="147" t="s">
        <v>82</v>
      </c>
      <c r="G69" s="147"/>
      <c r="H69" s="147"/>
      <c r="J69" s="148" t="s">
        <v>83</v>
      </c>
      <c r="K69" s="148"/>
      <c r="L69" s="148"/>
      <c r="M69" s="148"/>
    </row>
    <row r="70" spans="1:13" ht="17.25">
      <c r="A70" s="143"/>
      <c r="B70" s="129"/>
      <c r="C70" s="129"/>
      <c r="D70" s="129"/>
      <c r="E70" s="129"/>
      <c r="F70" s="129"/>
      <c r="G70" s="145"/>
      <c r="H70" s="145"/>
      <c r="I70" s="145"/>
      <c r="J70" s="145"/>
      <c r="K70" s="145"/>
      <c r="L70" s="145"/>
      <c r="M70" s="146"/>
    </row>
    <row r="71" spans="1:13" ht="17.25">
      <c r="A71" s="73" t="s">
        <v>196</v>
      </c>
      <c r="B71" s="129"/>
      <c r="C71" s="129"/>
      <c r="D71" s="129"/>
      <c r="E71" s="129"/>
      <c r="F71" s="149" t="s">
        <v>100</v>
      </c>
      <c r="G71" s="147"/>
      <c r="H71" s="147"/>
      <c r="I71" s="147"/>
      <c r="J71" s="150" t="s">
        <v>101</v>
      </c>
      <c r="K71" s="150"/>
      <c r="L71" s="150"/>
      <c r="M71" s="150"/>
    </row>
    <row r="72" spans="1:13" ht="17.25">
      <c r="A72" s="129" t="s">
        <v>208</v>
      </c>
      <c r="B72" s="129"/>
      <c r="C72" s="129"/>
      <c r="D72" s="129"/>
      <c r="E72" s="129"/>
      <c r="F72" s="129" t="s">
        <v>209</v>
      </c>
      <c r="G72" s="147"/>
      <c r="H72" s="147"/>
      <c r="I72" s="147"/>
      <c r="J72" s="148" t="s">
        <v>12</v>
      </c>
      <c r="K72" s="148"/>
      <c r="L72" s="148"/>
      <c r="M72" s="148"/>
    </row>
    <row r="73" spans="1:13" ht="17.25">
      <c r="A73" s="151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</row>
    <row r="74" spans="1:13" ht="17.25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1:13" ht="17.25">
      <c r="A75" s="148"/>
      <c r="B75" s="148"/>
      <c r="C75" s="148"/>
      <c r="D75" s="147"/>
      <c r="E75" s="148"/>
      <c r="F75" s="148"/>
      <c r="G75" s="148"/>
      <c r="H75" s="148"/>
      <c r="I75" s="148"/>
      <c r="J75" s="148"/>
      <c r="K75" s="152"/>
      <c r="L75" s="152"/>
      <c r="M75" s="152"/>
    </row>
    <row r="76" spans="1:13" ht="17.25">
      <c r="A76" s="153"/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</row>
    <row r="77" spans="1:13" ht="17.25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</row>
    <row r="78" spans="1:13" ht="17.25">
      <c r="A78" s="129"/>
      <c r="B78" s="129"/>
      <c r="C78" s="129"/>
      <c r="D78" s="129"/>
      <c r="E78" s="129"/>
      <c r="F78" s="129"/>
      <c r="G78" s="129"/>
      <c r="H78" s="129"/>
      <c r="I78" s="154"/>
      <c r="J78" s="154"/>
      <c r="K78" s="129"/>
      <c r="L78" s="129"/>
      <c r="M78" s="129"/>
    </row>
    <row r="79" spans="1:13" ht="16.5">
      <c r="A79" s="155"/>
      <c r="B79" s="155"/>
      <c r="C79" s="155"/>
      <c r="D79" s="155"/>
      <c r="E79" s="155"/>
      <c r="F79" s="155"/>
      <c r="G79" s="155"/>
      <c r="H79" s="155"/>
      <c r="I79" s="156"/>
      <c r="J79" s="156"/>
      <c r="K79" s="155"/>
      <c r="L79" s="155"/>
      <c r="M79" s="155"/>
    </row>
    <row r="80" spans="1:13">
      <c r="A80" s="5"/>
      <c r="B80" s="5"/>
      <c r="C80" s="5"/>
      <c r="D80" s="5"/>
      <c r="E80" s="5"/>
      <c r="F80" s="5"/>
      <c r="G80" s="5"/>
      <c r="H80" s="5"/>
      <c r="I80" s="157"/>
      <c r="J80" s="157"/>
      <c r="K80" s="5"/>
      <c r="L80" s="5"/>
      <c r="M80" s="5"/>
    </row>
  </sheetData>
  <mergeCells count="21">
    <mergeCell ref="A76:M76"/>
    <mergeCell ref="A77:M77"/>
    <mergeCell ref="J69:M69"/>
    <mergeCell ref="J71:M71"/>
    <mergeCell ref="J72:M72"/>
    <mergeCell ref="A73:M73"/>
    <mergeCell ref="A75:C75"/>
    <mergeCell ref="E75:G75"/>
    <mergeCell ref="H75:J75"/>
    <mergeCell ref="A32:M32"/>
    <mergeCell ref="A39:M39"/>
    <mergeCell ref="A47:M47"/>
    <mergeCell ref="A51:M51"/>
    <mergeCell ref="A59:M59"/>
    <mergeCell ref="A63:M63"/>
    <mergeCell ref="A1:M6"/>
    <mergeCell ref="A8:M8"/>
    <mergeCell ref="A15:M15"/>
    <mergeCell ref="A19:M19"/>
    <mergeCell ref="A23:M23"/>
    <mergeCell ref="A27:M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2BA1-69B0-4CE8-B770-77E055C50CBF}">
  <dimension ref="A3:M30"/>
  <sheetViews>
    <sheetView workbookViewId="0">
      <selection activeCell="E25" sqref="E25"/>
    </sheetView>
  </sheetViews>
  <sheetFormatPr baseColWidth="10" defaultRowHeight="15"/>
  <cols>
    <col min="2" max="2" width="22.7109375" bestFit="1" customWidth="1"/>
    <col min="3" max="3" width="32.42578125" customWidth="1"/>
    <col min="5" max="5" width="32.7109375" customWidth="1"/>
    <col min="6" max="6" width="26.5703125" customWidth="1"/>
    <col min="12" max="12" width="13.85546875" bestFit="1" customWidth="1"/>
  </cols>
  <sheetData>
    <row r="3" spans="1:13" ht="15.75" thickBot="1"/>
    <row r="4" spans="1:13">
      <c r="A4" s="115" t="s">
        <v>321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7"/>
    </row>
    <row r="5" spans="1:13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3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20"/>
    </row>
    <row r="7" spans="1:13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20"/>
    </row>
    <row r="8" spans="1:13">
      <c r="A8" s="11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20"/>
    </row>
    <row r="9" spans="1:13" ht="15.75" thickBot="1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19"/>
      <c r="L9" s="120"/>
    </row>
    <row r="10" spans="1:13" ht="21" thickBot="1">
      <c r="A10" s="158" t="s">
        <v>258</v>
      </c>
      <c r="B10" s="159" t="s">
        <v>211</v>
      </c>
      <c r="C10" s="159" t="s">
        <v>210</v>
      </c>
      <c r="D10" s="159" t="s">
        <v>213</v>
      </c>
      <c r="E10" s="159" t="s">
        <v>214</v>
      </c>
      <c r="F10" s="159" t="s">
        <v>215</v>
      </c>
      <c r="G10" s="159" t="s">
        <v>216</v>
      </c>
      <c r="H10" s="159" t="s">
        <v>1</v>
      </c>
      <c r="I10" s="159" t="s">
        <v>322</v>
      </c>
      <c r="J10" s="160" t="s">
        <v>218</v>
      </c>
      <c r="K10" s="125"/>
      <c r="L10" s="127"/>
    </row>
    <row r="11" spans="1:13" ht="31.5" thickBot="1">
      <c r="A11" s="134" t="s">
        <v>323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1"/>
      <c r="L11" s="162"/>
    </row>
    <row r="12" spans="1:13" ht="21" thickBot="1">
      <c r="A12" s="132" t="s">
        <v>4</v>
      </c>
      <c r="B12" s="132" t="s">
        <v>5</v>
      </c>
      <c r="C12" s="132" t="s">
        <v>6</v>
      </c>
      <c r="D12" s="132" t="s">
        <v>199</v>
      </c>
      <c r="E12" s="132" t="s">
        <v>7</v>
      </c>
      <c r="F12" s="132" t="s">
        <v>219</v>
      </c>
      <c r="G12" s="132" t="s">
        <v>8</v>
      </c>
      <c r="H12" s="132" t="s">
        <v>9</v>
      </c>
      <c r="I12" s="132" t="s">
        <v>10</v>
      </c>
      <c r="J12" s="132" t="s">
        <v>220</v>
      </c>
      <c r="K12" s="132" t="s">
        <v>221</v>
      </c>
      <c r="L12" s="132" t="s">
        <v>222</v>
      </c>
    </row>
    <row r="13" spans="1:13" ht="69">
      <c r="A13" s="76">
        <v>1</v>
      </c>
      <c r="B13" s="78" t="s">
        <v>324</v>
      </c>
      <c r="C13" s="78" t="s">
        <v>325</v>
      </c>
      <c r="D13" s="76" t="s">
        <v>202</v>
      </c>
      <c r="E13" s="76" t="s">
        <v>326</v>
      </c>
      <c r="F13" s="138">
        <v>15000</v>
      </c>
      <c r="G13" s="163">
        <v>0</v>
      </c>
      <c r="H13" s="163">
        <v>0</v>
      </c>
      <c r="I13" s="163">
        <v>0</v>
      </c>
      <c r="J13" s="163">
        <v>0</v>
      </c>
      <c r="K13" s="163">
        <f>+G13+H13+I13+J13</f>
        <v>0</v>
      </c>
      <c r="L13" s="164">
        <f>F13-K13</f>
        <v>15000</v>
      </c>
      <c r="M13" s="6"/>
    </row>
    <row r="14" spans="1:13" ht="69">
      <c r="A14" s="76">
        <v>2</v>
      </c>
      <c r="B14" s="78" t="s">
        <v>327</v>
      </c>
      <c r="C14" s="78" t="s">
        <v>328</v>
      </c>
      <c r="D14" s="76" t="s">
        <v>202</v>
      </c>
      <c r="E14" s="76" t="s">
        <v>326</v>
      </c>
      <c r="F14" s="138">
        <v>50000</v>
      </c>
      <c r="G14" s="163">
        <v>0</v>
      </c>
      <c r="H14" s="163">
        <v>0</v>
      </c>
      <c r="I14" s="138">
        <v>2297.25</v>
      </c>
      <c r="J14" s="163">
        <v>0</v>
      </c>
      <c r="K14" s="163">
        <f t="shared" ref="K14:K21" si="0">+G14+H14+I14+J14</f>
        <v>2297.25</v>
      </c>
      <c r="L14" s="164">
        <f t="shared" ref="L14:L21" si="1">F14-K14</f>
        <v>47702.75</v>
      </c>
      <c r="M14" s="6"/>
    </row>
    <row r="15" spans="1:13" ht="69">
      <c r="A15" s="76">
        <v>3</v>
      </c>
      <c r="B15" s="78" t="s">
        <v>329</v>
      </c>
      <c r="C15" s="78" t="s">
        <v>330</v>
      </c>
      <c r="D15" s="76" t="s">
        <v>202</v>
      </c>
      <c r="E15" s="76" t="s">
        <v>326</v>
      </c>
      <c r="F15" s="138">
        <v>12500</v>
      </c>
      <c r="G15" s="163">
        <v>0</v>
      </c>
      <c r="H15" s="163">
        <v>0</v>
      </c>
      <c r="I15" s="163">
        <v>0</v>
      </c>
      <c r="J15" s="163">
        <v>0</v>
      </c>
      <c r="K15" s="163">
        <f>+G15+H15+I15+J15</f>
        <v>0</v>
      </c>
      <c r="L15" s="164">
        <f>F15-K15</f>
        <v>12500</v>
      </c>
      <c r="M15" s="6"/>
    </row>
    <row r="16" spans="1:13" ht="69">
      <c r="A16" s="76">
        <v>4</v>
      </c>
      <c r="B16" s="78" t="s">
        <v>331</v>
      </c>
      <c r="C16" s="78" t="s">
        <v>330</v>
      </c>
      <c r="D16" s="76" t="s">
        <v>202</v>
      </c>
      <c r="E16" s="76" t="s">
        <v>326</v>
      </c>
      <c r="F16" s="138">
        <v>15000</v>
      </c>
      <c r="G16" s="163">
        <v>0</v>
      </c>
      <c r="H16" s="163">
        <v>0</v>
      </c>
      <c r="I16" s="163">
        <v>0</v>
      </c>
      <c r="J16" s="163">
        <v>0</v>
      </c>
      <c r="K16" s="163">
        <f>+G16+H16+I16+J16</f>
        <v>0</v>
      </c>
      <c r="L16" s="164">
        <f>F16-K16</f>
        <v>15000</v>
      </c>
      <c r="M16" s="6"/>
    </row>
    <row r="17" spans="1:13" ht="69">
      <c r="A17" s="76">
        <v>5</v>
      </c>
      <c r="B17" s="78" t="s">
        <v>332</v>
      </c>
      <c r="C17" s="78" t="s">
        <v>330</v>
      </c>
      <c r="D17" s="76" t="s">
        <v>203</v>
      </c>
      <c r="E17" s="76" t="s">
        <v>326</v>
      </c>
      <c r="F17" s="138">
        <v>12500</v>
      </c>
      <c r="G17" s="163">
        <v>0</v>
      </c>
      <c r="H17" s="163">
        <v>0</v>
      </c>
      <c r="I17" s="163">
        <v>0</v>
      </c>
      <c r="J17" s="138">
        <v>7846.55</v>
      </c>
      <c r="K17" s="138">
        <f t="shared" si="0"/>
        <v>7846.55</v>
      </c>
      <c r="L17" s="164">
        <f t="shared" si="1"/>
        <v>4653.45</v>
      </c>
      <c r="M17" s="6"/>
    </row>
    <row r="18" spans="1:13" ht="69">
      <c r="A18" s="76">
        <v>6</v>
      </c>
      <c r="B18" s="78" t="s">
        <v>333</v>
      </c>
      <c r="C18" s="78" t="s">
        <v>334</v>
      </c>
      <c r="D18" s="76" t="s">
        <v>203</v>
      </c>
      <c r="E18" s="76" t="s">
        <v>326</v>
      </c>
      <c r="F18" s="138">
        <v>12500</v>
      </c>
      <c r="G18" s="163">
        <v>0</v>
      </c>
      <c r="H18" s="163">
        <v>0</v>
      </c>
      <c r="I18" s="163">
        <v>0</v>
      </c>
      <c r="J18" s="163">
        <v>0</v>
      </c>
      <c r="K18" s="163">
        <f t="shared" si="0"/>
        <v>0</v>
      </c>
      <c r="L18" s="164">
        <f t="shared" si="1"/>
        <v>12500</v>
      </c>
      <c r="M18" s="6"/>
    </row>
    <row r="19" spans="1:13" ht="86.25">
      <c r="A19" s="76">
        <v>7</v>
      </c>
      <c r="B19" s="78" t="s">
        <v>335</v>
      </c>
      <c r="C19" s="78" t="s">
        <v>336</v>
      </c>
      <c r="D19" s="76" t="s">
        <v>202</v>
      </c>
      <c r="E19" s="76" t="s">
        <v>326</v>
      </c>
      <c r="F19" s="138">
        <v>15000</v>
      </c>
      <c r="G19" s="163">
        <v>0</v>
      </c>
      <c r="H19" s="163">
        <v>0</v>
      </c>
      <c r="I19" s="163">
        <v>0</v>
      </c>
      <c r="J19" s="163">
        <v>0</v>
      </c>
      <c r="K19" s="163">
        <f t="shared" si="0"/>
        <v>0</v>
      </c>
      <c r="L19" s="164">
        <f t="shared" si="1"/>
        <v>15000</v>
      </c>
      <c r="M19" s="6"/>
    </row>
    <row r="20" spans="1:13" ht="86.25">
      <c r="A20" s="76">
        <v>8</v>
      </c>
      <c r="B20" s="78" t="s">
        <v>337</v>
      </c>
      <c r="C20" s="78" t="s">
        <v>336</v>
      </c>
      <c r="D20" s="76" t="s">
        <v>202</v>
      </c>
      <c r="E20" s="76" t="s">
        <v>326</v>
      </c>
      <c r="F20" s="138">
        <v>15000</v>
      </c>
      <c r="G20" s="163">
        <v>0</v>
      </c>
      <c r="H20" s="163">
        <v>0</v>
      </c>
      <c r="I20" s="163">
        <v>0</v>
      </c>
      <c r="J20" s="163">
        <v>0</v>
      </c>
      <c r="K20" s="163">
        <f t="shared" si="0"/>
        <v>0</v>
      </c>
      <c r="L20" s="164">
        <f t="shared" si="1"/>
        <v>15000</v>
      </c>
      <c r="M20" s="6"/>
    </row>
    <row r="21" spans="1:13" ht="69">
      <c r="A21" s="76">
        <v>9</v>
      </c>
      <c r="B21" s="78" t="s">
        <v>338</v>
      </c>
      <c r="C21" s="78" t="s">
        <v>334</v>
      </c>
      <c r="D21" s="76" t="s">
        <v>203</v>
      </c>
      <c r="E21" s="76" t="s">
        <v>326</v>
      </c>
      <c r="F21" s="165">
        <v>12500</v>
      </c>
      <c r="G21" s="166">
        <v>0</v>
      </c>
      <c r="H21" s="166">
        <v>0</v>
      </c>
      <c r="I21" s="166">
        <v>0</v>
      </c>
      <c r="J21" s="166">
        <v>0</v>
      </c>
      <c r="K21" s="166">
        <f t="shared" si="0"/>
        <v>0</v>
      </c>
      <c r="L21" s="167">
        <f t="shared" si="1"/>
        <v>12500</v>
      </c>
      <c r="M21" s="6"/>
    </row>
    <row r="22" spans="1:13" ht="34.5">
      <c r="A22" s="168" t="s">
        <v>224</v>
      </c>
      <c r="B22" s="78"/>
      <c r="C22" s="78"/>
      <c r="D22" s="76"/>
      <c r="E22" s="76"/>
      <c r="F22" s="165">
        <f>SUM(F13:F21)</f>
        <v>160000</v>
      </c>
      <c r="G22" s="166">
        <f>SUM(G12:G18)</f>
        <v>0</v>
      </c>
      <c r="H22" s="166">
        <f>SUM(H12:H18)</f>
        <v>0</v>
      </c>
      <c r="I22" s="165">
        <f>SUM(I12:I18)</f>
        <v>2297.25</v>
      </c>
      <c r="J22" s="169">
        <f>SUM(J12:J18)</f>
        <v>7846.55</v>
      </c>
      <c r="K22" s="165">
        <f>SUM(K12:K18)</f>
        <v>10143.799999999999</v>
      </c>
      <c r="L22" s="167">
        <f>SUM(L13:L21)</f>
        <v>149856.20000000001</v>
      </c>
      <c r="M22" s="6"/>
    </row>
    <row r="23" spans="1:13" ht="35.25" thickBot="1">
      <c r="A23" s="168" t="s">
        <v>223</v>
      </c>
      <c r="B23" s="170"/>
      <c r="C23" s="170"/>
      <c r="D23" s="76"/>
      <c r="E23" s="76"/>
      <c r="F23" s="171">
        <f>+F22</f>
        <v>160000</v>
      </c>
      <c r="G23" s="172">
        <f t="shared" ref="G23:K23" si="2">+G22</f>
        <v>0</v>
      </c>
      <c r="H23" s="172">
        <f t="shared" si="2"/>
        <v>0</v>
      </c>
      <c r="I23" s="171">
        <f t="shared" si="2"/>
        <v>2297.25</v>
      </c>
      <c r="J23" s="171">
        <f t="shared" si="2"/>
        <v>7846.55</v>
      </c>
      <c r="K23" s="171">
        <f t="shared" si="2"/>
        <v>10143.799999999999</v>
      </c>
      <c r="L23" s="171">
        <f>+L22</f>
        <v>149856.20000000001</v>
      </c>
      <c r="M23" s="6"/>
    </row>
    <row r="24" spans="1:13" ht="18" thickTop="1">
      <c r="A24" s="168"/>
      <c r="B24" s="170"/>
      <c r="C24" s="170"/>
      <c r="D24" s="76"/>
      <c r="E24" s="76"/>
      <c r="F24" s="164"/>
      <c r="G24" s="173"/>
      <c r="H24" s="173"/>
      <c r="I24" s="164"/>
      <c r="J24" s="174"/>
      <c r="K24" s="164"/>
      <c r="L24" s="164"/>
      <c r="M24" s="6"/>
    </row>
    <row r="25" spans="1:13" ht="17.25">
      <c r="A25" s="129" t="s">
        <v>207</v>
      </c>
      <c r="B25" s="129"/>
      <c r="C25" s="129"/>
      <c r="D25" s="129"/>
      <c r="E25" s="129"/>
      <c r="F25" s="147" t="s">
        <v>82</v>
      </c>
      <c r="G25" s="147"/>
      <c r="H25" s="147"/>
      <c r="I25" s="6"/>
      <c r="J25" s="148" t="s">
        <v>83</v>
      </c>
      <c r="K25" s="148"/>
      <c r="L25" s="148"/>
      <c r="M25" s="148"/>
    </row>
    <row r="26" spans="1:13" ht="17.25">
      <c r="A26" s="143"/>
      <c r="B26" s="129"/>
      <c r="C26" s="129"/>
      <c r="D26" s="129"/>
      <c r="E26" s="129"/>
      <c r="F26" s="129"/>
      <c r="G26" s="145"/>
      <c r="H26" s="145"/>
      <c r="I26" s="145"/>
      <c r="J26" s="145"/>
      <c r="K26" s="145"/>
      <c r="L26" s="145"/>
      <c r="M26" s="146"/>
    </row>
    <row r="27" spans="1:13" ht="17.25">
      <c r="A27" s="73" t="s">
        <v>196</v>
      </c>
      <c r="B27" s="129"/>
      <c r="C27" s="129"/>
      <c r="D27" s="129"/>
      <c r="E27" s="129"/>
      <c r="F27" s="149" t="s">
        <v>100</v>
      </c>
      <c r="G27" s="147"/>
      <c r="H27" s="147"/>
      <c r="I27" s="147"/>
      <c r="J27" s="150" t="s">
        <v>101</v>
      </c>
      <c r="K27" s="150"/>
      <c r="L27" s="150"/>
      <c r="M27" s="150"/>
    </row>
    <row r="28" spans="1:13" ht="17.25">
      <c r="A28" s="129" t="s">
        <v>208</v>
      </c>
      <c r="B28" s="129"/>
      <c r="C28" s="129"/>
      <c r="D28" s="129"/>
      <c r="E28" s="129"/>
      <c r="F28" s="129" t="s">
        <v>209</v>
      </c>
      <c r="G28" s="147"/>
      <c r="H28" s="147"/>
      <c r="I28" s="147"/>
      <c r="J28" s="148" t="s">
        <v>12</v>
      </c>
      <c r="K28" s="148"/>
      <c r="L28" s="148"/>
      <c r="M28" s="148"/>
    </row>
    <row r="29" spans="1:13" ht="17.25">
      <c r="A29" s="168"/>
      <c r="B29" s="170"/>
      <c r="C29" s="170"/>
      <c r="D29" s="76"/>
      <c r="E29" s="76"/>
      <c r="F29" s="164"/>
      <c r="G29" s="173"/>
      <c r="H29" s="173"/>
      <c r="I29" s="164"/>
      <c r="J29" s="174"/>
      <c r="K29" s="164"/>
      <c r="L29" s="164"/>
      <c r="M29" s="6"/>
    </row>
    <row r="30" spans="1:13" ht="17.25">
      <c r="A30" s="168"/>
      <c r="B30" s="170"/>
      <c r="C30" s="170"/>
      <c r="D30" s="76"/>
      <c r="E30" s="76"/>
      <c r="F30" s="164"/>
      <c r="G30" s="173"/>
      <c r="H30" s="173"/>
      <c r="I30" s="164"/>
      <c r="J30" s="174"/>
      <c r="K30" s="164"/>
      <c r="L30" s="164"/>
      <c r="M30" s="6"/>
    </row>
  </sheetData>
  <mergeCells count="5">
    <mergeCell ref="A4:L9"/>
    <mergeCell ref="A11:L11"/>
    <mergeCell ref="J25:M25"/>
    <mergeCell ref="J27:M27"/>
    <mergeCell ref="J28:M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0" ma:contentTypeDescription="Crear nuevo documento." ma:contentTypeScope="" ma:versionID="80c5a8bab7b07eabe5fa6364cd5fe439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a3c17b40c9b1654f7b7ee318fc7f8844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72A7E-CFF1-4A79-A5CD-CFE7F0A66300}"/>
</file>

<file path=customXml/itemProps2.xml><?xml version="1.0" encoding="utf-8"?>
<ds:datastoreItem xmlns:ds="http://schemas.openxmlformats.org/officeDocument/2006/customXml" ds:itemID="{86CE3215-6CDF-4126-8836-A618E17462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Personal Fijo</vt:lpstr>
      <vt:lpstr>Personal Contratado</vt:lpstr>
      <vt:lpstr>Personal de Vigilancia</vt:lpstr>
      <vt:lpstr>'Personal Fijo'!Área_de_impresión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2023-10-05T19:34:14Z</cp:lastPrinted>
  <dcterms:created xsi:type="dcterms:W3CDTF">2020-09-29T19:02:13Z</dcterms:created>
  <dcterms:modified xsi:type="dcterms:W3CDTF">2023-10-10T20:44:55Z</dcterms:modified>
</cp:coreProperties>
</file>