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ferreras\Desktop\Doc. Transparencia Julio 2023\"/>
    </mc:Choice>
  </mc:AlternateContent>
  <xr:revisionPtr revIDLastSave="0" documentId="8_{1E2ECDEC-0CC0-4BA8-B758-8E084BF480BB}" xr6:coauthVersionLast="47" xr6:coauthVersionMax="47" xr10:uidLastSave="{00000000-0000-0000-0000-000000000000}"/>
  <bookViews>
    <workbookView xWindow="-120" yWindow="-120" windowWidth="20730" windowHeight="11040" tabRatio="629" activeTab="2" xr2:uid="{00000000-000D-0000-FFFF-FFFF00000000}"/>
  </bookViews>
  <sheets>
    <sheet name="Fija" sheetId="1" r:id="rId1"/>
    <sheet name="Contratados" sheetId="2" r:id="rId2"/>
    <sheet name="Vigilacia " sheetId="3" r:id="rId3"/>
  </sheets>
  <externalReferences>
    <externalReference r:id="rId4"/>
  </externalReferences>
  <definedNames>
    <definedName name="_xlnm.Print_Area" localSheetId="0">Fija!$A$1:$L$207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3" l="1"/>
  <c r="J19" i="3"/>
  <c r="J20" i="3" s="1"/>
  <c r="I19" i="3"/>
  <c r="H19" i="3"/>
  <c r="H20" i="3" s="1"/>
  <c r="G19" i="3"/>
  <c r="G20" i="3" s="1"/>
  <c r="F19" i="3"/>
  <c r="F20" i="3" s="1"/>
  <c r="K18" i="3"/>
  <c r="L18" i="3" s="1"/>
  <c r="K17" i="3"/>
  <c r="L17" i="3" s="1"/>
  <c r="K16" i="3"/>
  <c r="L16" i="3" s="1"/>
  <c r="K15" i="3"/>
  <c r="L15" i="3" s="1"/>
  <c r="K14" i="3"/>
  <c r="L14" i="3" s="1"/>
  <c r="K13" i="3"/>
  <c r="L13" i="3" s="1"/>
  <c r="K12" i="3"/>
  <c r="K19" i="3" s="1"/>
  <c r="K20" i="3" s="1"/>
  <c r="K11" i="3"/>
  <c r="L11" i="3" s="1"/>
  <c r="L12" i="3" l="1"/>
  <c r="L19" i="3" s="1"/>
  <c r="L20" i="3" s="1"/>
  <c r="H65" i="2" l="1"/>
  <c r="L65" i="2" s="1"/>
  <c r="M65" i="2" s="1"/>
  <c r="H64" i="2"/>
  <c r="L64" i="2" s="1"/>
  <c r="M64" i="2" s="1"/>
  <c r="M61" i="2"/>
  <c r="L61" i="2"/>
  <c r="M60" i="2"/>
  <c r="L60" i="2"/>
  <c r="K57" i="2"/>
  <c r="J57" i="2"/>
  <c r="G57" i="2"/>
  <c r="I56" i="2"/>
  <c r="H56" i="2"/>
  <c r="L56" i="2" s="1"/>
  <c r="M56" i="2" s="1"/>
  <c r="H55" i="2"/>
  <c r="L55" i="2" s="1"/>
  <c r="M55" i="2" s="1"/>
  <c r="I54" i="2"/>
  <c r="I57" i="2" s="1"/>
  <c r="H54" i="2"/>
  <c r="L53" i="2"/>
  <c r="M53" i="2" s="1"/>
  <c r="H52" i="2"/>
  <c r="H57" i="2" s="1"/>
  <c r="H49" i="2"/>
  <c r="L49" i="2" s="1"/>
  <c r="M49" i="2" s="1"/>
  <c r="H48" i="2"/>
  <c r="L48" i="2" s="1"/>
  <c r="M48" i="2" s="1"/>
  <c r="K45" i="2"/>
  <c r="J45" i="2"/>
  <c r="H45" i="2"/>
  <c r="G45" i="2"/>
  <c r="L44" i="2"/>
  <c r="M44" i="2" s="1"/>
  <c r="I43" i="2"/>
  <c r="L43" i="2" s="1"/>
  <c r="M43" i="2" s="1"/>
  <c r="H43" i="2"/>
  <c r="I42" i="2"/>
  <c r="I45" i="2" s="1"/>
  <c r="H42" i="2"/>
  <c r="L42" i="2" s="1"/>
  <c r="M41" i="2"/>
  <c r="L41" i="2"/>
  <c r="K38" i="2"/>
  <c r="J38" i="2"/>
  <c r="I38" i="2"/>
  <c r="I37" i="2"/>
  <c r="H37" i="2"/>
  <c r="L37" i="2" s="1"/>
  <c r="M37" i="2" s="1"/>
  <c r="I36" i="2"/>
  <c r="H36" i="2"/>
  <c r="L36" i="2" s="1"/>
  <c r="M36" i="2" s="1"/>
  <c r="L35" i="2"/>
  <c r="M35" i="2" s="1"/>
  <c r="M34" i="2"/>
  <c r="L34" i="2"/>
  <c r="K34" i="2"/>
  <c r="J34" i="2"/>
  <c r="I34" i="2"/>
  <c r="H34" i="2"/>
  <c r="H38" i="2" s="1"/>
  <c r="G34" i="2"/>
  <c r="G38" i="2" s="1"/>
  <c r="K30" i="2"/>
  <c r="J30" i="2"/>
  <c r="I30" i="2"/>
  <c r="G30" i="2"/>
  <c r="I29" i="2"/>
  <c r="H29" i="2"/>
  <c r="H30" i="2" s="1"/>
  <c r="K26" i="2"/>
  <c r="J26" i="2"/>
  <c r="I26" i="2"/>
  <c r="H26" i="2"/>
  <c r="G26" i="2"/>
  <c r="H25" i="2"/>
  <c r="L25" i="2" s="1"/>
  <c r="K22" i="2"/>
  <c r="J22" i="2"/>
  <c r="I22" i="2"/>
  <c r="H22" i="2"/>
  <c r="G22" i="2"/>
  <c r="I21" i="2"/>
  <c r="H21" i="2"/>
  <c r="L21" i="2" s="1"/>
  <c r="K18" i="2"/>
  <c r="J18" i="2"/>
  <c r="H18" i="2"/>
  <c r="G18" i="2"/>
  <c r="L17" i="2"/>
  <c r="L18" i="2" s="1"/>
  <c r="I17" i="2"/>
  <c r="I18" i="2" s="1"/>
  <c r="H17" i="2"/>
  <c r="K14" i="2"/>
  <c r="K66" i="2" s="1"/>
  <c r="J14" i="2"/>
  <c r="J66" i="2" s="1"/>
  <c r="G14" i="2"/>
  <c r="M13" i="2"/>
  <c r="L12" i="2"/>
  <c r="M12" i="2" s="1"/>
  <c r="L11" i="2"/>
  <c r="M11" i="2" s="1"/>
  <c r="I10" i="2"/>
  <c r="I14" i="2" s="1"/>
  <c r="I66" i="2" s="1"/>
  <c r="H10" i="2"/>
  <c r="H14" i="2" s="1"/>
  <c r="M21" i="2" l="1"/>
  <c r="M22" i="2" s="1"/>
  <c r="L22" i="2"/>
  <c r="L45" i="2"/>
  <c r="M42" i="2"/>
  <c r="M45" i="2" s="1"/>
  <c r="L26" i="2"/>
  <c r="M25" i="2"/>
  <c r="M26" i="2" s="1"/>
  <c r="M38" i="2"/>
  <c r="G66" i="2"/>
  <c r="H66" i="2"/>
  <c r="L52" i="2"/>
  <c r="L54" i="2"/>
  <c r="M54" i="2" s="1"/>
  <c r="L10" i="2"/>
  <c r="L29" i="2"/>
  <c r="M17" i="2"/>
  <c r="M18" i="2" s="1"/>
  <c r="L38" i="2"/>
  <c r="M52" i="2" l="1"/>
  <c r="M57" i="2" s="1"/>
  <c r="L57" i="2"/>
  <c r="L30" i="2"/>
  <c r="M29" i="2"/>
  <c r="M30" i="2" s="1"/>
  <c r="M10" i="2"/>
  <c r="M14" i="2" s="1"/>
  <c r="M66" i="2" s="1"/>
  <c r="L14" i="2"/>
  <c r="L66" i="2" l="1"/>
  <c r="L194" i="1" l="1"/>
  <c r="H194" i="1"/>
  <c r="H193" i="1"/>
  <c r="G194" i="1"/>
  <c r="G193" i="1"/>
  <c r="G189" i="1"/>
  <c r="H189" i="1"/>
  <c r="I189" i="1"/>
  <c r="J189" i="1"/>
  <c r="K189" i="1"/>
  <c r="L189" i="1"/>
  <c r="F189" i="1"/>
  <c r="G150" i="1"/>
  <c r="H150" i="1"/>
  <c r="I150" i="1"/>
  <c r="J150" i="1"/>
  <c r="F150" i="1"/>
  <c r="G149" i="1"/>
  <c r="H149" i="1"/>
  <c r="K149" i="1" s="1"/>
  <c r="L149" i="1" s="1"/>
  <c r="L150" i="1" s="1"/>
  <c r="J113" i="1"/>
  <c r="F113" i="1"/>
  <c r="H112" i="1"/>
  <c r="G112" i="1"/>
  <c r="K112" i="1" s="1"/>
  <c r="L112" i="1" s="1"/>
  <c r="H91" i="1"/>
  <c r="I91" i="1"/>
  <c r="J91" i="1"/>
  <c r="F91" i="1"/>
  <c r="G82" i="1"/>
  <c r="G81" i="1"/>
  <c r="G80" i="1"/>
  <c r="H20" i="1"/>
  <c r="G20" i="1"/>
  <c r="K150" i="1" l="1"/>
  <c r="K194" i="1"/>
  <c r="K193" i="1"/>
  <c r="K161" i="1"/>
  <c r="L161" i="1" s="1"/>
  <c r="K153" i="1"/>
  <c r="K143" i="1"/>
  <c r="K142" i="1"/>
  <c r="K144" i="1" s="1"/>
  <c r="J135" i="1"/>
  <c r="F135" i="1"/>
  <c r="H87" i="1"/>
  <c r="I87" i="1"/>
  <c r="J87" i="1"/>
  <c r="F87" i="1"/>
  <c r="G73" i="1"/>
  <c r="K73" i="1" s="1"/>
  <c r="L73" i="1" s="1"/>
  <c r="I195" i="1"/>
  <c r="J195" i="1"/>
  <c r="F195" i="1"/>
  <c r="G144" i="1"/>
  <c r="H144" i="1"/>
  <c r="I144" i="1"/>
  <c r="J144" i="1"/>
  <c r="F144" i="1"/>
  <c r="I64" i="1"/>
  <c r="J64" i="1"/>
  <c r="F64" i="1"/>
  <c r="I51" i="1"/>
  <c r="J51" i="1"/>
  <c r="F51" i="1"/>
  <c r="G37" i="1"/>
  <c r="K37" i="1" s="1"/>
  <c r="L37" i="1" s="1"/>
  <c r="I33" i="1"/>
  <c r="J33" i="1"/>
  <c r="F33" i="1"/>
  <c r="I200" i="1"/>
  <c r="J200" i="1"/>
  <c r="F200" i="1"/>
  <c r="J185" i="1"/>
  <c r="F185" i="1"/>
  <c r="I173" i="1"/>
  <c r="J173" i="1"/>
  <c r="F173" i="1"/>
  <c r="I164" i="1"/>
  <c r="J164" i="1"/>
  <c r="F164" i="1"/>
  <c r="L143" i="1"/>
  <c r="I45" i="1"/>
  <c r="J45" i="1"/>
  <c r="F45" i="1"/>
  <c r="K20" i="1"/>
  <c r="L28" i="1"/>
  <c r="G28" i="1"/>
  <c r="G25" i="1"/>
  <c r="K25" i="1" s="1"/>
  <c r="K13" i="1"/>
  <c r="G14" i="1"/>
  <c r="K14" i="1" s="1"/>
  <c r="G111" i="1"/>
  <c r="H111" i="1"/>
  <c r="K116" i="1"/>
  <c r="L14" i="1" l="1"/>
  <c r="K111" i="1"/>
  <c r="L111" i="1" s="1"/>
  <c r="G163" i="1"/>
  <c r="H163" i="1"/>
  <c r="H68" i="1"/>
  <c r="G68" i="1"/>
  <c r="K163" i="1" l="1"/>
  <c r="L163" i="1" s="1"/>
  <c r="K68" i="1"/>
  <c r="L68" i="1" s="1"/>
  <c r="K182" i="1"/>
  <c r="L182" i="1" s="1"/>
  <c r="K29" i="1"/>
  <c r="L29" i="1" s="1"/>
  <c r="G109" i="1" l="1"/>
  <c r="H109" i="1"/>
  <c r="G50" i="1"/>
  <c r="H50" i="1"/>
  <c r="K109" i="1" l="1"/>
  <c r="L109" i="1" s="1"/>
  <c r="K50" i="1"/>
  <c r="G32" i="1"/>
  <c r="K32" i="1" s="1"/>
  <c r="L32" i="1" s="1"/>
  <c r="I83" i="1"/>
  <c r="J83" i="1"/>
  <c r="H10" i="1"/>
  <c r="H167" i="1"/>
  <c r="H57" i="1"/>
  <c r="H55" i="1"/>
  <c r="G57" i="1"/>
  <c r="G55" i="1"/>
  <c r="G108" i="1"/>
  <c r="K108" i="1" s="1"/>
  <c r="L108" i="1" s="1"/>
  <c r="G15" i="1"/>
  <c r="K15" i="1" s="1"/>
  <c r="G12" i="1"/>
  <c r="G24" i="1"/>
  <c r="K24" i="1" s="1"/>
  <c r="G30" i="1"/>
  <c r="K30" i="1" s="1"/>
  <c r="G26" i="1"/>
  <c r="K26" i="1" s="1"/>
  <c r="G90" i="1"/>
  <c r="G22" i="1"/>
  <c r="K22" i="1" s="1"/>
  <c r="G41" i="1"/>
  <c r="K41" i="1" s="1"/>
  <c r="G19" i="1"/>
  <c r="K19" i="1" s="1"/>
  <c r="G31" i="1"/>
  <c r="K31" i="1" s="1"/>
  <c r="G167" i="1"/>
  <c r="G23" i="1"/>
  <c r="K23" i="1" s="1"/>
  <c r="G21" i="1"/>
  <c r="K21" i="1" s="1"/>
  <c r="G18" i="1"/>
  <c r="K18" i="1" s="1"/>
  <c r="L18" i="1" s="1"/>
  <c r="G10" i="1"/>
  <c r="G36" i="1"/>
  <c r="K36" i="1" s="1"/>
  <c r="G132" i="1"/>
  <c r="G11" i="1"/>
  <c r="K55" i="1" l="1"/>
  <c r="K90" i="1"/>
  <c r="K91" i="1" s="1"/>
  <c r="G91" i="1"/>
  <c r="K132" i="1"/>
  <c r="K57" i="1"/>
  <c r="L50" i="1"/>
  <c r="K167" i="1"/>
  <c r="L99" i="1" l="1"/>
  <c r="K99" i="1"/>
  <c r="G134" i="1"/>
  <c r="H134" i="1"/>
  <c r="K134" i="1" l="1"/>
  <c r="L134" i="1" s="1"/>
  <c r="G43" i="1"/>
  <c r="H43" i="1"/>
  <c r="K43" i="1" l="1"/>
  <c r="L43" i="1" s="1"/>
  <c r="G117" i="1"/>
  <c r="H117" i="1"/>
  <c r="I117" i="1"/>
  <c r="J117" i="1"/>
  <c r="F117" i="1"/>
  <c r="H139" i="1"/>
  <c r="I139" i="1"/>
  <c r="J139" i="1"/>
  <c r="F139" i="1"/>
  <c r="I59" i="1"/>
  <c r="J59" i="1"/>
  <c r="J201" i="1" s="1"/>
  <c r="G72" i="1"/>
  <c r="K72" i="1" l="1"/>
  <c r="K117" i="1" l="1"/>
  <c r="G184" i="1" l="1"/>
  <c r="H184" i="1"/>
  <c r="G106" i="1"/>
  <c r="H106" i="1"/>
  <c r="L193" i="1"/>
  <c r="L116" i="1"/>
  <c r="L117" i="1" s="1"/>
  <c r="L72" i="1"/>
  <c r="J100" i="1"/>
  <c r="I100" i="1"/>
  <c r="F100" i="1"/>
  <c r="K106" i="1" l="1"/>
  <c r="L106" i="1" s="1"/>
  <c r="K184" i="1"/>
  <c r="L184" i="1" s="1"/>
  <c r="L26" i="1" l="1"/>
  <c r="L22" i="1"/>
  <c r="G181" i="1"/>
  <c r="G86" i="1"/>
  <c r="G87" i="1" s="1"/>
  <c r="G122" i="1"/>
  <c r="G121" i="1"/>
  <c r="G67" i="1"/>
  <c r="G79" i="1"/>
  <c r="K79" i="1" s="1"/>
  <c r="L79" i="1" s="1"/>
  <c r="L41" i="1"/>
  <c r="F59" i="1"/>
  <c r="F201" i="1" s="1"/>
  <c r="L90" i="1"/>
  <c r="L91" i="1" s="1"/>
  <c r="L57" i="1" l="1"/>
  <c r="G156" i="1" l="1"/>
  <c r="K156" i="1" s="1"/>
  <c r="H188" i="1"/>
  <c r="G188" i="1"/>
  <c r="H155" i="1"/>
  <c r="G155" i="1"/>
  <c r="H172" i="1"/>
  <c r="G172" i="1"/>
  <c r="H183" i="1"/>
  <c r="G183" i="1"/>
  <c r="H179" i="1"/>
  <c r="G179" i="1"/>
  <c r="H181" i="1"/>
  <c r="K181" i="1" s="1"/>
  <c r="L181" i="1" s="1"/>
  <c r="H180" i="1"/>
  <c r="G180" i="1"/>
  <c r="H148" i="1"/>
  <c r="G148" i="1"/>
  <c r="H178" i="1"/>
  <c r="G178" i="1"/>
  <c r="H176" i="1"/>
  <c r="H177" i="1"/>
  <c r="G177" i="1"/>
  <c r="H159" i="1"/>
  <c r="G159" i="1"/>
  <c r="H192" i="1"/>
  <c r="H195" i="1" s="1"/>
  <c r="G192" i="1"/>
  <c r="H199" i="1"/>
  <c r="G199" i="1"/>
  <c r="H160" i="1"/>
  <c r="G160" i="1"/>
  <c r="H171" i="1"/>
  <c r="G171" i="1"/>
  <c r="H154" i="1"/>
  <c r="G154" i="1"/>
  <c r="H170" i="1"/>
  <c r="G170" i="1"/>
  <c r="H158" i="1"/>
  <c r="H162" i="1"/>
  <c r="G162" i="1"/>
  <c r="H169" i="1"/>
  <c r="G169" i="1"/>
  <c r="K169" i="1" s="1"/>
  <c r="K162" i="1" l="1"/>
  <c r="L162" i="1" s="1"/>
  <c r="K154" i="1"/>
  <c r="K172" i="1"/>
  <c r="K160" i="1"/>
  <c r="L160" i="1" s="1"/>
  <c r="G195" i="1"/>
  <c r="K192" i="1"/>
  <c r="K195" i="1" s="1"/>
  <c r="K158" i="1"/>
  <c r="L158" i="1" s="1"/>
  <c r="K170" i="1"/>
  <c r="K171" i="1"/>
  <c r="L171" i="1" s="1"/>
  <c r="K159" i="1"/>
  <c r="K176" i="1"/>
  <c r="H185" i="1"/>
  <c r="G185" i="1"/>
  <c r="G173" i="1"/>
  <c r="H164" i="1"/>
  <c r="G164" i="1"/>
  <c r="K148" i="1"/>
  <c r="K178" i="1"/>
  <c r="L178" i="1" s="1"/>
  <c r="K180" i="1"/>
  <c r="L180" i="1" s="1"/>
  <c r="L170" i="1"/>
  <c r="K199" i="1"/>
  <c r="L199" i="1" s="1"/>
  <c r="L192" i="1"/>
  <c r="L195" i="1" s="1"/>
  <c r="K188" i="1"/>
  <c r="L188" i="1" s="1"/>
  <c r="K183" i="1"/>
  <c r="L183" i="1" s="1"/>
  <c r="I179" i="1"/>
  <c r="I185" i="1" s="1"/>
  <c r="K155" i="1"/>
  <c r="K177" i="1"/>
  <c r="L148" i="1" l="1"/>
  <c r="L176" i="1"/>
  <c r="K179" i="1"/>
  <c r="L179" i="1" s="1"/>
  <c r="K164" i="1"/>
  <c r="L154" i="1"/>
  <c r="L172" i="1"/>
  <c r="L155" i="1"/>
  <c r="L159" i="1"/>
  <c r="L169" i="1"/>
  <c r="L156" i="1"/>
  <c r="L177" i="1"/>
  <c r="K185" i="1" l="1"/>
  <c r="L185" i="1"/>
  <c r="L164" i="1"/>
  <c r="K12" i="1" l="1"/>
  <c r="K94" i="1"/>
  <c r="K98" i="1"/>
  <c r="K63" i="1"/>
  <c r="K81" i="1"/>
  <c r="L81" i="1" s="1"/>
  <c r="K82" i="1"/>
  <c r="L82" i="1" s="1"/>
  <c r="L13" i="1"/>
  <c r="H198" i="1"/>
  <c r="H200" i="1" s="1"/>
  <c r="F83" i="1" l="1"/>
  <c r="H168" i="1" l="1"/>
  <c r="H173" i="1" l="1"/>
  <c r="K168" i="1"/>
  <c r="K173" i="1"/>
  <c r="L168" i="1" l="1"/>
  <c r="L19" i="1" l="1"/>
  <c r="G105" i="1"/>
  <c r="L23" i="1"/>
  <c r="G133" i="1"/>
  <c r="K133" i="1" s="1"/>
  <c r="H133" i="1"/>
  <c r="L21" i="1"/>
  <c r="G44" i="1"/>
  <c r="H44" i="1"/>
  <c r="H76" i="1"/>
  <c r="G76" i="1"/>
  <c r="G27" i="1"/>
  <c r="H27" i="1"/>
  <c r="H33" i="1" s="1"/>
  <c r="G42" i="1"/>
  <c r="K42" i="1" s="1"/>
  <c r="L42" i="1" s="1"/>
  <c r="G138" i="1"/>
  <c r="K44" i="1" l="1"/>
  <c r="L44" i="1" s="1"/>
  <c r="K138" i="1"/>
  <c r="K139" i="1" s="1"/>
  <c r="G139" i="1"/>
  <c r="K27" i="1"/>
  <c r="L27" i="1" s="1"/>
  <c r="K105" i="1"/>
  <c r="K76" i="1"/>
  <c r="L76" i="1" s="1"/>
  <c r="L133" i="1"/>
  <c r="L105" i="1" l="1"/>
  <c r="L138" i="1"/>
  <c r="L139" i="1" s="1"/>
  <c r="L142" i="1"/>
  <c r="L144" i="1" s="1"/>
  <c r="L20" i="1" l="1"/>
  <c r="L132" i="1" l="1"/>
  <c r="L15" i="1" l="1"/>
  <c r="L98" i="1"/>
  <c r="L31" i="1" l="1"/>
  <c r="G131" i="1" l="1"/>
  <c r="H131" i="1"/>
  <c r="K131" i="1" l="1"/>
  <c r="L131" i="1" s="1"/>
  <c r="H78" i="1" l="1"/>
  <c r="H80" i="1"/>
  <c r="H77" i="1"/>
  <c r="G77" i="1"/>
  <c r="H62" i="1"/>
  <c r="H64" i="1" s="1"/>
  <c r="G62" i="1"/>
  <c r="G64" i="1" s="1"/>
  <c r="H97" i="1"/>
  <c r="G97" i="1"/>
  <c r="H95" i="1"/>
  <c r="G95" i="1"/>
  <c r="H130" i="1"/>
  <c r="G130" i="1"/>
  <c r="H129" i="1"/>
  <c r="G129" i="1"/>
  <c r="K129" i="1" s="1"/>
  <c r="H127" i="1"/>
  <c r="G127" i="1"/>
  <c r="H125" i="1"/>
  <c r="G125" i="1"/>
  <c r="H124" i="1"/>
  <c r="G124" i="1"/>
  <c r="H121" i="1"/>
  <c r="H123" i="1"/>
  <c r="G123" i="1"/>
  <c r="H120" i="1"/>
  <c r="G120" i="1"/>
  <c r="H126" i="1"/>
  <c r="G126" i="1"/>
  <c r="H128" i="1"/>
  <c r="G128" i="1"/>
  <c r="H122" i="1"/>
  <c r="K122" i="1" s="1"/>
  <c r="H96" i="1"/>
  <c r="G96" i="1"/>
  <c r="G198" i="1"/>
  <c r="H49" i="1"/>
  <c r="H51" i="1" s="1"/>
  <c r="G49" i="1"/>
  <c r="G48" i="1"/>
  <c r="H110" i="1"/>
  <c r="G110" i="1"/>
  <c r="G54" i="1"/>
  <c r="H104" i="1"/>
  <c r="G104" i="1"/>
  <c r="H103" i="1"/>
  <c r="G103" i="1"/>
  <c r="H40" i="1"/>
  <c r="H45" i="1" s="1"/>
  <c r="G40" i="1"/>
  <c r="G45" i="1" s="1"/>
  <c r="G17" i="1"/>
  <c r="G33" i="1" s="1"/>
  <c r="L36" i="1"/>
  <c r="K11" i="1"/>
  <c r="G113" i="1" l="1"/>
  <c r="H113" i="1"/>
  <c r="K127" i="1"/>
  <c r="L127" i="1" s="1"/>
  <c r="K130" i="1"/>
  <c r="L130" i="1" s="1"/>
  <c r="K128" i="1"/>
  <c r="G135" i="1"/>
  <c r="H135" i="1"/>
  <c r="G51" i="1"/>
  <c r="K198" i="1"/>
  <c r="K200" i="1" s="1"/>
  <c r="G200" i="1"/>
  <c r="K17" i="1"/>
  <c r="L17" i="1" s="1"/>
  <c r="K78" i="1"/>
  <c r="L78" i="1" s="1"/>
  <c r="H83" i="1"/>
  <c r="G83" i="1"/>
  <c r="G59" i="1"/>
  <c r="G201" i="1" s="1"/>
  <c r="H59" i="1"/>
  <c r="K48" i="1"/>
  <c r="K95" i="1"/>
  <c r="K54" i="1"/>
  <c r="L55" i="1"/>
  <c r="G100" i="1"/>
  <c r="H100" i="1"/>
  <c r="K96" i="1"/>
  <c r="L96" i="1" s="1"/>
  <c r="K80" i="1"/>
  <c r="L80" i="1" s="1"/>
  <c r="L129" i="1"/>
  <c r="K97" i="1"/>
  <c r="K40" i="1"/>
  <c r="K45" i="1" s="1"/>
  <c r="L128" i="1"/>
  <c r="K77" i="1"/>
  <c r="L77" i="1" s="1"/>
  <c r="K86" i="1"/>
  <c r="K62" i="1"/>
  <c r="K64" i="1" s="1"/>
  <c r="K67" i="1"/>
  <c r="L67" i="1" s="1"/>
  <c r="K49" i="1"/>
  <c r="L49" i="1" s="1"/>
  <c r="L167" i="1"/>
  <c r="K10" i="1"/>
  <c r="L11" i="1"/>
  <c r="L94" i="1"/>
  <c r="L12" i="1"/>
  <c r="I120" i="1"/>
  <c r="I124" i="1"/>
  <c r="K124" i="1" s="1"/>
  <c r="L63" i="1"/>
  <c r="I104" i="1"/>
  <c r="K104" i="1" s="1"/>
  <c r="L104" i="1" s="1"/>
  <c r="I121" i="1"/>
  <c r="K121" i="1" s="1"/>
  <c r="I126" i="1"/>
  <c r="K126" i="1" s="1"/>
  <c r="I123" i="1"/>
  <c r="K123" i="1" s="1"/>
  <c r="I103" i="1"/>
  <c r="I113" i="1" s="1"/>
  <c r="I201" i="1" s="1"/>
  <c r="I125" i="1"/>
  <c r="H201" i="1" l="1"/>
  <c r="L86" i="1"/>
  <c r="L87" i="1" s="1"/>
  <c r="K87" i="1"/>
  <c r="K125" i="1"/>
  <c r="L125" i="1" s="1"/>
  <c r="K120" i="1"/>
  <c r="L120" i="1" s="1"/>
  <c r="I135" i="1"/>
  <c r="L48" i="1"/>
  <c r="L51" i="1" s="1"/>
  <c r="K51" i="1"/>
  <c r="L198" i="1"/>
  <c r="L200" i="1" s="1"/>
  <c r="K33" i="1"/>
  <c r="L173" i="1"/>
  <c r="K103" i="1"/>
  <c r="L62" i="1"/>
  <c r="L64" i="1" s="1"/>
  <c r="K83" i="1"/>
  <c r="L83" i="1" s="1"/>
  <c r="K110" i="1"/>
  <c r="K113" i="1" s="1"/>
  <c r="L126" i="1"/>
  <c r="K59" i="1"/>
  <c r="L40" i="1"/>
  <c r="L45" i="1" s="1"/>
  <c r="L123" i="1"/>
  <c r="L97" i="1"/>
  <c r="K100" i="1"/>
  <c r="L124" i="1"/>
  <c r="L121" i="1"/>
  <c r="L10" i="1"/>
  <c r="L33" i="1" s="1"/>
  <c r="L122" i="1"/>
  <c r="L54" i="1"/>
  <c r="L59" i="1" s="1"/>
  <c r="L95" i="1"/>
  <c r="K201" i="1" l="1"/>
  <c r="K135" i="1"/>
  <c r="L103" i="1"/>
  <c r="L135" i="1"/>
  <c r="L110" i="1"/>
  <c r="L100" i="1"/>
  <c r="L113" i="1" l="1"/>
  <c r="L201" i="1" s="1"/>
  <c r="F69" i="1"/>
  <c r="I69" i="1"/>
  <c r="G69" i="1"/>
  <c r="K69" i="1"/>
  <c r="J69" i="1"/>
  <c r="H69" i="1"/>
  <c r="L69" i="1"/>
</calcChain>
</file>

<file path=xl/sharedStrings.xml><?xml version="1.0" encoding="utf-8"?>
<sst xmlns="http://schemas.openxmlformats.org/spreadsheetml/2006/main" count="1239" uniqueCount="336">
  <si>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</si>
  <si>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</si>
  <si>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</si>
  <si>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</si>
  <si>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</si>
  <si>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</si>
  <si>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</si>
  <si>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</si>
  <si>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</si>
  <si>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</si>
  <si>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</si>
  <si>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</si>
  <si>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</si>
  <si>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</si>
  <si>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</si>
  <si>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</si>
  <si>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</si>
  <si>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</si>
  <si>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</si>
  <si>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</si>
  <si>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</si>
  <si>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</si>
  <si>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</si>
  <si>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</si>
  <si>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</si>
  <si>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</si>
  <si>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</si>
  <si>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</si>
  <si>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</si>
  <si>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</si>
  <si>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</si>
  <si>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</si>
  <si>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</si>
  <si>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</si>
  <si>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</si>
  <si>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</si>
  <si>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</si>
  <si>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</si>
  <si>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</si>
  <si>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</si>
  <si>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</si>
  <si>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</si>
  <si>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</si>
  <si>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</si>
  <si>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</si>
  <si>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</si>
  <si>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</si>
  <si>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</si>
  <si>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</si>
  <si>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</si>
  <si>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</si>
  <si>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</si>
  <si>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</si>
  <si>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</si>
  <si>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</si>
  <si>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</si>
  <si>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</si>
  <si>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</si>
  <si>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</si>
  <si>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</si>
  <si>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</si>
  <si>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</si>
  <si>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</si>
  <si>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</si>
  <si>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</si>
  <si>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</si>
  <si>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</si>
  <si>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</si>
  <si>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</si>
  <si>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</si>
  <si>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</si>
  <si>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</si>
  <si>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</si>
  <si>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</si>
  <si>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</si>
  <si>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</si>
  <si>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</si>
  <si>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</si>
  <si>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</si>
  <si>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</si>
  <si>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</si>
  <si>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</si>
  <si>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</si>
  <si>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</si>
  <si>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</si>
  <si>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</si>
  <si>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</si>
  <si>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</si>
  <si>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</si>
  <si>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</si>
  <si>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</si>
  <si>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</si>
  <si>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</si>
  <si>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</si>
  <si>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</si>
  <si>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</si>
  <si>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</si>
  <si>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</si>
  <si>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</si>
  <si>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</si>
  <si>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</si>
  <si>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</si>
  <si>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</si>
  <si>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</si>
  <si>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</si>
  <si>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</si>
  <si>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</si>
  <si>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</si>
  <si>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</si>
  <si>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</si>
  <si>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</si>
  <si>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</si>
  <si>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</si>
  <si>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</si>
  <si>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</si>
  <si>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</si>
  <si>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</si>
  <si>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</si>
  <si>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</si>
  <si>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</si>
  <si>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</si>
  <si>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</si>
  <si>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</si>
  <si>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</si>
  <si>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</si>
  <si>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</si>
  <si>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</si>
  <si>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</si>
  <si>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</si>
  <si>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</si>
  <si>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</si>
  <si>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</si>
  <si>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</si>
  <si>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</si>
  <si>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</si>
  <si>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</si>
  <si>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</si>
  <si>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</si>
  <si>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</si>
  <si>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</si>
  <si>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</si>
  <si>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</si>
  <si>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</si>
  <si>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</si>
  <si>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</si>
  <si>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</si>
  <si>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</si>
  <si>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ENCARADA FORMULACION MO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</si>
  <si>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</si>
  <si>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</si>
  <si>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</si>
  <si>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</si>
  <si>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</si>
  <si>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</si>
  <si>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</si>
  <si>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</si>
  <si>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</si>
  <si>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</si>
  <si>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</si>
  <si>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</si>
  <si>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</si>
  <si>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</si>
  <si>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</si>
  <si>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</si>
  <si>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</si>
  <si>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</si>
  <si>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</si>
  <si>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</si>
  <si>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</si>
  <si>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</si>
  <si>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</si>
  <si>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</si>
  <si>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</si>
  <si>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</si>
  <si>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</si>
  <si>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</si>
  <si>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</si>
  <si>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</si>
  <si>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</si>
  <si>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</si>
  <si>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</si>
  <si>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</si>
  <si>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</si>
  <si>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</si>
  <si>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</si>
  <si>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</si>
  <si>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</si>
  <si>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JUANA ELENA RODRIGUIEZ VASQUEZ</t>
  </si>
  <si>
    <t>ASISTENTE DE LA DIRECCION GENERAL</t>
  </si>
  <si>
    <t>JUAN FRANCISCO CAMBUMBA PUELLO</t>
  </si>
  <si>
    <t>OBISPO MARTES JAVIER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</si>
  <si>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</si>
  <si>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</si>
  <si>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</si>
  <si>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</si>
  <si>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</si>
  <si>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</si>
  <si>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 xml:space="preserve">                                     SRA. ALBA IRIS PEÑA MARRERO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</si>
  <si>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</si>
  <si>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</si>
  <si>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</si>
  <si>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</si>
  <si>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</si>
  <si>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</si>
  <si>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</si>
  <si>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</si>
  <si>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</si>
  <si>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</si>
  <si>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</si>
  <si>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 xml:space="preserve">                              SOPORTE ADMINISTRATIVO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</si>
  <si>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</si>
  <si>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</si>
  <si>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</si>
  <si>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</si>
  <si>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</si>
  <si>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</si>
  <si>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</si>
  <si>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</si>
  <si>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</si>
  <si>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</si>
  <si>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</si>
  <si>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</si>
  <si>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</si>
  <si>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</si>
  <si>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</si>
  <si>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</si>
  <si>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</si>
  <si>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</si>
  <si>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</si>
  <si>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</si>
  <si>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</si>
  <si>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</si>
  <si>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</si>
  <si>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</si>
  <si>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</si>
  <si>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</si>
  <si>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</si>
  <si>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</si>
  <si>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Departamento de Tecnologías de la información y Comunicación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</si>
  <si>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</si>
  <si>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</si>
  <si>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</si>
  <si>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</si>
  <si>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BIENVENIDO ROSARIO CEBALLOS </t>
    </r>
    <r>
      <rPr>
        <i/>
        <sz val="12"/>
        <color rgb="FF000000"/>
        <rFont val="Segoe UI "/>
      </rPr>
      <t>(Santiago de los Caballeros)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</si>
  <si>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</si>
  <si>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</si>
  <si>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</si>
  <si>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</si>
  <si>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</si>
  <si>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</si>
  <si>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</si>
  <si>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</si>
  <si>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División de Coordinación de Profesionali</t>
  </si>
  <si>
    <t>INSTITUTO NACIONAL DE ADMINISTRACIÓN PÚBLICA 
(INAP)
Nomina de Personal Fijo, correspondiente al mes de julio 2023</t>
  </si>
  <si>
    <t>ALEXANDRA ACOSTA</t>
  </si>
  <si>
    <t>HILDA ARASELIS CASTRO HUGGINS</t>
  </si>
  <si>
    <t>ANALISTA DE ACREDITACION Y CERTIFICACION</t>
  </si>
  <si>
    <t>INSTITUTO NACIONAL DE ADMINISTRACIÓN PÚBLICA 
(INAP)
Nomina de Personal Contratado con Carácter Temporal, correspondientes al mes de julio 2023</t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</si>
  <si>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</si>
  <si>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</si>
  <si>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</si>
  <si>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</si>
  <si>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</si>
  <si>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</si>
  <si>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</si>
  <si>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</si>
  <si>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</si>
  <si>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</si>
  <si>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</si>
  <si>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</si>
  <si>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</si>
  <si>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</si>
  <si>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</si>
  <si>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</si>
  <si>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</si>
  <si>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</si>
  <si>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Division de Formulacion, Monitoreo y Evaluacion de Planes y Programas y Proyectos</t>
  </si>
  <si>
    <t>MANUEL MONEGRO INFANTE</t>
  </si>
  <si>
    <t>01/08/2022- 01/02/2023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</si>
  <si>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</si>
  <si>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</si>
  <si>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</si>
  <si>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</si>
  <si>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</si>
  <si>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</si>
  <si>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</si>
  <si>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</si>
  <si>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</si>
  <si>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JOSMAIRY ESTEFANIA MONTOLIO PEREZ</t>
  </si>
  <si>
    <t>ENC. DPTO. INVESTIGACION</t>
  </si>
  <si>
    <t>16/09/2022- 16/03/2023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</si>
  <si>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</si>
  <si>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</si>
  <si>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</si>
  <si>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</si>
  <si>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</si>
  <si>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</si>
  <si>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</si>
  <si>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</si>
  <si>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</si>
  <si>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MADELYN MARIA RODRIGUEZ</t>
  </si>
  <si>
    <t>ANALISTA DE ACREDITAICION Y CE</t>
  </si>
  <si>
    <t>10/08/2022- 10/02/2023</t>
  </si>
  <si>
    <t>MARIO ALBERTO CRUSSET NUÑEZ</t>
  </si>
  <si>
    <t>15/06/2022- 15/12/2022</t>
  </si>
  <si>
    <t xml:space="preserve">  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</si>
  <si>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</si>
  <si>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</si>
  <si>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</si>
  <si>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</si>
  <si>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</si>
  <si>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</si>
  <si>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BRAULIO RAFAEL JIMENEZ VELEZ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</si>
  <si>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</si>
  <si>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</si>
  <si>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</si>
  <si>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</si>
  <si>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</si>
  <si>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>ENCARGADO DIVISION REGISTRO Y ADMISION</t>
  </si>
  <si>
    <t>INSTITUTO NACIONAL DE ADMINISTRACIÓN PÚBLICA 
(INAP)
Nomina de Personal de Vigilancia, correspondiente al mes de julio 2023</t>
  </si>
  <si>
    <t>Cuenta: 2.1.2.2.0.5</t>
  </si>
  <si>
    <t>Direccion General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</si>
  <si>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</si>
  <si>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</si>
  <si>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</si>
  <si>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</si>
  <si>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</si>
  <si>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</si>
  <si>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</si>
  <si>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YAIRENIS PAREDES CASTILLO</t>
  </si>
  <si>
    <t>HECTOR DE LEON LORENZO</t>
  </si>
  <si>
    <t>ROSA MARIA GARCIA CEPEDA</t>
  </si>
  <si>
    <t>SEGURIDAD</t>
  </si>
  <si>
    <t>ABELIZARDO ESPINOSA GOMEZ</t>
  </si>
  <si>
    <t>OFICIAL VIGILANCIA RECEPCION</t>
  </si>
  <si>
    <t>RICHAL IVAN LUIS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</si>
</sst>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4"/>
      <color theme="1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11" fillId="0" borderId="13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3" fontId="12" fillId="0" borderId="0" xfId="1" applyFont="1" applyAlignment="1">
      <alignment horizontal="center" vertical="center" wrapText="1"/>
    </xf>
    <xf numFmtId="43" fontId="12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43" fontId="12" fillId="0" borderId="0" xfId="1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43" fontId="10" fillId="0" borderId="0" xfId="1" applyFont="1" applyFill="1" applyAlignment="1">
      <alignment horizontal="right" vertical="center" wrapText="1"/>
    </xf>
    <xf numFmtId="4" fontId="11" fillId="0" borderId="13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4" fontId="11" fillId="0" borderId="1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12" fillId="0" borderId="0" xfId="1" applyFont="1" applyAlignment="1">
      <alignment horizontal="left" vertical="center"/>
    </xf>
    <xf numFmtId="43" fontId="12" fillId="0" borderId="0" xfId="1" applyFont="1" applyFill="1" applyAlignment="1">
      <alignment vertical="center" wrapText="1"/>
    </xf>
    <xf numFmtId="43" fontId="12" fillId="0" borderId="13" xfId="1" applyFont="1" applyFill="1" applyBorder="1" applyAlignment="1">
      <alignment vertical="center" wrapText="1"/>
    </xf>
    <xf numFmtId="43" fontId="11" fillId="0" borderId="0" xfId="1" applyFont="1" applyFill="1" applyAlignment="1">
      <alignment horizontal="right" vertical="center" wrapText="1"/>
    </xf>
    <xf numFmtId="43" fontId="12" fillId="0" borderId="0" xfId="1" applyFont="1" applyFill="1" applyAlignment="1">
      <alignment horizontal="right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2" fillId="0" borderId="13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Fill="1" applyAlignment="1">
      <alignment vertical="center"/>
    </xf>
    <xf numFmtId="2" fontId="11" fillId="0" borderId="0" xfId="1" applyNumberFormat="1" applyFont="1" applyFill="1" applyAlignment="1">
      <alignment vertical="center" wrapText="1"/>
    </xf>
    <xf numFmtId="2" fontId="11" fillId="0" borderId="13" xfId="1" applyNumberFormat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3" fontId="12" fillId="0" borderId="0" xfId="1" applyFont="1" applyFill="1" applyBorder="1" applyAlignment="1">
      <alignment horizontal="right" vertical="center" wrapText="1"/>
    </xf>
    <xf numFmtId="43" fontId="12" fillId="0" borderId="0" xfId="1" applyFont="1" applyFill="1" applyBorder="1" applyAlignment="1">
      <alignment vertical="center" wrapText="1"/>
    </xf>
    <xf numFmtId="43" fontId="7" fillId="0" borderId="0" xfId="1" applyFont="1" applyFill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" fontId="11" fillId="0" borderId="16" xfId="0" applyNumberFormat="1" applyFont="1" applyBorder="1" applyAlignment="1">
      <alignment horizontal="right" vertical="center"/>
    </xf>
    <xf numFmtId="0" fontId="15" fillId="0" borderId="0" xfId="0" applyFont="1" applyAlignment="1">
      <alignment vertical="top"/>
    </xf>
    <xf numFmtId="43" fontId="11" fillId="0" borderId="0" xfId="1" applyFont="1" applyFill="1" applyAlignment="1">
      <alignment horizontal="left" vertical="center"/>
    </xf>
    <xf numFmtId="43" fontId="11" fillId="0" borderId="0" xfId="1" applyFont="1" applyFill="1" applyAlignment="1">
      <alignment horizontal="left" vertical="center" wrapText="1"/>
    </xf>
    <xf numFmtId="43" fontId="11" fillId="0" borderId="0" xfId="1" applyFon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left" vertical="center"/>
    </xf>
    <xf numFmtId="43" fontId="11" fillId="0" borderId="0" xfId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4" fontId="12" fillId="0" borderId="13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12" fillId="0" borderId="16" xfId="0" applyNumberFormat="1" applyFont="1" applyBorder="1" applyAlignment="1">
      <alignment vertical="center"/>
    </xf>
    <xf numFmtId="4" fontId="12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2" fontId="12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43" fontId="11" fillId="0" borderId="16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11" fillId="0" borderId="0" xfId="1" applyNumberFormat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16" xfId="1" applyFont="1" applyFill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/>
    </xf>
    <xf numFmtId="43" fontId="0" fillId="0" borderId="0" xfId="0" applyNumberFormat="1"/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3" fontId="12" fillId="0" borderId="17" xfId="1" applyFont="1" applyFill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/>
    </xf>
    <xf numFmtId="43" fontId="12" fillId="0" borderId="18" xfId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43" fontId="11" fillId="0" borderId="0" xfId="1" applyFont="1" applyAlignment="1">
      <alignment horizontal="right" vertical="center" wrapText="1"/>
    </xf>
    <xf numFmtId="44" fontId="11" fillId="0" borderId="13" xfId="2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9" fillId="0" borderId="13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3" xfId="1" applyFont="1" applyFill="1" applyBorder="1" applyAlignment="1">
      <alignment horizontal="right" vertical="center"/>
    </xf>
    <xf numFmtId="43" fontId="8" fillId="0" borderId="13" xfId="1" applyFont="1" applyFill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4" fontId="22" fillId="0" borderId="20" xfId="0" applyNumberFormat="1" applyFont="1" applyBorder="1" applyAlignment="1">
      <alignment horizontal="right" vertical="center"/>
    </xf>
    <xf numFmtId="0" fontId="18" fillId="0" borderId="0" xfId="0" applyFont="1"/>
    <xf numFmtId="4" fontId="22" fillId="0" borderId="0" xfId="0" applyNumberFormat="1" applyFont="1" applyAlignment="1">
      <alignment horizontal="center" vertical="center"/>
    </xf>
    <xf numFmtId="43" fontId="22" fillId="0" borderId="0" xfId="0" applyNumberFormat="1" applyFont="1" applyAlignment="1">
      <alignment horizontal="center" vertical="center"/>
    </xf>
    <xf numFmtId="43" fontId="0" fillId="0" borderId="0" xfId="1" applyFont="1"/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12" fillId="0" borderId="0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3" fontId="20" fillId="0" borderId="0" xfId="1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43" fontId="9" fillId="0" borderId="13" xfId="1" applyFont="1" applyFill="1" applyBorder="1" applyAlignment="1">
      <alignment horizontal="right" vertical="center" wrapText="1"/>
    </xf>
    <xf numFmtId="2" fontId="9" fillId="0" borderId="13" xfId="1" applyNumberFormat="1" applyFont="1" applyFill="1" applyBorder="1" applyAlignment="1">
      <alignment horizontal="right" vertical="center" wrapText="1"/>
    </xf>
    <xf numFmtId="43" fontId="8" fillId="0" borderId="13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43" fontId="9" fillId="0" borderId="13" xfId="1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43" fontId="8" fillId="0" borderId="20" xfId="1" applyFont="1" applyFill="1" applyBorder="1" applyAlignment="1">
      <alignment horizontal="right" vertical="center" wrapText="1"/>
    </xf>
    <xf numFmtId="2" fontId="8" fillId="0" borderId="20" xfId="1" applyNumberFormat="1" applyFont="1" applyFill="1" applyBorder="1" applyAlignment="1">
      <alignment horizontal="righ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68036</xdr:rowOff>
    </xdr:from>
    <xdr:to>
      <xdr:col>1</xdr:col>
      <xdr:colOff>475848</xdr:colOff>
      <xdr:row>5</xdr:row>
      <xdr:rowOff>190726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68036"/>
          <a:ext cx="1646063" cy="13473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1428750</xdr:colOff>
      <xdr:row>204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204</xdr:row>
      <xdr:rowOff>0</xdr:rowOff>
    </xdr:from>
    <xdr:to>
      <xdr:col>11</xdr:col>
      <xdr:colOff>1055915</xdr:colOff>
      <xdr:row>204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204</xdr:row>
      <xdr:rowOff>0</xdr:rowOff>
    </xdr:from>
    <xdr:to>
      <xdr:col>5</xdr:col>
      <xdr:colOff>394607</xdr:colOff>
      <xdr:row>204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69</xdr:row>
      <xdr:rowOff>1</xdr:rowOff>
    </xdr:from>
    <xdr:to>
      <xdr:col>6</xdr:col>
      <xdr:colOff>369868</xdr:colOff>
      <xdr:row>69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3CBFE818-DE16-4EB2-89B2-E4EEB5CEDA0A}"/>
            </a:ext>
          </a:extLst>
        </xdr:cNvPr>
        <xdr:cNvCxnSpPr/>
      </xdr:nvCxnSpPr>
      <xdr:spPr>
        <a:xfrm flipV="1">
          <a:off x="9977531" y="27012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0</xdr:rowOff>
    </xdr:from>
    <xdr:to>
      <xdr:col>1</xdr:col>
      <xdr:colOff>1428750</xdr:colOff>
      <xdr:row>69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A925830-2D5F-48A7-A134-FE6C00C93B1B}"/>
            </a:ext>
          </a:extLst>
        </xdr:cNvPr>
        <xdr:cNvCxnSpPr/>
      </xdr:nvCxnSpPr>
      <xdr:spPr>
        <a:xfrm>
          <a:off x="0" y="270129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F8E4E468-BBC3-475D-B993-029B893CE5D4}"/>
            </a:ext>
          </a:extLst>
        </xdr:cNvPr>
        <xdr:cNvSpPr>
          <a:spLocks noChangeAspect="1" noChangeArrowheads="1"/>
        </xdr:cNvSpPr>
      </xdr:nvSpPr>
      <xdr:spPr bwMode="auto">
        <a:xfrm>
          <a:off x="23383875" y="148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54430</xdr:colOff>
      <xdr:row>0</xdr:row>
      <xdr:rowOff>40822</xdr:rowOff>
    </xdr:from>
    <xdr:to>
      <xdr:col>1</xdr:col>
      <xdr:colOff>314326</xdr:colOff>
      <xdr:row>5</xdr:row>
      <xdr:rowOff>125638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B158E2-99AA-42FE-BA22-AF12C8DF2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30" y="40822"/>
          <a:ext cx="1021896" cy="1323066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69</xdr:row>
      <xdr:rowOff>0</xdr:rowOff>
    </xdr:from>
    <xdr:to>
      <xdr:col>12</xdr:col>
      <xdr:colOff>105117</xdr:colOff>
      <xdr:row>69</xdr:row>
      <xdr:rowOff>185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17A70139-4872-40A7-970B-012368200A2A}"/>
            </a:ext>
          </a:extLst>
        </xdr:cNvPr>
        <xdr:cNvCxnSpPr/>
      </xdr:nvCxnSpPr>
      <xdr:spPr>
        <a:xfrm flipV="1">
          <a:off x="18218604" y="27012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23</xdr:row>
      <xdr:rowOff>1</xdr:rowOff>
    </xdr:from>
    <xdr:to>
      <xdr:col>6</xdr:col>
      <xdr:colOff>369868</xdr:colOff>
      <xdr:row>23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3BAD272-CD29-41F5-AF84-CB7B96C3ACCD}"/>
            </a:ext>
          </a:extLst>
        </xdr:cNvPr>
        <xdr:cNvCxnSpPr/>
      </xdr:nvCxnSpPr>
      <xdr:spPr>
        <a:xfrm flipV="1">
          <a:off x="9129806" y="8724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1428750</xdr:colOff>
      <xdr:row>23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2AD5D5B-BA0F-4B39-BFAB-55B554482A24}"/>
            </a:ext>
          </a:extLst>
        </xdr:cNvPr>
        <xdr:cNvCxnSpPr/>
      </xdr:nvCxnSpPr>
      <xdr:spPr>
        <a:xfrm>
          <a:off x="0" y="8724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23</xdr:row>
      <xdr:rowOff>0</xdr:rowOff>
    </xdr:from>
    <xdr:to>
      <xdr:col>12</xdr:col>
      <xdr:colOff>105117</xdr:colOff>
      <xdr:row>23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51E8A79-D33C-40F3-AA2B-4902AD325457}"/>
            </a:ext>
          </a:extLst>
        </xdr:cNvPr>
        <xdr:cNvCxnSpPr/>
      </xdr:nvCxnSpPr>
      <xdr:spPr>
        <a:xfrm flipV="1">
          <a:off x="16237404" y="8724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1</xdr:row>
      <xdr:rowOff>81643</xdr:rowOff>
    </xdr:from>
    <xdr:to>
      <xdr:col>1</xdr:col>
      <xdr:colOff>333375</xdr:colOff>
      <xdr:row>6</xdr:row>
      <xdr:rowOff>229295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AB3B3A-400E-4D95-BD81-B09F2BF37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1668"/>
          <a:ext cx="1000125" cy="13859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ipena\Desktop\NOMINAS%20TRANSPARENCIA%202022\CALCULOS%20NOMINAS.xlsx" TargetMode="External"/><Relationship Id="rId1" Type="http://schemas.openxmlformats.org/officeDocument/2006/relationships/externalLinkPath" Target="/Users/aipena/Desktop/NOMINAS%20TRANSPARENCIA%202022/CALCULOS%20NOMI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 refreshError="1">
        <row r="46">
          <cell r="H46">
            <v>60000</v>
          </cell>
          <cell r="I46">
            <v>1722</v>
          </cell>
          <cell r="J46">
            <v>1824</v>
          </cell>
          <cell r="K46">
            <v>1167.46</v>
          </cell>
          <cell r="L46">
            <v>2142.2199999999998</v>
          </cell>
          <cell r="M46">
            <v>6855.68</v>
          </cell>
          <cell r="N46">
            <v>53144.32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9"/>
  <sheetViews>
    <sheetView zoomScale="70" zoomScaleNormal="70" zoomScaleSheetLayoutView="35" workbookViewId="0">
      <selection activeCell="B204" sqref="B204"/>
    </sheetView>
  </sheetViews>
  <sheetFormatPr baseColWidth="10" defaultRowHeight="15"/>
  <cols>
    <col min="1" max="1" width="19.28515625" style="86" customWidth="1"/>
    <col min="2" max="2" width="55.140625" customWidth="1"/>
    <col min="3" max="3" width="47.140625" customWidth="1"/>
    <col min="4" max="4" width="13" style="5" customWidth="1"/>
    <col min="5" max="5" width="37.140625" style="16" customWidth="1"/>
    <col min="6" max="6" width="24.28515625" customWidth="1"/>
    <col min="7" max="7" width="17.140625" customWidth="1"/>
    <col min="8" max="8" width="20.85546875" customWidth="1"/>
    <col min="9" max="9" width="25.28515625" customWidth="1"/>
    <col min="10" max="10" width="17.28515625" customWidth="1"/>
    <col min="11" max="11" width="17.7109375" customWidth="1"/>
    <col min="12" max="12" width="15.85546875" customWidth="1"/>
    <col min="14" max="14" width="18.42578125" customWidth="1"/>
  </cols>
  <sheetData>
    <row r="1" spans="1:13" ht="20.100000000000001" customHeight="1">
      <c r="A1" s="103" t="s">
        <v>253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3" ht="20.100000000000001" customHeight="1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</row>
    <row r="3" spans="1:13" ht="20.100000000000001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13" ht="20.100000000000001" customHeight="1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1:13" ht="20.100000000000001" customHeight="1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8"/>
    </row>
    <row r="6" spans="1:13" ht="20.100000000000001" customHeight="1" thickBot="1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1:13" s="2" customFormat="1" ht="60" customHeight="1" thickBot="1">
      <c r="A7" s="83" t="s">
        <v>213</v>
      </c>
      <c r="B7" s="4" t="s">
        <v>212</v>
      </c>
      <c r="C7" s="4" t="s">
        <v>211</v>
      </c>
      <c r="D7" s="4" t="s">
        <v>214</v>
      </c>
      <c r="E7" s="4" t="s">
        <v>215</v>
      </c>
      <c r="F7" s="4" t="s">
        <v>216</v>
      </c>
      <c r="G7" s="4" t="s">
        <v>217</v>
      </c>
      <c r="H7" s="4" t="s">
        <v>1</v>
      </c>
      <c r="I7" s="4" t="s">
        <v>218</v>
      </c>
      <c r="J7" s="4" t="s">
        <v>219</v>
      </c>
      <c r="K7" s="4"/>
      <c r="L7" s="25"/>
      <c r="M7" s="49"/>
    </row>
    <row r="8" spans="1:13" ht="30" customHeight="1" thickBot="1">
      <c r="A8" s="100" t="s">
        <v>84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2"/>
      <c r="M8" s="50"/>
    </row>
    <row r="9" spans="1:13" ht="30" customHeight="1" thickBot="1">
      <c r="A9" s="1" t="s">
        <v>4</v>
      </c>
      <c r="B9" s="1" t="s">
        <v>5</v>
      </c>
      <c r="C9" s="1" t="s">
        <v>6</v>
      </c>
      <c r="D9" s="1" t="s">
        <v>200</v>
      </c>
      <c r="E9" s="1" t="s">
        <v>7</v>
      </c>
      <c r="F9" s="1" t="s">
        <v>220</v>
      </c>
      <c r="G9" s="1" t="s">
        <v>8</v>
      </c>
      <c r="H9" s="1" t="s">
        <v>9</v>
      </c>
      <c r="I9" s="1" t="s">
        <v>10</v>
      </c>
      <c r="J9" s="1" t="s">
        <v>221</v>
      </c>
      <c r="K9" s="1" t="s">
        <v>222</v>
      </c>
      <c r="L9" s="1" t="s">
        <v>223</v>
      </c>
      <c r="M9" s="50"/>
    </row>
    <row r="10" spans="1:13" ht="30" customHeight="1">
      <c r="A10" s="68">
        <v>1</v>
      </c>
      <c r="B10" s="40" t="s">
        <v>18</v>
      </c>
      <c r="C10" s="40" t="s">
        <v>95</v>
      </c>
      <c r="D10" s="7" t="s">
        <v>204</v>
      </c>
      <c r="E10" s="7" t="s">
        <v>17</v>
      </c>
      <c r="F10" s="22">
        <v>70000</v>
      </c>
      <c r="G10" s="22">
        <f>F10*0.0287</f>
        <v>2009</v>
      </c>
      <c r="H10" s="22">
        <f>IF(F10&lt;75829.93,F10*0.0304,2305.23)</f>
        <v>2128</v>
      </c>
      <c r="I10" s="22">
        <v>5368.48</v>
      </c>
      <c r="J10" s="22">
        <v>125</v>
      </c>
      <c r="K10" s="22">
        <f>+G10+H10+I10+J10</f>
        <v>9630.48</v>
      </c>
      <c r="L10" s="48">
        <f>+F10-K10</f>
        <v>60369.520000000004</v>
      </c>
      <c r="M10" s="50"/>
    </row>
    <row r="11" spans="1:13" ht="30" customHeight="1">
      <c r="A11" s="68">
        <v>2</v>
      </c>
      <c r="B11" s="40" t="s">
        <v>11</v>
      </c>
      <c r="C11" s="40" t="s">
        <v>12</v>
      </c>
      <c r="D11" s="7" t="s">
        <v>203</v>
      </c>
      <c r="E11" s="7" t="s">
        <v>13</v>
      </c>
      <c r="F11" s="22">
        <v>225000</v>
      </c>
      <c r="G11" s="22">
        <f t="shared" ref="G11" si="0">F11*0.0287</f>
        <v>6457.5</v>
      </c>
      <c r="H11" s="22">
        <v>5685.41</v>
      </c>
      <c r="I11" s="22">
        <v>41402.78</v>
      </c>
      <c r="J11" s="22">
        <v>17933.13</v>
      </c>
      <c r="K11" s="22">
        <f>+G11+H11+I11+J11</f>
        <v>71478.820000000007</v>
      </c>
      <c r="L11" s="48">
        <f t="shared" ref="L11" si="1">+F11-K11</f>
        <v>153521.18</v>
      </c>
      <c r="M11" s="50"/>
    </row>
    <row r="12" spans="1:13" ht="30" customHeight="1">
      <c r="A12" s="68">
        <v>3</v>
      </c>
      <c r="B12" s="40" t="s">
        <v>22</v>
      </c>
      <c r="C12" s="40" t="s">
        <v>23</v>
      </c>
      <c r="D12" s="7" t="s">
        <v>204</v>
      </c>
      <c r="E12" s="7" t="s">
        <v>13</v>
      </c>
      <c r="F12" s="22">
        <v>160000</v>
      </c>
      <c r="G12" s="22">
        <f>F12*0.0287</f>
        <v>4592</v>
      </c>
      <c r="H12" s="22">
        <v>4864</v>
      </c>
      <c r="I12" s="22">
        <v>26218.87</v>
      </c>
      <c r="J12" s="22">
        <v>12453.39</v>
      </c>
      <c r="K12" s="22">
        <f>+G12+H12+I12+J12</f>
        <v>48128.259999999995</v>
      </c>
      <c r="L12" s="48">
        <f t="shared" ref="L12" si="2">+F12-K12</f>
        <v>111871.74</v>
      </c>
      <c r="M12" s="50"/>
    </row>
    <row r="13" spans="1:13" ht="30" customHeight="1">
      <c r="A13" s="68">
        <v>4</v>
      </c>
      <c r="B13" s="61" t="s">
        <v>111</v>
      </c>
      <c r="C13" s="43" t="s">
        <v>112</v>
      </c>
      <c r="D13" s="8" t="s">
        <v>203</v>
      </c>
      <c r="E13" s="7" t="s">
        <v>14</v>
      </c>
      <c r="F13" s="22">
        <v>60000</v>
      </c>
      <c r="G13" s="22">
        <v>1722</v>
      </c>
      <c r="H13" s="22">
        <v>1824</v>
      </c>
      <c r="I13" s="22">
        <v>0</v>
      </c>
      <c r="J13" s="22">
        <v>2802.45</v>
      </c>
      <c r="K13" s="22">
        <f t="shared" ref="K13:K15" si="3">+G13+H13+I13+J13</f>
        <v>6348.45</v>
      </c>
      <c r="L13" s="48">
        <f>+F13-K13</f>
        <v>53651.55</v>
      </c>
      <c r="M13" s="50"/>
    </row>
    <row r="14" spans="1:13" ht="30" customHeight="1">
      <c r="A14" s="68">
        <v>5</v>
      </c>
      <c r="B14" s="40" t="s">
        <v>230</v>
      </c>
      <c r="C14" s="40" t="s">
        <v>143</v>
      </c>
      <c r="D14" s="7" t="s">
        <v>203</v>
      </c>
      <c r="E14" s="12" t="s">
        <v>14</v>
      </c>
      <c r="F14" s="22">
        <v>85000</v>
      </c>
      <c r="G14" s="22">
        <f t="shared" ref="G14" si="4">F14*0.0287</f>
        <v>2439.5</v>
      </c>
      <c r="H14" s="22">
        <v>2584</v>
      </c>
      <c r="I14" s="22">
        <v>8182.63</v>
      </c>
      <c r="J14" s="22">
        <v>1602.45</v>
      </c>
      <c r="K14" s="22">
        <f t="shared" si="3"/>
        <v>14808.580000000002</v>
      </c>
      <c r="L14" s="48">
        <f>+F14-K14</f>
        <v>70191.42</v>
      </c>
      <c r="M14" s="50"/>
    </row>
    <row r="15" spans="1:13" ht="30" customHeight="1">
      <c r="A15" s="68">
        <v>6</v>
      </c>
      <c r="B15" s="40" t="s">
        <v>91</v>
      </c>
      <c r="C15" s="43" t="s">
        <v>94</v>
      </c>
      <c r="D15" s="7" t="s">
        <v>203</v>
      </c>
      <c r="E15" s="7" t="s">
        <v>13</v>
      </c>
      <c r="F15" s="22">
        <v>160000</v>
      </c>
      <c r="G15" s="22">
        <f>F15*0.0287</f>
        <v>4592</v>
      </c>
      <c r="H15" s="22">
        <v>4864</v>
      </c>
      <c r="I15" s="22">
        <v>26218.87</v>
      </c>
      <c r="J15" s="22">
        <v>17416.099999999999</v>
      </c>
      <c r="K15" s="22">
        <f t="shared" si="3"/>
        <v>53090.969999999994</v>
      </c>
      <c r="L15" s="48">
        <f>+F15-K15</f>
        <v>106909.03</v>
      </c>
      <c r="M15" s="50"/>
    </row>
    <row r="16" spans="1:13" ht="30" customHeight="1">
      <c r="A16" s="68">
        <v>7</v>
      </c>
      <c r="B16" s="61" t="s">
        <v>104</v>
      </c>
      <c r="C16" s="43" t="s">
        <v>105</v>
      </c>
      <c r="D16" s="8" t="s">
        <v>204</v>
      </c>
      <c r="E16" s="7" t="s">
        <v>14</v>
      </c>
      <c r="F16" s="22">
        <v>40000</v>
      </c>
      <c r="G16" s="22">
        <v>1148</v>
      </c>
      <c r="H16" s="22">
        <v>1216</v>
      </c>
      <c r="I16" s="22">
        <v>442.65</v>
      </c>
      <c r="J16" s="22">
        <v>25</v>
      </c>
      <c r="K16" s="22">
        <v>2831.65</v>
      </c>
      <c r="L16" s="48">
        <v>37168.35</v>
      </c>
      <c r="M16" s="50"/>
    </row>
    <row r="17" spans="1:13" ht="30" customHeight="1">
      <c r="A17" s="68">
        <v>8</v>
      </c>
      <c r="B17" s="40" t="s">
        <v>96</v>
      </c>
      <c r="C17" s="43" t="s">
        <v>23</v>
      </c>
      <c r="D17" s="7" t="s">
        <v>204</v>
      </c>
      <c r="E17" s="7" t="s">
        <v>13</v>
      </c>
      <c r="F17" s="17">
        <v>160000</v>
      </c>
      <c r="G17" s="17">
        <f t="shared" ref="G17:G24" si="5">F17*0.0287</f>
        <v>4592</v>
      </c>
      <c r="H17" s="17">
        <v>4864</v>
      </c>
      <c r="I17" s="17">
        <v>26218.87</v>
      </c>
      <c r="J17" s="17">
        <v>17648.5</v>
      </c>
      <c r="K17" s="17">
        <f t="shared" ref="K17:K24" si="6">+G17+H17+I17+J17</f>
        <v>53323.369999999995</v>
      </c>
      <c r="L17" s="18">
        <f>F17-K17</f>
        <v>106676.63</v>
      </c>
      <c r="M17" s="50"/>
    </row>
    <row r="18" spans="1:13" ht="30" customHeight="1">
      <c r="A18" s="68">
        <v>9</v>
      </c>
      <c r="B18" s="40" t="s">
        <v>113</v>
      </c>
      <c r="C18" s="40" t="s">
        <v>114</v>
      </c>
      <c r="D18" s="7" t="s">
        <v>204</v>
      </c>
      <c r="E18" s="12" t="s">
        <v>14</v>
      </c>
      <c r="F18" s="22">
        <v>60000</v>
      </c>
      <c r="G18" s="22">
        <f t="shared" si="5"/>
        <v>1722</v>
      </c>
      <c r="H18" s="22">
        <v>1824</v>
      </c>
      <c r="I18" s="22">
        <v>3486.68</v>
      </c>
      <c r="J18" s="22">
        <v>3120.14</v>
      </c>
      <c r="K18" s="22">
        <f t="shared" si="6"/>
        <v>10152.82</v>
      </c>
      <c r="L18" s="18">
        <f>F18-K18</f>
        <v>49847.18</v>
      </c>
      <c r="M18" s="50"/>
    </row>
    <row r="19" spans="1:13" ht="30" customHeight="1">
      <c r="A19" s="68">
        <v>10</v>
      </c>
      <c r="B19" s="40" t="s">
        <v>142</v>
      </c>
      <c r="C19" s="40" t="s">
        <v>143</v>
      </c>
      <c r="D19" s="7" t="s">
        <v>203</v>
      </c>
      <c r="E19" s="12" t="s">
        <v>14</v>
      </c>
      <c r="F19" s="22">
        <v>90000</v>
      </c>
      <c r="G19" s="22">
        <f t="shared" si="5"/>
        <v>2583</v>
      </c>
      <c r="H19" s="22">
        <v>2736</v>
      </c>
      <c r="I19" s="22">
        <v>9753.1200000000008</v>
      </c>
      <c r="J19" s="22">
        <v>25</v>
      </c>
      <c r="K19" s="22">
        <f t="shared" si="6"/>
        <v>15097.12</v>
      </c>
      <c r="L19" s="48">
        <f>F19-K19</f>
        <v>74902.880000000005</v>
      </c>
      <c r="M19" s="50"/>
    </row>
    <row r="20" spans="1:13" ht="30" customHeight="1">
      <c r="A20" s="68">
        <v>11</v>
      </c>
      <c r="B20" s="40" t="s">
        <v>106</v>
      </c>
      <c r="C20" s="40" t="s">
        <v>107</v>
      </c>
      <c r="D20" s="7" t="s">
        <v>204</v>
      </c>
      <c r="E20" s="7" t="s">
        <v>14</v>
      </c>
      <c r="F20" s="31">
        <v>35000</v>
      </c>
      <c r="G20" s="31">
        <f t="shared" si="5"/>
        <v>1004.5</v>
      </c>
      <c r="H20" s="31">
        <f>IF(F20&lt;75829.93,F20*0.0304,2305.23)</f>
        <v>1064</v>
      </c>
      <c r="I20" s="22">
        <v>0</v>
      </c>
      <c r="J20" s="31">
        <v>1802.45</v>
      </c>
      <c r="K20" s="22">
        <f t="shared" si="6"/>
        <v>3870.95</v>
      </c>
      <c r="L20" s="32">
        <f>+F20-K20</f>
        <v>31129.05</v>
      </c>
      <c r="M20" s="50"/>
    </row>
    <row r="21" spans="1:13" ht="30" customHeight="1">
      <c r="A21" s="68">
        <v>12</v>
      </c>
      <c r="B21" s="40" t="s">
        <v>119</v>
      </c>
      <c r="C21" s="40" t="s">
        <v>120</v>
      </c>
      <c r="D21" s="7" t="s">
        <v>204</v>
      </c>
      <c r="E21" s="12" t="s">
        <v>14</v>
      </c>
      <c r="F21" s="22">
        <v>100000</v>
      </c>
      <c r="G21" s="22">
        <f t="shared" si="5"/>
        <v>2870</v>
      </c>
      <c r="H21" s="22">
        <v>3040</v>
      </c>
      <c r="I21" s="22">
        <v>12105.37</v>
      </c>
      <c r="J21" s="22">
        <v>25</v>
      </c>
      <c r="K21" s="22">
        <f t="shared" si="6"/>
        <v>18040.370000000003</v>
      </c>
      <c r="L21" s="48">
        <f>+F21-K21</f>
        <v>81959.63</v>
      </c>
      <c r="M21" s="50"/>
    </row>
    <row r="22" spans="1:13" ht="30" customHeight="1">
      <c r="A22" s="68">
        <v>13</v>
      </c>
      <c r="B22" s="40" t="s">
        <v>187</v>
      </c>
      <c r="C22" s="43" t="s">
        <v>188</v>
      </c>
      <c r="D22" s="7" t="s">
        <v>204</v>
      </c>
      <c r="E22" s="12" t="s">
        <v>14</v>
      </c>
      <c r="F22" s="22">
        <v>75000</v>
      </c>
      <c r="G22" s="22">
        <f t="shared" si="5"/>
        <v>2152.5</v>
      </c>
      <c r="H22" s="22">
        <v>2280</v>
      </c>
      <c r="I22" s="22">
        <v>6309.38</v>
      </c>
      <c r="J22" s="22">
        <v>3668.5</v>
      </c>
      <c r="K22" s="22">
        <f t="shared" si="6"/>
        <v>14410.380000000001</v>
      </c>
      <c r="L22" s="48">
        <f>+F22-K22</f>
        <v>60589.619999999995</v>
      </c>
      <c r="M22" s="50"/>
    </row>
    <row r="23" spans="1:13" ht="30" customHeight="1">
      <c r="A23" s="68">
        <v>14</v>
      </c>
      <c r="B23" s="40" t="s">
        <v>137</v>
      </c>
      <c r="C23" s="40" t="s">
        <v>138</v>
      </c>
      <c r="D23" s="7" t="s">
        <v>204</v>
      </c>
      <c r="E23" s="12" t="s">
        <v>14</v>
      </c>
      <c r="F23" s="22">
        <v>60000</v>
      </c>
      <c r="G23" s="22">
        <f t="shared" si="5"/>
        <v>1722</v>
      </c>
      <c r="H23" s="22">
        <v>1824</v>
      </c>
      <c r="I23" s="22">
        <v>0</v>
      </c>
      <c r="J23" s="22">
        <v>25</v>
      </c>
      <c r="K23" s="22">
        <f t="shared" si="6"/>
        <v>3571</v>
      </c>
      <c r="L23" s="48">
        <f>+F23-K23</f>
        <v>56429</v>
      </c>
      <c r="M23" s="50"/>
    </row>
    <row r="24" spans="1:13" ht="30" customHeight="1">
      <c r="A24" s="68">
        <v>15</v>
      </c>
      <c r="B24" s="40" t="s">
        <v>192</v>
      </c>
      <c r="C24" s="40" t="s">
        <v>143</v>
      </c>
      <c r="D24" s="7" t="s">
        <v>203</v>
      </c>
      <c r="E24" s="12" t="s">
        <v>14</v>
      </c>
      <c r="F24" s="22">
        <v>80000</v>
      </c>
      <c r="G24" s="22">
        <f t="shared" si="5"/>
        <v>2296</v>
      </c>
      <c r="H24" s="22">
        <v>2432</v>
      </c>
      <c r="I24" s="22">
        <v>7400.87</v>
      </c>
      <c r="J24" s="22">
        <v>25</v>
      </c>
      <c r="K24" s="22">
        <f t="shared" si="6"/>
        <v>12153.869999999999</v>
      </c>
      <c r="L24" s="48">
        <v>67846.13</v>
      </c>
      <c r="M24" s="50"/>
    </row>
    <row r="25" spans="1:13" ht="30" customHeight="1">
      <c r="A25" s="68">
        <v>16</v>
      </c>
      <c r="B25" s="40" t="s">
        <v>191</v>
      </c>
      <c r="C25" s="40" t="s">
        <v>143</v>
      </c>
      <c r="D25" s="7" t="s">
        <v>203</v>
      </c>
      <c r="E25" s="12" t="s">
        <v>14</v>
      </c>
      <c r="F25" s="22">
        <v>80000</v>
      </c>
      <c r="G25" s="22">
        <f t="shared" ref="G25" si="7">F25*0.0287</f>
        <v>2296</v>
      </c>
      <c r="H25" s="22">
        <v>2432</v>
      </c>
      <c r="I25" s="22">
        <v>7400.87</v>
      </c>
      <c r="J25" s="22">
        <v>25</v>
      </c>
      <c r="K25" s="22">
        <f t="shared" ref="K25" si="8">+G25+H25+I25+J25</f>
        <v>12153.869999999999</v>
      </c>
      <c r="L25" s="48">
        <v>67846.13</v>
      </c>
      <c r="M25" s="50"/>
    </row>
    <row r="26" spans="1:13" ht="30" customHeight="1">
      <c r="A26" s="68">
        <v>17</v>
      </c>
      <c r="B26" s="42" t="s">
        <v>189</v>
      </c>
      <c r="C26" s="42" t="s">
        <v>143</v>
      </c>
      <c r="D26" s="7" t="s">
        <v>203</v>
      </c>
      <c r="E26" s="12" t="s">
        <v>14</v>
      </c>
      <c r="F26" s="23">
        <v>90000</v>
      </c>
      <c r="G26" s="33">
        <f>F26*0.0287</f>
        <v>2583</v>
      </c>
      <c r="H26" s="33">
        <v>2736</v>
      </c>
      <c r="I26" s="22">
        <v>0</v>
      </c>
      <c r="J26" s="22">
        <v>25</v>
      </c>
      <c r="K26" s="22">
        <f>+G26+H26+I26+J26</f>
        <v>5344</v>
      </c>
      <c r="L26" s="48">
        <f>+F26-K26</f>
        <v>84656</v>
      </c>
      <c r="M26" s="50"/>
    </row>
    <row r="27" spans="1:13" ht="30" customHeight="1">
      <c r="A27" s="68">
        <v>18</v>
      </c>
      <c r="B27" s="44" t="s">
        <v>195</v>
      </c>
      <c r="C27" s="40" t="s">
        <v>51</v>
      </c>
      <c r="D27" s="7" t="s">
        <v>203</v>
      </c>
      <c r="E27" s="7" t="s">
        <v>14</v>
      </c>
      <c r="F27" s="22">
        <v>24000</v>
      </c>
      <c r="G27" s="22">
        <f>F27*0.0287</f>
        <v>688.8</v>
      </c>
      <c r="H27" s="22">
        <f>IF(F27&lt;75829.93,F27*0.0304,2305.23)</f>
        <v>729.6</v>
      </c>
      <c r="I27" s="22">
        <v>0</v>
      </c>
      <c r="J27" s="22">
        <v>505</v>
      </c>
      <c r="K27" s="22">
        <f>G27+H27+I27+J27</f>
        <v>1923.4</v>
      </c>
      <c r="L27" s="48">
        <f>+F27-K27</f>
        <v>22076.6</v>
      </c>
      <c r="M27" s="50"/>
    </row>
    <row r="28" spans="1:13" ht="30" customHeight="1">
      <c r="A28" s="68">
        <v>19</v>
      </c>
      <c r="B28" s="40" t="s">
        <v>149</v>
      </c>
      <c r="C28" s="40" t="s">
        <v>150</v>
      </c>
      <c r="D28" s="7" t="s">
        <v>204</v>
      </c>
      <c r="E28" s="7" t="s">
        <v>14</v>
      </c>
      <c r="F28" s="22">
        <v>80000</v>
      </c>
      <c r="G28" s="22">
        <f>F28*0.0287</f>
        <v>2296</v>
      </c>
      <c r="H28" s="22">
        <v>2432</v>
      </c>
      <c r="I28" s="22">
        <v>7400.87</v>
      </c>
      <c r="J28" s="22">
        <v>25</v>
      </c>
      <c r="K28" s="22">
        <v>12153.87</v>
      </c>
      <c r="L28" s="48">
        <f>+F28-K28</f>
        <v>67846.13</v>
      </c>
      <c r="M28" s="50"/>
    </row>
    <row r="29" spans="1:13" ht="30" customHeight="1">
      <c r="A29" s="68">
        <v>20</v>
      </c>
      <c r="B29" s="40" t="s">
        <v>172</v>
      </c>
      <c r="C29" s="40" t="s">
        <v>199</v>
      </c>
      <c r="D29" s="7" t="s">
        <v>204</v>
      </c>
      <c r="E29" s="7" t="s">
        <v>14</v>
      </c>
      <c r="F29" s="22">
        <v>60000</v>
      </c>
      <c r="G29" s="22">
        <v>1722</v>
      </c>
      <c r="H29" s="22">
        <v>1824</v>
      </c>
      <c r="I29" s="22">
        <v>3486.68</v>
      </c>
      <c r="J29" s="22">
        <v>3761.59</v>
      </c>
      <c r="K29" s="22">
        <f>G29+H29+I29+J29</f>
        <v>10794.27</v>
      </c>
      <c r="L29" s="48">
        <f>+F29-K29</f>
        <v>49205.729999999996</v>
      </c>
      <c r="M29" s="50"/>
    </row>
    <row r="30" spans="1:13" ht="30" customHeight="1">
      <c r="A30" s="68">
        <v>21</v>
      </c>
      <c r="B30" s="40" t="s">
        <v>190</v>
      </c>
      <c r="C30" s="40" t="s">
        <v>143</v>
      </c>
      <c r="D30" s="7" t="s">
        <v>203</v>
      </c>
      <c r="E30" s="12" t="s">
        <v>14</v>
      </c>
      <c r="F30" s="22">
        <v>100000</v>
      </c>
      <c r="G30" s="22">
        <f>F30*0.0287</f>
        <v>2870</v>
      </c>
      <c r="H30" s="22">
        <v>3040</v>
      </c>
      <c r="I30" s="22">
        <v>12105.37</v>
      </c>
      <c r="J30" s="22">
        <v>25</v>
      </c>
      <c r="K30" s="22">
        <f>+G30+H30+I30+J30</f>
        <v>18040.370000000003</v>
      </c>
      <c r="L30" s="48">
        <v>81959.63</v>
      </c>
      <c r="M30" s="50"/>
    </row>
    <row r="31" spans="1:13" ht="30" customHeight="1">
      <c r="A31" s="68">
        <v>22</v>
      </c>
      <c r="B31" s="41" t="s">
        <v>92</v>
      </c>
      <c r="C31" s="41" t="s">
        <v>93</v>
      </c>
      <c r="D31" s="7" t="s">
        <v>204</v>
      </c>
      <c r="E31" s="12" t="s">
        <v>14</v>
      </c>
      <c r="F31" s="22">
        <v>70000</v>
      </c>
      <c r="G31" s="22">
        <f>F31*0.0287</f>
        <v>2009</v>
      </c>
      <c r="H31" s="22">
        <v>2128</v>
      </c>
      <c r="I31" s="22">
        <v>5368.48</v>
      </c>
      <c r="J31" s="22">
        <v>7421.63</v>
      </c>
      <c r="K31" s="22">
        <f>+G31+H31+I31+J31</f>
        <v>16927.11</v>
      </c>
      <c r="L31" s="48">
        <f>+F31-K31</f>
        <v>53072.89</v>
      </c>
      <c r="M31" s="50"/>
    </row>
    <row r="32" spans="1:13" ht="30" customHeight="1">
      <c r="A32" s="68">
        <v>23</v>
      </c>
      <c r="B32" s="40" t="s">
        <v>227</v>
      </c>
      <c r="C32" s="40" t="s">
        <v>143</v>
      </c>
      <c r="D32" s="7" t="s">
        <v>203</v>
      </c>
      <c r="E32" s="12" t="s">
        <v>14</v>
      </c>
      <c r="F32" s="24">
        <v>80000</v>
      </c>
      <c r="G32" s="24">
        <f t="shared" ref="G32" si="9">F32*0.0287</f>
        <v>2296</v>
      </c>
      <c r="H32" s="24">
        <v>2432</v>
      </c>
      <c r="I32" s="24">
        <v>7400.87</v>
      </c>
      <c r="J32" s="24">
        <v>9927.34</v>
      </c>
      <c r="K32" s="24">
        <f>+G32+H32+I32+J32</f>
        <v>22056.21</v>
      </c>
      <c r="L32" s="63">
        <f>+F32-K32</f>
        <v>57943.79</v>
      </c>
      <c r="M32" s="50"/>
    </row>
    <row r="33" spans="1:13" ht="30" customHeight="1" thickBot="1">
      <c r="A33" s="15" t="s">
        <v>225</v>
      </c>
      <c r="B33" s="21"/>
      <c r="C33" s="21"/>
      <c r="D33" s="7"/>
      <c r="E33" s="14"/>
      <c r="F33" s="48">
        <f>SUM(F10:F32)</f>
        <v>2044000</v>
      </c>
      <c r="G33" s="48">
        <f t="shared" ref="G33:L33" si="10">SUM(G10:G32)</f>
        <v>58662.8</v>
      </c>
      <c r="H33" s="48">
        <f t="shared" si="10"/>
        <v>60983.01</v>
      </c>
      <c r="I33" s="48">
        <f t="shared" si="10"/>
        <v>216271.70999999996</v>
      </c>
      <c r="J33" s="48">
        <f t="shared" si="10"/>
        <v>100412.66999999998</v>
      </c>
      <c r="K33" s="48">
        <f t="shared" si="10"/>
        <v>436330.19000000006</v>
      </c>
      <c r="L33" s="48">
        <f t="shared" si="10"/>
        <v>1607669.8099999998</v>
      </c>
      <c r="M33" s="50"/>
    </row>
    <row r="34" spans="1:13" ht="30" customHeight="1" thickBot="1">
      <c r="A34" s="100" t="s">
        <v>236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2"/>
      <c r="M34" s="50"/>
    </row>
    <row r="35" spans="1:13" ht="30" customHeight="1" thickBot="1">
      <c r="A35" s="1" t="s">
        <v>4</v>
      </c>
      <c r="B35" s="1" t="s">
        <v>5</v>
      </c>
      <c r="C35" s="1" t="s">
        <v>6</v>
      </c>
      <c r="D35" s="1" t="s">
        <v>200</v>
      </c>
      <c r="E35" s="13" t="s">
        <v>7</v>
      </c>
      <c r="F35" s="1" t="s">
        <v>220</v>
      </c>
      <c r="G35" s="1" t="s">
        <v>8</v>
      </c>
      <c r="H35" s="1" t="s">
        <v>9</v>
      </c>
      <c r="I35" s="1" t="s">
        <v>10</v>
      </c>
      <c r="J35" s="1" t="s">
        <v>221</v>
      </c>
      <c r="K35" s="1" t="s">
        <v>222</v>
      </c>
      <c r="L35" s="1" t="s">
        <v>223</v>
      </c>
      <c r="M35" s="50"/>
    </row>
    <row r="36" spans="1:13" ht="30" customHeight="1">
      <c r="A36" s="68">
        <v>24</v>
      </c>
      <c r="B36" s="40" t="s">
        <v>15</v>
      </c>
      <c r="C36" s="40" t="s">
        <v>16</v>
      </c>
      <c r="D36" s="7" t="s">
        <v>204</v>
      </c>
      <c r="E36" s="7" t="s">
        <v>17</v>
      </c>
      <c r="F36" s="53">
        <v>49000</v>
      </c>
      <c r="G36" s="53">
        <f>F36*0.0287</f>
        <v>1406.3</v>
      </c>
      <c r="H36" s="53">
        <v>1489.6</v>
      </c>
      <c r="I36" s="53">
        <v>0</v>
      </c>
      <c r="J36" s="53">
        <v>5671.41</v>
      </c>
      <c r="K36" s="53">
        <f>+G36+H36+I36+J36</f>
        <v>8567.31</v>
      </c>
      <c r="L36" s="53">
        <f>+F36-K36</f>
        <v>40432.69</v>
      </c>
      <c r="M36" s="50"/>
    </row>
    <row r="37" spans="1:13" ht="30" customHeight="1" thickBot="1">
      <c r="A37" s="15" t="s">
        <v>225</v>
      </c>
      <c r="B37" s="50"/>
      <c r="C37" s="50"/>
      <c r="D37" s="51"/>
      <c r="E37" s="52"/>
      <c r="F37" s="63">
        <v>49000</v>
      </c>
      <c r="G37" s="63">
        <f>F37*0.0287</f>
        <v>1406.3</v>
      </c>
      <c r="H37" s="48">
        <v>1489.6</v>
      </c>
      <c r="I37" s="48">
        <v>0</v>
      </c>
      <c r="J37" s="48">
        <v>5671.41</v>
      </c>
      <c r="K37" s="48">
        <f>+G37+H37+I37+J37</f>
        <v>8567.31</v>
      </c>
      <c r="L37" s="48">
        <f>+F37-K37</f>
        <v>40432.69</v>
      </c>
      <c r="M37" s="50"/>
    </row>
    <row r="38" spans="1:13" ht="30" customHeight="1" thickBot="1">
      <c r="A38" s="100" t="s">
        <v>128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2"/>
      <c r="M38" s="50"/>
    </row>
    <row r="39" spans="1:13" ht="30" customHeight="1" thickBot="1">
      <c r="A39" s="1" t="s">
        <v>4</v>
      </c>
      <c r="B39" s="1" t="s">
        <v>5</v>
      </c>
      <c r="C39" s="1" t="s">
        <v>6</v>
      </c>
      <c r="D39" s="1" t="s">
        <v>200</v>
      </c>
      <c r="E39" s="13" t="s">
        <v>7</v>
      </c>
      <c r="F39" s="1" t="s">
        <v>220</v>
      </c>
      <c r="G39" s="1" t="s">
        <v>8</v>
      </c>
      <c r="H39" s="1" t="s">
        <v>9</v>
      </c>
      <c r="I39" s="1" t="s">
        <v>10</v>
      </c>
      <c r="J39" s="1" t="s">
        <v>221</v>
      </c>
      <c r="K39" s="1" t="s">
        <v>222</v>
      </c>
      <c r="L39" s="1" t="s">
        <v>223</v>
      </c>
      <c r="M39" s="50"/>
    </row>
    <row r="40" spans="1:13" ht="30" customHeight="1">
      <c r="A40" s="68">
        <v>25</v>
      </c>
      <c r="B40" s="40" t="s">
        <v>25</v>
      </c>
      <c r="C40" s="43" t="s">
        <v>26</v>
      </c>
      <c r="D40" s="8" t="s">
        <v>203</v>
      </c>
      <c r="E40" s="7" t="s">
        <v>17</v>
      </c>
      <c r="F40" s="17">
        <v>50000</v>
      </c>
      <c r="G40" s="17">
        <f t="shared" ref="G40:G42" si="11">F40*0.0287</f>
        <v>1435</v>
      </c>
      <c r="H40" s="17">
        <f>IF(F40&lt;75829.93,F40*0.0304,2305.23)</f>
        <v>1520</v>
      </c>
      <c r="I40" s="17">
        <v>1854</v>
      </c>
      <c r="J40" s="17">
        <v>1325</v>
      </c>
      <c r="K40" s="17">
        <f t="shared" ref="K40:K44" si="12">G40+H40+I40+J40</f>
        <v>6134</v>
      </c>
      <c r="L40" s="18">
        <f t="shared" ref="L40:L44" si="13">+F40-K40</f>
        <v>43866</v>
      </c>
      <c r="M40" s="50"/>
    </row>
    <row r="41" spans="1:13" ht="30" customHeight="1">
      <c r="A41" s="68">
        <v>26</v>
      </c>
      <c r="B41" s="40" t="s">
        <v>24</v>
      </c>
      <c r="C41" s="43" t="s">
        <v>123</v>
      </c>
      <c r="D41" s="7" t="s">
        <v>204</v>
      </c>
      <c r="E41" s="7" t="s">
        <v>17</v>
      </c>
      <c r="F41" s="22">
        <v>60000</v>
      </c>
      <c r="G41" s="22">
        <f>F41*0.0287</f>
        <v>1722</v>
      </c>
      <c r="H41" s="22">
        <v>1824</v>
      </c>
      <c r="I41" s="22">
        <v>3486.68</v>
      </c>
      <c r="J41" s="22">
        <v>145</v>
      </c>
      <c r="K41" s="17">
        <f t="shared" si="12"/>
        <v>7177.68</v>
      </c>
      <c r="L41" s="48">
        <f>+F41-K41</f>
        <v>52822.32</v>
      </c>
      <c r="M41" s="50"/>
    </row>
    <row r="42" spans="1:13" ht="30" customHeight="1">
      <c r="A42" s="68">
        <v>27</v>
      </c>
      <c r="B42" s="40" t="s">
        <v>122</v>
      </c>
      <c r="C42" s="43" t="s">
        <v>123</v>
      </c>
      <c r="D42" s="8" t="s">
        <v>204</v>
      </c>
      <c r="E42" s="7" t="s">
        <v>14</v>
      </c>
      <c r="F42" s="17">
        <v>80000</v>
      </c>
      <c r="G42" s="17">
        <f t="shared" si="11"/>
        <v>2296</v>
      </c>
      <c r="H42" s="17">
        <v>2432</v>
      </c>
      <c r="I42" s="17">
        <v>7006.51</v>
      </c>
      <c r="J42" s="17">
        <v>1802.45</v>
      </c>
      <c r="K42" s="17">
        <f t="shared" si="12"/>
        <v>13536.960000000001</v>
      </c>
      <c r="L42" s="18">
        <f t="shared" si="13"/>
        <v>66463.039999999994</v>
      </c>
      <c r="M42" s="50"/>
    </row>
    <row r="43" spans="1:13" ht="30" customHeight="1">
      <c r="A43" s="68">
        <v>28</v>
      </c>
      <c r="B43" s="40" t="s">
        <v>205</v>
      </c>
      <c r="C43" s="42" t="s">
        <v>103</v>
      </c>
      <c r="D43" s="8" t="s">
        <v>203</v>
      </c>
      <c r="E43" s="7" t="s">
        <v>14</v>
      </c>
      <c r="F43" s="17">
        <v>35000</v>
      </c>
      <c r="G43" s="17">
        <f t="shared" ref="G43" si="14">F43*0.0287</f>
        <v>1004.5</v>
      </c>
      <c r="H43" s="17">
        <f>IF(F43&lt;75829.93,F43*0.0304,2305.23)</f>
        <v>1064</v>
      </c>
      <c r="I43" s="17">
        <v>0</v>
      </c>
      <c r="J43" s="17">
        <v>1871</v>
      </c>
      <c r="K43" s="17">
        <f>G43+H43+I43+J43</f>
        <v>3939.5</v>
      </c>
      <c r="L43" s="18">
        <f>+F43-K43</f>
        <v>31060.5</v>
      </c>
      <c r="M43" s="50"/>
    </row>
    <row r="44" spans="1:13" ht="30" customHeight="1">
      <c r="A44" s="68">
        <v>29</v>
      </c>
      <c r="B44" s="40" t="s">
        <v>126</v>
      </c>
      <c r="C44" s="43" t="s">
        <v>127</v>
      </c>
      <c r="D44" s="8" t="s">
        <v>204</v>
      </c>
      <c r="E44" s="7" t="s">
        <v>14</v>
      </c>
      <c r="F44" s="19">
        <v>41000</v>
      </c>
      <c r="G44" s="19">
        <f t="shared" ref="G44" si="15">F44*0.0287</f>
        <v>1176.7</v>
      </c>
      <c r="H44" s="19">
        <f>IF(F44&lt;75829.93,F44*0.0304,2305.23)</f>
        <v>1246.4000000000001</v>
      </c>
      <c r="I44" s="19">
        <v>0</v>
      </c>
      <c r="J44" s="19">
        <v>25</v>
      </c>
      <c r="K44" s="19">
        <f t="shared" si="12"/>
        <v>2448.1000000000004</v>
      </c>
      <c r="L44" s="20">
        <f t="shared" si="13"/>
        <v>38551.9</v>
      </c>
      <c r="M44" s="50"/>
    </row>
    <row r="45" spans="1:13" ht="30" customHeight="1" thickBot="1">
      <c r="A45" s="15" t="s">
        <v>225</v>
      </c>
      <c r="B45" s="21"/>
      <c r="C45" s="21"/>
      <c r="D45" s="9"/>
      <c r="E45" s="14"/>
      <c r="F45" s="48">
        <f>SUM(F40:F44)</f>
        <v>266000</v>
      </c>
      <c r="G45" s="48">
        <f t="shared" ref="G45:L45" si="16">SUM(G40:G44)</f>
        <v>7634.2</v>
      </c>
      <c r="H45" s="48">
        <f t="shared" si="16"/>
        <v>8086.4</v>
      </c>
      <c r="I45" s="48">
        <f t="shared" si="16"/>
        <v>12347.19</v>
      </c>
      <c r="J45" s="48">
        <f t="shared" si="16"/>
        <v>5168.45</v>
      </c>
      <c r="K45" s="48">
        <f t="shared" si="16"/>
        <v>33236.239999999998</v>
      </c>
      <c r="L45" s="48">
        <f t="shared" si="16"/>
        <v>232763.75999999998</v>
      </c>
      <c r="M45" s="54"/>
    </row>
    <row r="46" spans="1:13" ht="30" customHeight="1" thickBot="1">
      <c r="A46" s="100" t="s">
        <v>130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2"/>
      <c r="M46" s="54"/>
    </row>
    <row r="47" spans="1:13" ht="30" customHeight="1" thickBot="1">
      <c r="A47" s="1" t="s">
        <v>4</v>
      </c>
      <c r="B47" s="1" t="s">
        <v>5</v>
      </c>
      <c r="C47" s="1" t="s">
        <v>6</v>
      </c>
      <c r="D47" s="1" t="s">
        <v>200</v>
      </c>
      <c r="E47" s="13" t="s">
        <v>7</v>
      </c>
      <c r="F47" s="1" t="s">
        <v>220</v>
      </c>
      <c r="G47" s="1" t="s">
        <v>8</v>
      </c>
      <c r="H47" s="1" t="s">
        <v>9</v>
      </c>
      <c r="I47" s="1" t="s">
        <v>10</v>
      </c>
      <c r="J47" s="1" t="s">
        <v>221</v>
      </c>
      <c r="K47" s="1" t="s">
        <v>222</v>
      </c>
      <c r="L47" s="1" t="s">
        <v>223</v>
      </c>
      <c r="M47" s="54"/>
    </row>
    <row r="48" spans="1:13" ht="30" customHeight="1">
      <c r="A48" s="68">
        <v>30</v>
      </c>
      <c r="B48" s="44" t="s">
        <v>36</v>
      </c>
      <c r="C48" s="43" t="s">
        <v>37</v>
      </c>
      <c r="D48" s="8" t="s">
        <v>204</v>
      </c>
      <c r="E48" s="7" t="s">
        <v>17</v>
      </c>
      <c r="F48" s="17">
        <v>100000</v>
      </c>
      <c r="G48" s="17">
        <f>F48*0.0287</f>
        <v>2870</v>
      </c>
      <c r="H48" s="17">
        <v>3040</v>
      </c>
      <c r="I48" s="17">
        <v>12105.37</v>
      </c>
      <c r="J48" s="17">
        <v>4311.62</v>
      </c>
      <c r="K48" s="17">
        <f>G48+H48+I48+J48</f>
        <v>22326.99</v>
      </c>
      <c r="L48" s="18">
        <f>+F48-K48</f>
        <v>77673.009999999995</v>
      </c>
      <c r="M48" s="54"/>
    </row>
    <row r="49" spans="1:13" ht="30" customHeight="1">
      <c r="A49" s="68">
        <v>31</v>
      </c>
      <c r="B49" s="40" t="s">
        <v>38</v>
      </c>
      <c r="C49" s="43" t="s">
        <v>39</v>
      </c>
      <c r="D49" s="8" t="s">
        <v>203</v>
      </c>
      <c r="E49" s="7" t="s">
        <v>17</v>
      </c>
      <c r="F49" s="17">
        <v>45000</v>
      </c>
      <c r="G49" s="17">
        <f>F49*0.0287</f>
        <v>1291.5</v>
      </c>
      <c r="H49" s="17">
        <f>IF(F49&lt;75829.93,F49*0.0304,2305.23)</f>
        <v>1368</v>
      </c>
      <c r="I49" s="17">
        <v>0</v>
      </c>
      <c r="J49" s="17">
        <v>2902.45</v>
      </c>
      <c r="K49" s="17">
        <f>G49+H49+I49+J49</f>
        <v>5561.95</v>
      </c>
      <c r="L49" s="18">
        <f t="shared" ref="L49" si="17">+F49-K49</f>
        <v>39438.050000000003</v>
      </c>
      <c r="M49" s="54"/>
    </row>
    <row r="50" spans="1:13" ht="30" customHeight="1">
      <c r="A50" s="68">
        <v>32</v>
      </c>
      <c r="B50" s="40" t="s">
        <v>228</v>
      </c>
      <c r="C50" s="42" t="s">
        <v>21</v>
      </c>
      <c r="D50" s="8" t="s">
        <v>204</v>
      </c>
      <c r="E50" s="7" t="s">
        <v>14</v>
      </c>
      <c r="F50" s="19">
        <v>30000</v>
      </c>
      <c r="G50" s="19">
        <f>F50*0.0287</f>
        <v>861</v>
      </c>
      <c r="H50" s="19">
        <f>IF(F50&lt;75829.93,F50*0.0304,2305.23)</f>
        <v>912</v>
      </c>
      <c r="I50" s="19">
        <v>0</v>
      </c>
      <c r="J50" s="19">
        <v>2376.09</v>
      </c>
      <c r="K50" s="19">
        <f>G50+H50+I50+J50</f>
        <v>4149.09</v>
      </c>
      <c r="L50" s="20">
        <f t="shared" ref="L50" si="18">+F50-K50</f>
        <v>25850.91</v>
      </c>
      <c r="M50" s="54"/>
    </row>
    <row r="51" spans="1:13" ht="30" customHeight="1" thickBot="1">
      <c r="A51" s="15" t="s">
        <v>225</v>
      </c>
      <c r="B51" s="28"/>
      <c r="C51" s="28"/>
      <c r="D51" s="9"/>
      <c r="E51" s="14"/>
      <c r="F51" s="48">
        <f>SUM(F48:F50)</f>
        <v>175000</v>
      </c>
      <c r="G51" s="48">
        <f t="shared" ref="G51:L51" si="19">SUM(G48:G50)</f>
        <v>5022.5</v>
      </c>
      <c r="H51" s="48">
        <f t="shared" si="19"/>
        <v>5320</v>
      </c>
      <c r="I51" s="48">
        <f t="shared" si="19"/>
        <v>12105.37</v>
      </c>
      <c r="J51" s="48">
        <f t="shared" si="19"/>
        <v>9590.16</v>
      </c>
      <c r="K51" s="48">
        <f t="shared" si="19"/>
        <v>32038.030000000002</v>
      </c>
      <c r="L51" s="48">
        <f t="shared" si="19"/>
        <v>142961.97</v>
      </c>
      <c r="M51" s="54"/>
    </row>
    <row r="52" spans="1:13" ht="30" customHeight="1" thickBot="1">
      <c r="A52" s="100" t="s">
        <v>129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2"/>
      <c r="M52" s="50"/>
    </row>
    <row r="53" spans="1:13" ht="30" customHeight="1" thickBot="1">
      <c r="A53" s="1" t="s">
        <v>4</v>
      </c>
      <c r="B53" s="1" t="s">
        <v>5</v>
      </c>
      <c r="C53" s="1" t="s">
        <v>6</v>
      </c>
      <c r="D53" s="1" t="s">
        <v>200</v>
      </c>
      <c r="E53" s="13" t="s">
        <v>7</v>
      </c>
      <c r="F53" s="1" t="s">
        <v>220</v>
      </c>
      <c r="G53" s="1" t="s">
        <v>8</v>
      </c>
      <c r="H53" s="1" t="s">
        <v>9</v>
      </c>
      <c r="I53" s="1" t="s">
        <v>10</v>
      </c>
      <c r="J53" s="1" t="s">
        <v>221</v>
      </c>
      <c r="K53" s="1" t="s">
        <v>222</v>
      </c>
      <c r="L53" s="1" t="s">
        <v>223</v>
      </c>
      <c r="M53" s="50"/>
    </row>
    <row r="54" spans="1:13" ht="30" customHeight="1">
      <c r="A54" s="8">
        <v>33</v>
      </c>
      <c r="B54" s="40" t="s">
        <v>30</v>
      </c>
      <c r="C54" s="43" t="s">
        <v>31</v>
      </c>
      <c r="D54" s="8" t="s">
        <v>204</v>
      </c>
      <c r="E54" s="7" t="s">
        <v>17</v>
      </c>
      <c r="F54" s="17">
        <v>100000</v>
      </c>
      <c r="G54" s="17">
        <f t="shared" ref="G54:G57" si="20">F54*0.0287</f>
        <v>2870</v>
      </c>
      <c r="H54" s="17">
        <v>3040</v>
      </c>
      <c r="I54" s="17">
        <v>12105.37</v>
      </c>
      <c r="J54" s="17">
        <v>16071.63</v>
      </c>
      <c r="K54" s="17">
        <f>+G54+H54+I54+J54</f>
        <v>34087</v>
      </c>
      <c r="L54" s="18">
        <f>+F54-K54</f>
        <v>65913</v>
      </c>
      <c r="M54" s="50"/>
    </row>
    <row r="55" spans="1:13" ht="30" customHeight="1">
      <c r="A55" s="8">
        <v>34</v>
      </c>
      <c r="B55" s="40" t="s">
        <v>33</v>
      </c>
      <c r="C55" s="43" t="s">
        <v>32</v>
      </c>
      <c r="D55" s="8" t="s">
        <v>204</v>
      </c>
      <c r="E55" s="7" t="s">
        <v>17</v>
      </c>
      <c r="F55" s="17">
        <v>70000</v>
      </c>
      <c r="G55" s="17">
        <f t="shared" si="20"/>
        <v>2009</v>
      </c>
      <c r="H55" s="17">
        <f t="shared" ref="H55:H57" si="21">IF(F55&lt;75829.93,F55*0.0304,2305.23)</f>
        <v>2128</v>
      </c>
      <c r="I55" s="17">
        <v>5038.09</v>
      </c>
      <c r="J55" s="17">
        <v>1902.45</v>
      </c>
      <c r="K55" s="17">
        <f t="shared" ref="K55:K57" si="22">+G55+H55+I55+J55</f>
        <v>11077.54</v>
      </c>
      <c r="L55" s="18">
        <f t="shared" ref="L55" si="23">+F55-K55</f>
        <v>58922.46</v>
      </c>
      <c r="M55" s="50"/>
    </row>
    <row r="56" spans="1:13" ht="30" customHeight="1">
      <c r="A56" s="8">
        <v>35</v>
      </c>
      <c r="B56" s="42" t="s">
        <v>102</v>
      </c>
      <c r="C56" s="42" t="s">
        <v>21</v>
      </c>
      <c r="D56" s="8" t="s">
        <v>204</v>
      </c>
      <c r="E56" s="7" t="s">
        <v>14</v>
      </c>
      <c r="F56" s="33">
        <v>45000</v>
      </c>
      <c r="G56" s="33">
        <v>1291.5</v>
      </c>
      <c r="H56" s="33">
        <v>1368</v>
      </c>
      <c r="I56" s="17">
        <v>1148.33</v>
      </c>
      <c r="J56" s="33">
        <v>225</v>
      </c>
      <c r="K56" s="17">
        <v>4032.83</v>
      </c>
      <c r="L56" s="18">
        <v>40967.17</v>
      </c>
      <c r="M56" s="50"/>
    </row>
    <row r="57" spans="1:13" ht="30" customHeight="1">
      <c r="A57" s="8">
        <v>36</v>
      </c>
      <c r="B57" s="42" t="s">
        <v>185</v>
      </c>
      <c r="C57" s="55" t="s">
        <v>32</v>
      </c>
      <c r="D57" s="8" t="s">
        <v>203</v>
      </c>
      <c r="E57" s="7" t="s">
        <v>17</v>
      </c>
      <c r="F57" s="17">
        <v>60000</v>
      </c>
      <c r="G57" s="17">
        <f t="shared" si="20"/>
        <v>1722</v>
      </c>
      <c r="H57" s="17">
        <f t="shared" si="21"/>
        <v>1824</v>
      </c>
      <c r="I57" s="17">
        <v>3486.68</v>
      </c>
      <c r="J57" s="17">
        <v>125</v>
      </c>
      <c r="K57" s="17">
        <f t="shared" si="22"/>
        <v>7157.68</v>
      </c>
      <c r="L57" s="18">
        <f>+F57-K57</f>
        <v>52842.32</v>
      </c>
      <c r="M57" s="50"/>
    </row>
    <row r="58" spans="1:13" ht="30" customHeight="1">
      <c r="A58" s="8">
        <v>37</v>
      </c>
      <c r="B58" s="42" t="s">
        <v>207</v>
      </c>
      <c r="C58" s="42" t="s">
        <v>21</v>
      </c>
      <c r="D58" s="8" t="s">
        <v>204</v>
      </c>
      <c r="E58" s="7" t="s">
        <v>14</v>
      </c>
      <c r="F58" s="19">
        <v>45000</v>
      </c>
      <c r="G58" s="19">
        <v>1291.5</v>
      </c>
      <c r="H58" s="19">
        <v>1368</v>
      </c>
      <c r="I58" s="19">
        <v>1148.33</v>
      </c>
      <c r="J58" s="19">
        <v>939.5</v>
      </c>
      <c r="K58" s="19">
        <v>4747.33</v>
      </c>
      <c r="L58" s="20">
        <v>40252.67</v>
      </c>
      <c r="M58" s="50"/>
    </row>
    <row r="59" spans="1:13" ht="30" customHeight="1" thickBot="1">
      <c r="A59" s="15" t="s">
        <v>225</v>
      </c>
      <c r="B59" s="36"/>
      <c r="C59" s="21"/>
      <c r="D59" s="9"/>
      <c r="E59" s="14"/>
      <c r="F59" s="48">
        <f t="shared" ref="F59:L59" si="24">+SUM(F54:F58)</f>
        <v>320000</v>
      </c>
      <c r="G59" s="48">
        <f t="shared" si="24"/>
        <v>9184</v>
      </c>
      <c r="H59" s="48">
        <f t="shared" si="24"/>
        <v>9728</v>
      </c>
      <c r="I59" s="48">
        <f t="shared" si="24"/>
        <v>22926.800000000003</v>
      </c>
      <c r="J59" s="48">
        <f t="shared" si="24"/>
        <v>19263.579999999998</v>
      </c>
      <c r="K59" s="48">
        <f t="shared" si="24"/>
        <v>61102.380000000005</v>
      </c>
      <c r="L59" s="48">
        <f t="shared" si="24"/>
        <v>258897.62</v>
      </c>
      <c r="M59" s="50"/>
    </row>
    <row r="60" spans="1:13" ht="30" customHeight="1" thickBot="1">
      <c r="A60" s="100" t="s">
        <v>133</v>
      </c>
      <c r="B60" s="101" t="s">
        <v>64</v>
      </c>
      <c r="C60" s="101"/>
      <c r="D60" s="101"/>
      <c r="E60" s="101"/>
      <c r="F60" s="101"/>
      <c r="G60" s="101"/>
      <c r="H60" s="101"/>
      <c r="I60" s="101"/>
      <c r="J60" s="101"/>
      <c r="K60" s="101"/>
      <c r="L60" s="102"/>
      <c r="M60" s="50"/>
    </row>
    <row r="61" spans="1:13" ht="30" customHeight="1" thickBot="1">
      <c r="A61" s="1" t="s">
        <v>4</v>
      </c>
      <c r="B61" s="1" t="s">
        <v>5</v>
      </c>
      <c r="C61" s="1" t="s">
        <v>6</v>
      </c>
      <c r="D61" s="1" t="s">
        <v>200</v>
      </c>
      <c r="E61" s="13" t="s">
        <v>7</v>
      </c>
      <c r="F61" s="1" t="s">
        <v>220</v>
      </c>
      <c r="G61" s="1" t="s">
        <v>8</v>
      </c>
      <c r="H61" s="1" t="s">
        <v>9</v>
      </c>
      <c r="I61" s="1" t="s">
        <v>10</v>
      </c>
      <c r="J61" s="1" t="s">
        <v>221</v>
      </c>
      <c r="K61" s="1" t="s">
        <v>222</v>
      </c>
      <c r="L61" s="1" t="s">
        <v>223</v>
      </c>
      <c r="M61" s="50"/>
    </row>
    <row r="62" spans="1:13" ht="30" customHeight="1">
      <c r="A62" s="7">
        <v>38</v>
      </c>
      <c r="B62" s="40" t="s">
        <v>71</v>
      </c>
      <c r="C62" s="40" t="s">
        <v>186</v>
      </c>
      <c r="D62" s="7" t="s">
        <v>204</v>
      </c>
      <c r="E62" s="7" t="s">
        <v>17</v>
      </c>
      <c r="F62" s="17">
        <v>55000</v>
      </c>
      <c r="G62" s="17">
        <f t="shared" ref="G62" si="25">F62*0.0287</f>
        <v>1578.5</v>
      </c>
      <c r="H62" s="17">
        <f t="shared" ref="H62" si="26">IF(F62&lt;75829.93,F62*0.0304,2305.23)</f>
        <v>1672</v>
      </c>
      <c r="I62" s="17">
        <v>2379.9899999999998</v>
      </c>
      <c r="J62" s="17">
        <v>1425</v>
      </c>
      <c r="K62" s="33">
        <f>G62+H62+I62+J62</f>
        <v>7055.49</v>
      </c>
      <c r="L62" s="18">
        <f>+F62-K62</f>
        <v>47944.51</v>
      </c>
      <c r="M62" s="50"/>
    </row>
    <row r="63" spans="1:13" ht="30" customHeight="1">
      <c r="A63" s="7">
        <v>39</v>
      </c>
      <c r="B63" s="40" t="s">
        <v>72</v>
      </c>
      <c r="C63" s="40" t="s">
        <v>73</v>
      </c>
      <c r="D63" s="7" t="s">
        <v>204</v>
      </c>
      <c r="E63" s="7" t="s">
        <v>17</v>
      </c>
      <c r="F63" s="10">
        <v>100000</v>
      </c>
      <c r="G63" s="10">
        <v>2870</v>
      </c>
      <c r="H63" s="10">
        <v>3040</v>
      </c>
      <c r="I63" s="10">
        <v>12105.37</v>
      </c>
      <c r="J63" s="10">
        <v>14973.16</v>
      </c>
      <c r="K63" s="10">
        <f>+G63+H63+I63+J63</f>
        <v>32988.53</v>
      </c>
      <c r="L63" s="20">
        <f>+F63-K63</f>
        <v>67011.47</v>
      </c>
      <c r="M63" s="50"/>
    </row>
    <row r="64" spans="1:13" ht="30" customHeight="1" thickBot="1">
      <c r="A64" s="15" t="s">
        <v>225</v>
      </c>
      <c r="B64" s="35"/>
      <c r="C64" s="28"/>
      <c r="D64" s="9"/>
      <c r="E64" s="14"/>
      <c r="F64" s="48">
        <f>SUM(F62:F63)</f>
        <v>155000</v>
      </c>
      <c r="G64" s="48">
        <f t="shared" ref="G64:L64" si="27">SUM(G62:G63)</f>
        <v>4448.5</v>
      </c>
      <c r="H64" s="48">
        <f t="shared" si="27"/>
        <v>4712</v>
      </c>
      <c r="I64" s="48">
        <f t="shared" si="27"/>
        <v>14485.36</v>
      </c>
      <c r="J64" s="48">
        <f t="shared" si="27"/>
        <v>16398.16</v>
      </c>
      <c r="K64" s="48">
        <f t="shared" si="27"/>
        <v>40044.019999999997</v>
      </c>
      <c r="L64" s="48">
        <f t="shared" si="27"/>
        <v>114955.98000000001</v>
      </c>
      <c r="M64" s="50"/>
    </row>
    <row r="65" spans="1:14" ht="30" customHeight="1" thickBot="1">
      <c r="A65" s="100" t="s">
        <v>134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2"/>
      <c r="M65" s="50"/>
    </row>
    <row r="66" spans="1:14" ht="30" customHeight="1" thickBot="1">
      <c r="A66" s="1" t="s">
        <v>4</v>
      </c>
      <c r="B66" s="1" t="s">
        <v>5</v>
      </c>
      <c r="C66" s="1" t="s">
        <v>6</v>
      </c>
      <c r="D66" s="1" t="s">
        <v>200</v>
      </c>
      <c r="E66" s="13" t="s">
        <v>7</v>
      </c>
      <c r="F66" s="1" t="s">
        <v>220</v>
      </c>
      <c r="G66" s="1" t="s">
        <v>8</v>
      </c>
      <c r="H66" s="1" t="s">
        <v>9</v>
      </c>
      <c r="I66" s="1" t="s">
        <v>10</v>
      </c>
      <c r="J66" s="1" t="s">
        <v>221</v>
      </c>
      <c r="K66" s="1" t="s">
        <v>222</v>
      </c>
      <c r="L66" s="1" t="s">
        <v>223</v>
      </c>
      <c r="M66" s="50"/>
    </row>
    <row r="67" spans="1:14" ht="30" customHeight="1">
      <c r="A67" s="7">
        <v>40</v>
      </c>
      <c r="B67" s="40" t="s">
        <v>74</v>
      </c>
      <c r="C67" s="56" t="s">
        <v>202</v>
      </c>
      <c r="D67" s="57" t="s">
        <v>204</v>
      </c>
      <c r="E67" s="7" t="s">
        <v>17</v>
      </c>
      <c r="F67" s="33">
        <v>90000</v>
      </c>
      <c r="G67" s="33">
        <f>F67*0.0287</f>
        <v>2583</v>
      </c>
      <c r="H67" s="33">
        <v>2736</v>
      </c>
      <c r="I67" s="33">
        <v>9753.119999999999</v>
      </c>
      <c r="J67" s="33">
        <v>4185.07</v>
      </c>
      <c r="K67" s="33">
        <f>G67+H67+I67+J67</f>
        <v>19257.189999999999</v>
      </c>
      <c r="L67" s="45">
        <f t="shared" ref="L67" si="28">+F67-K67</f>
        <v>70742.81</v>
      </c>
      <c r="M67" s="50"/>
    </row>
    <row r="68" spans="1:14" ht="30" customHeight="1">
      <c r="A68" s="7">
        <v>41</v>
      </c>
      <c r="B68" s="58" t="s">
        <v>231</v>
      </c>
      <c r="C68" s="55" t="s">
        <v>232</v>
      </c>
      <c r="D68" s="59" t="s">
        <v>204</v>
      </c>
      <c r="E68" s="7" t="s">
        <v>17</v>
      </c>
      <c r="F68" s="10">
        <v>50000</v>
      </c>
      <c r="G68" s="10">
        <f t="shared" ref="G68" si="29">F68*0.0287</f>
        <v>1435</v>
      </c>
      <c r="H68" s="10">
        <f>IF(F68&lt;75829.93,F68*0.0304,2305.23)</f>
        <v>1520</v>
      </c>
      <c r="I68" s="10">
        <v>1854</v>
      </c>
      <c r="J68" s="10">
        <v>225</v>
      </c>
      <c r="K68" s="10">
        <f>G68+H68+I68+J68</f>
        <v>5034</v>
      </c>
      <c r="L68" s="34">
        <f>+F68-K68</f>
        <v>44966</v>
      </c>
      <c r="M68" s="50"/>
    </row>
    <row r="69" spans="1:14" ht="30" customHeight="1" thickBot="1">
      <c r="A69" s="15" t="s">
        <v>225</v>
      </c>
      <c r="B69" s="28"/>
      <c r="C69" s="28"/>
      <c r="D69" s="9"/>
      <c r="E69" s="14"/>
      <c r="F69" s="48">
        <f t="shared" ref="F69:L69" si="30">+SUM(F63:F67)</f>
        <v>345000</v>
      </c>
      <c r="G69" s="48">
        <f t="shared" si="30"/>
        <v>9901.5</v>
      </c>
      <c r="H69" s="48">
        <f t="shared" si="30"/>
        <v>10488</v>
      </c>
      <c r="I69" s="48">
        <f t="shared" si="30"/>
        <v>36343.850000000006</v>
      </c>
      <c r="J69" s="48">
        <f t="shared" si="30"/>
        <v>35556.39</v>
      </c>
      <c r="K69" s="48">
        <f t="shared" si="30"/>
        <v>92289.739999999991</v>
      </c>
      <c r="L69" s="48">
        <f t="shared" si="30"/>
        <v>252710.26</v>
      </c>
      <c r="M69" s="50"/>
    </row>
    <row r="70" spans="1:14" ht="30" customHeight="1" thickBot="1">
      <c r="A70" s="100" t="s">
        <v>237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2"/>
      <c r="M70" s="50"/>
    </row>
    <row r="71" spans="1:14" ht="30" customHeight="1" thickBot="1">
      <c r="A71" s="1" t="s">
        <v>4</v>
      </c>
      <c r="B71" s="1" t="s">
        <v>5</v>
      </c>
      <c r="C71" s="1" t="s">
        <v>6</v>
      </c>
      <c r="D71" s="1" t="s">
        <v>200</v>
      </c>
      <c r="E71" s="13" t="s">
        <v>7</v>
      </c>
      <c r="F71" s="1" t="s">
        <v>220</v>
      </c>
      <c r="G71" s="1" t="s">
        <v>8</v>
      </c>
      <c r="H71" s="1" t="s">
        <v>9</v>
      </c>
      <c r="I71" s="1" t="s">
        <v>10</v>
      </c>
      <c r="J71" s="1" t="s">
        <v>221</v>
      </c>
      <c r="K71" s="1" t="s">
        <v>222</v>
      </c>
      <c r="L71" s="1" t="s">
        <v>223</v>
      </c>
      <c r="M71" s="50"/>
    </row>
    <row r="72" spans="1:14" ht="30" customHeight="1">
      <c r="A72" s="7">
        <v>42</v>
      </c>
      <c r="B72" s="58" t="s">
        <v>146</v>
      </c>
      <c r="C72" s="55" t="s">
        <v>147</v>
      </c>
      <c r="D72" s="59" t="s">
        <v>204</v>
      </c>
      <c r="E72" s="7" t="s">
        <v>17</v>
      </c>
      <c r="F72" s="10">
        <v>100000</v>
      </c>
      <c r="G72" s="10">
        <f>F72*0.0287</f>
        <v>2870</v>
      </c>
      <c r="H72" s="10">
        <v>3040</v>
      </c>
      <c r="I72" s="10">
        <v>11711.01</v>
      </c>
      <c r="J72" s="10">
        <v>16802.45</v>
      </c>
      <c r="K72" s="10">
        <f>SUM(G72:J72)</f>
        <v>34423.460000000006</v>
      </c>
      <c r="L72" s="34">
        <f>+F72-K72</f>
        <v>65576.539999999994</v>
      </c>
      <c r="M72" s="50"/>
    </row>
    <row r="73" spans="1:14" ht="30" customHeight="1" thickBot="1">
      <c r="A73" s="15" t="s">
        <v>225</v>
      </c>
      <c r="B73" s="36"/>
      <c r="C73" s="21"/>
      <c r="D73" s="9"/>
      <c r="E73" s="14"/>
      <c r="F73" s="48">
        <v>100000</v>
      </c>
      <c r="G73" s="48">
        <f>F73*0.0287</f>
        <v>2870</v>
      </c>
      <c r="H73" s="48">
        <v>3040</v>
      </c>
      <c r="I73" s="48">
        <v>11711.01</v>
      </c>
      <c r="J73" s="48">
        <v>16802.45</v>
      </c>
      <c r="K73" s="48">
        <f>SUM(G73:J73)</f>
        <v>34423.460000000006</v>
      </c>
      <c r="L73" s="48">
        <f>+F73-K73</f>
        <v>65576.539999999994</v>
      </c>
      <c r="M73" s="50"/>
    </row>
    <row r="74" spans="1:14" ht="30" customHeight="1" thickBot="1">
      <c r="A74" s="100" t="s">
        <v>238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2"/>
      <c r="M74" s="50"/>
    </row>
    <row r="75" spans="1:14" ht="30" customHeight="1" thickBot="1">
      <c r="A75" s="1" t="s">
        <v>4</v>
      </c>
      <c r="B75" s="1" t="s">
        <v>5</v>
      </c>
      <c r="C75" s="1" t="s">
        <v>6</v>
      </c>
      <c r="D75" s="1" t="s">
        <v>200</v>
      </c>
      <c r="E75" s="13" t="s">
        <v>7</v>
      </c>
      <c r="F75" s="1" t="s">
        <v>220</v>
      </c>
      <c r="G75" s="1" t="s">
        <v>8</v>
      </c>
      <c r="H75" s="1" t="s">
        <v>9</v>
      </c>
      <c r="I75" s="1" t="s">
        <v>10</v>
      </c>
      <c r="J75" s="1" t="s">
        <v>221</v>
      </c>
      <c r="K75" s="1" t="s">
        <v>222</v>
      </c>
      <c r="L75" s="1" t="s">
        <v>223</v>
      </c>
      <c r="M75" s="50"/>
    </row>
    <row r="76" spans="1:14" ht="30" customHeight="1">
      <c r="A76" s="68">
        <v>43</v>
      </c>
      <c r="B76" s="40" t="s">
        <v>124</v>
      </c>
      <c r="C76" s="40" t="s">
        <v>125</v>
      </c>
      <c r="D76" s="7" t="s">
        <v>203</v>
      </c>
      <c r="E76" s="7" t="s">
        <v>14</v>
      </c>
      <c r="F76" s="33">
        <v>35000</v>
      </c>
      <c r="G76" s="33">
        <f>F76*0.0287</f>
        <v>1004.5</v>
      </c>
      <c r="H76" s="33">
        <f>IF(F76&lt;75829.93,F76*0.0304,2305.23)</f>
        <v>1064</v>
      </c>
      <c r="I76" s="17">
        <v>0</v>
      </c>
      <c r="J76" s="33">
        <v>939.5</v>
      </c>
      <c r="K76" s="33">
        <f t="shared" ref="K76:K82" si="31">G76+H76+I76+J76</f>
        <v>3008</v>
      </c>
      <c r="L76" s="45">
        <f>+F76-K76</f>
        <v>31992</v>
      </c>
      <c r="M76" s="60"/>
    </row>
    <row r="77" spans="1:14" ht="30" customHeight="1">
      <c r="A77" s="68">
        <v>44</v>
      </c>
      <c r="B77" s="44" t="s">
        <v>76</v>
      </c>
      <c r="C77" s="40" t="s">
        <v>77</v>
      </c>
      <c r="D77" s="7" t="s">
        <v>203</v>
      </c>
      <c r="E77" s="7" t="s">
        <v>17</v>
      </c>
      <c r="F77" s="33">
        <v>55000</v>
      </c>
      <c r="G77" s="33">
        <f>F77*0.0287</f>
        <v>1578.5</v>
      </c>
      <c r="H77" s="33">
        <f>IF(F77&lt;75829.93,F77*0.0304,2305.23)</f>
        <v>1672</v>
      </c>
      <c r="I77" s="17">
        <v>166.46</v>
      </c>
      <c r="J77" s="33">
        <v>7457.9</v>
      </c>
      <c r="K77" s="33">
        <f t="shared" si="31"/>
        <v>10874.86</v>
      </c>
      <c r="L77" s="45">
        <f t="shared" ref="L77:L83" si="32">+F77-K77</f>
        <v>44125.14</v>
      </c>
      <c r="M77" s="50"/>
    </row>
    <row r="78" spans="1:14" ht="30" customHeight="1">
      <c r="A78" s="68">
        <v>45</v>
      </c>
      <c r="B78" s="40" t="s">
        <v>80</v>
      </c>
      <c r="C78" s="40" t="s">
        <v>81</v>
      </c>
      <c r="D78" s="7" t="s">
        <v>203</v>
      </c>
      <c r="E78" s="7" t="s">
        <v>17</v>
      </c>
      <c r="F78" s="33">
        <v>45000</v>
      </c>
      <c r="G78" s="33">
        <v>1291.5</v>
      </c>
      <c r="H78" s="33">
        <f>IF(F78&lt;75829.93,F78*0.0304,2305.23)</f>
        <v>1368</v>
      </c>
      <c r="I78" s="17">
        <v>0</v>
      </c>
      <c r="J78" s="33">
        <v>5129.79</v>
      </c>
      <c r="K78" s="33">
        <f>G78+H78+I78+J78</f>
        <v>7789.29</v>
      </c>
      <c r="L78" s="45">
        <f t="shared" si="32"/>
        <v>37210.71</v>
      </c>
      <c r="M78" s="50"/>
    </row>
    <row r="79" spans="1:14" ht="30" customHeight="1">
      <c r="A79" s="68">
        <v>46</v>
      </c>
      <c r="B79" s="40" t="s">
        <v>75</v>
      </c>
      <c r="C79" s="40" t="s">
        <v>201</v>
      </c>
      <c r="D79" s="7" t="s">
        <v>203</v>
      </c>
      <c r="E79" s="7" t="s">
        <v>17</v>
      </c>
      <c r="F79" s="33">
        <v>90000</v>
      </c>
      <c r="G79" s="33">
        <f>F79*0.0287</f>
        <v>2583</v>
      </c>
      <c r="H79" s="33">
        <v>2736</v>
      </c>
      <c r="I79" s="33">
        <v>8964.39</v>
      </c>
      <c r="J79" s="33">
        <v>3279.9</v>
      </c>
      <c r="K79" s="33">
        <f>G79+H79+I79+J79</f>
        <v>17563.29</v>
      </c>
      <c r="L79" s="45">
        <f t="shared" si="32"/>
        <v>72436.709999999992</v>
      </c>
      <c r="M79" s="50"/>
      <c r="N79" s="91"/>
    </row>
    <row r="80" spans="1:14" ht="30" customHeight="1">
      <c r="A80" s="68">
        <v>47</v>
      </c>
      <c r="B80" s="43" t="s">
        <v>78</v>
      </c>
      <c r="C80" s="40" t="s">
        <v>79</v>
      </c>
      <c r="D80" s="7" t="s">
        <v>203</v>
      </c>
      <c r="E80" s="7" t="s">
        <v>17</v>
      </c>
      <c r="F80" s="33">
        <v>54450</v>
      </c>
      <c r="G80" s="33">
        <f t="shared" ref="G80:G82" si="33">F80*0.0287</f>
        <v>1562.7149999999999</v>
      </c>
      <c r="H80" s="33">
        <f>IF(F80&lt;75829.93,F80*0.0304,2305.23)</f>
        <v>1655.28</v>
      </c>
      <c r="I80" s="33">
        <v>2482.0500000000002</v>
      </c>
      <c r="J80" s="33">
        <v>25</v>
      </c>
      <c r="K80" s="33">
        <f t="shared" si="31"/>
        <v>5725.0450000000001</v>
      </c>
      <c r="L80" s="45">
        <f t="shared" si="32"/>
        <v>48724.955000000002</v>
      </c>
      <c r="M80" s="50"/>
    </row>
    <row r="81" spans="1:13" ht="30" customHeight="1">
      <c r="A81" s="68">
        <v>48</v>
      </c>
      <c r="B81" s="43" t="s">
        <v>115</v>
      </c>
      <c r="C81" s="40" t="s">
        <v>116</v>
      </c>
      <c r="D81" s="7" t="s">
        <v>203</v>
      </c>
      <c r="E81" s="7" t="s">
        <v>17</v>
      </c>
      <c r="F81" s="33">
        <v>37000</v>
      </c>
      <c r="G81" s="33">
        <f t="shared" si="33"/>
        <v>1061.9000000000001</v>
      </c>
      <c r="H81" s="33">
        <v>1124.8</v>
      </c>
      <c r="I81" s="33">
        <v>19.25</v>
      </c>
      <c r="J81" s="33">
        <v>2587.65</v>
      </c>
      <c r="K81" s="33">
        <f t="shared" si="31"/>
        <v>4793.6000000000004</v>
      </c>
      <c r="L81" s="45">
        <f t="shared" si="32"/>
        <v>32206.400000000001</v>
      </c>
      <c r="M81" s="50"/>
    </row>
    <row r="82" spans="1:13" ht="30" customHeight="1">
      <c r="A82" s="68">
        <v>49</v>
      </c>
      <c r="B82" s="43" t="s">
        <v>108</v>
      </c>
      <c r="C82" s="40" t="s">
        <v>107</v>
      </c>
      <c r="D82" s="7" t="s">
        <v>203</v>
      </c>
      <c r="E82" s="7" t="s">
        <v>14</v>
      </c>
      <c r="F82" s="10">
        <v>30000</v>
      </c>
      <c r="G82" s="10">
        <f t="shared" si="33"/>
        <v>861</v>
      </c>
      <c r="H82" s="10">
        <v>912</v>
      </c>
      <c r="I82" s="19">
        <v>0</v>
      </c>
      <c r="J82" s="10">
        <v>1105</v>
      </c>
      <c r="K82" s="10">
        <f t="shared" si="31"/>
        <v>2878</v>
      </c>
      <c r="L82" s="34">
        <f t="shared" si="32"/>
        <v>27122</v>
      </c>
      <c r="M82" s="50"/>
    </row>
    <row r="83" spans="1:13" ht="30" customHeight="1" thickBot="1">
      <c r="A83" s="15" t="s">
        <v>225</v>
      </c>
      <c r="B83" s="28"/>
      <c r="C83" s="28"/>
      <c r="D83" s="9"/>
      <c r="E83" s="14"/>
      <c r="F83" s="48">
        <f t="shared" ref="F83:K83" si="34">+SUM(F76:F82)</f>
        <v>346450</v>
      </c>
      <c r="G83" s="48">
        <f t="shared" si="34"/>
        <v>9943.1149999999998</v>
      </c>
      <c r="H83" s="48">
        <f t="shared" si="34"/>
        <v>10532.08</v>
      </c>
      <c r="I83" s="48">
        <f t="shared" si="34"/>
        <v>11632.149999999998</v>
      </c>
      <c r="J83" s="48">
        <f t="shared" si="34"/>
        <v>20524.740000000002</v>
      </c>
      <c r="K83" s="48">
        <f t="shared" si="34"/>
        <v>52632.084999999999</v>
      </c>
      <c r="L83" s="45">
        <f t="shared" si="32"/>
        <v>293817.91499999998</v>
      </c>
      <c r="M83" s="50"/>
    </row>
    <row r="84" spans="1:13" ht="30" customHeight="1" thickBot="1">
      <c r="A84" s="100" t="s">
        <v>131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2"/>
      <c r="M84" s="50"/>
    </row>
    <row r="85" spans="1:13" ht="30" customHeight="1" thickBot="1">
      <c r="A85" s="1" t="s">
        <v>4</v>
      </c>
      <c r="B85" s="1" t="s">
        <v>5</v>
      </c>
      <c r="C85" s="1" t="s">
        <v>6</v>
      </c>
      <c r="D85" s="1" t="s">
        <v>200</v>
      </c>
      <c r="E85" s="13" t="s">
        <v>7</v>
      </c>
      <c r="F85" s="1" t="s">
        <v>220</v>
      </c>
      <c r="G85" s="1" t="s">
        <v>8</v>
      </c>
      <c r="H85" s="1" t="s">
        <v>9</v>
      </c>
      <c r="I85" s="1" t="s">
        <v>10</v>
      </c>
      <c r="J85" s="1" t="s">
        <v>221</v>
      </c>
      <c r="K85" s="1" t="s">
        <v>222</v>
      </c>
      <c r="L85" s="1" t="s">
        <v>223</v>
      </c>
      <c r="M85" s="50"/>
    </row>
    <row r="86" spans="1:13" ht="30" customHeight="1">
      <c r="A86" s="68">
        <v>50</v>
      </c>
      <c r="B86" s="40" t="s">
        <v>42</v>
      </c>
      <c r="C86" s="43" t="s">
        <v>43</v>
      </c>
      <c r="D86" s="8" t="s">
        <v>204</v>
      </c>
      <c r="E86" s="7" t="s">
        <v>17</v>
      </c>
      <c r="F86" s="26">
        <v>100000</v>
      </c>
      <c r="G86" s="26">
        <f>F86*0.0287</f>
        <v>2870</v>
      </c>
      <c r="H86" s="26">
        <v>3040</v>
      </c>
      <c r="I86" s="26">
        <v>12105.37</v>
      </c>
      <c r="J86" s="26">
        <v>5570.43</v>
      </c>
      <c r="K86" s="26">
        <f>G86+H86+I86+J86</f>
        <v>23585.800000000003</v>
      </c>
      <c r="L86" s="70">
        <f>+F86-K86</f>
        <v>76414.2</v>
      </c>
      <c r="M86" s="50"/>
    </row>
    <row r="87" spans="1:13" ht="30" customHeight="1" thickBot="1">
      <c r="A87" s="15" t="s">
        <v>225</v>
      </c>
      <c r="B87" s="35"/>
      <c r="C87" s="28"/>
      <c r="D87" s="9"/>
      <c r="E87" s="14"/>
      <c r="F87" s="48">
        <f>SUM(F86)</f>
        <v>100000</v>
      </c>
      <c r="G87" s="48">
        <f t="shared" ref="G87:L87" si="35">SUM(G86)</f>
        <v>2870</v>
      </c>
      <c r="H87" s="48">
        <f t="shared" si="35"/>
        <v>3040</v>
      </c>
      <c r="I87" s="48">
        <f t="shared" si="35"/>
        <v>12105.37</v>
      </c>
      <c r="J87" s="48">
        <f t="shared" si="35"/>
        <v>5570.43</v>
      </c>
      <c r="K87" s="48">
        <f t="shared" si="35"/>
        <v>23585.800000000003</v>
      </c>
      <c r="L87" s="48">
        <f t="shared" si="35"/>
        <v>76414.2</v>
      </c>
      <c r="M87" s="50"/>
    </row>
    <row r="88" spans="1:13" ht="30" customHeight="1" thickBot="1">
      <c r="A88" s="100" t="s">
        <v>239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2"/>
      <c r="M88" s="50"/>
    </row>
    <row r="89" spans="1:13" ht="30" customHeight="1" thickBot="1">
      <c r="A89" s="1" t="s">
        <v>4</v>
      </c>
      <c r="B89" s="1" t="s">
        <v>5</v>
      </c>
      <c r="C89" s="1" t="s">
        <v>6</v>
      </c>
      <c r="D89" s="1" t="s">
        <v>200</v>
      </c>
      <c r="E89" s="13" t="s">
        <v>7</v>
      </c>
      <c r="F89" s="1" t="s">
        <v>220</v>
      </c>
      <c r="G89" s="1" t="s">
        <v>8</v>
      </c>
      <c r="H89" s="1" t="s">
        <v>9</v>
      </c>
      <c r="I89" s="1" t="s">
        <v>10</v>
      </c>
      <c r="J89" s="1" t="s">
        <v>221</v>
      </c>
      <c r="K89" s="1" t="s">
        <v>222</v>
      </c>
      <c r="L89" s="1" t="s">
        <v>223</v>
      </c>
      <c r="M89" s="50"/>
    </row>
    <row r="90" spans="1:13" ht="30" customHeight="1">
      <c r="A90" s="68">
        <v>51</v>
      </c>
      <c r="B90" s="42" t="s">
        <v>184</v>
      </c>
      <c r="C90" s="42" t="s">
        <v>123</v>
      </c>
      <c r="D90" s="7" t="s">
        <v>204</v>
      </c>
      <c r="E90" s="12" t="s">
        <v>14</v>
      </c>
      <c r="F90" s="89">
        <v>60000</v>
      </c>
      <c r="G90" s="81">
        <f>F90*0.0287</f>
        <v>1722</v>
      </c>
      <c r="H90" s="81">
        <v>1824</v>
      </c>
      <c r="I90" s="19">
        <v>0</v>
      </c>
      <c r="J90" s="53">
        <v>16145.37</v>
      </c>
      <c r="K90" s="53">
        <f>+G90+H90+I90+J90</f>
        <v>19691.370000000003</v>
      </c>
      <c r="L90" s="71">
        <f>+F90-K90</f>
        <v>40308.629999999997</v>
      </c>
      <c r="M90" s="50"/>
    </row>
    <row r="91" spans="1:13" ht="30" customHeight="1" thickBot="1">
      <c r="A91" s="15" t="s">
        <v>225</v>
      </c>
      <c r="B91" s="35"/>
      <c r="C91" s="28"/>
      <c r="D91" s="9"/>
      <c r="E91" s="14"/>
      <c r="F91" s="47">
        <f>+F90</f>
        <v>60000</v>
      </c>
      <c r="G91" s="47">
        <f t="shared" ref="G91:L91" si="36">+G90</f>
        <v>1722</v>
      </c>
      <c r="H91" s="47">
        <f t="shared" si="36"/>
        <v>1824</v>
      </c>
      <c r="I91" s="19">
        <f t="shared" si="36"/>
        <v>0</v>
      </c>
      <c r="J91" s="47">
        <f t="shared" si="36"/>
        <v>16145.37</v>
      </c>
      <c r="K91" s="47">
        <f t="shared" si="36"/>
        <v>19691.370000000003</v>
      </c>
      <c r="L91" s="47">
        <f t="shared" si="36"/>
        <v>40308.629999999997</v>
      </c>
      <c r="M91" s="50"/>
    </row>
    <row r="92" spans="1:13" ht="30" customHeight="1" thickBot="1">
      <c r="A92" s="100" t="s">
        <v>63</v>
      </c>
      <c r="B92" s="101" t="s">
        <v>64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2"/>
      <c r="M92" s="50"/>
    </row>
    <row r="93" spans="1:13" ht="30" customHeight="1" thickBot="1">
      <c r="A93" s="1" t="s">
        <v>4</v>
      </c>
      <c r="B93" s="1" t="s">
        <v>5</v>
      </c>
      <c r="C93" s="1" t="s">
        <v>6</v>
      </c>
      <c r="D93" s="1" t="s">
        <v>200</v>
      </c>
      <c r="E93" s="13" t="s">
        <v>7</v>
      </c>
      <c r="F93" s="1" t="s">
        <v>220</v>
      </c>
      <c r="G93" s="1" t="s">
        <v>8</v>
      </c>
      <c r="H93" s="1" t="s">
        <v>9</v>
      </c>
      <c r="I93" s="1" t="s">
        <v>10</v>
      </c>
      <c r="J93" s="1" t="s">
        <v>221</v>
      </c>
      <c r="K93" s="1" t="s">
        <v>222</v>
      </c>
      <c r="L93" s="1" t="s">
        <v>223</v>
      </c>
      <c r="M93" s="50"/>
    </row>
    <row r="94" spans="1:13" ht="30" customHeight="1">
      <c r="A94" s="68">
        <v>52</v>
      </c>
      <c r="B94" s="44" t="s">
        <v>65</v>
      </c>
      <c r="C94" s="43" t="s">
        <v>66</v>
      </c>
      <c r="D94" s="8" t="s">
        <v>203</v>
      </c>
      <c r="E94" s="7" t="s">
        <v>17</v>
      </c>
      <c r="F94" s="17">
        <v>90000</v>
      </c>
      <c r="G94" s="17">
        <v>2583</v>
      </c>
      <c r="H94" s="17">
        <v>2736</v>
      </c>
      <c r="I94" s="17">
        <v>9753.1200000000008</v>
      </c>
      <c r="J94" s="17">
        <v>405</v>
      </c>
      <c r="K94" s="17">
        <f>G94+H94+I94+J94</f>
        <v>15477.12</v>
      </c>
      <c r="L94" s="18">
        <f>+F94-K94</f>
        <v>74522.880000000005</v>
      </c>
      <c r="M94" s="60"/>
    </row>
    <row r="95" spans="1:13" ht="30" customHeight="1">
      <c r="A95" s="68">
        <v>53</v>
      </c>
      <c r="B95" s="40" t="s">
        <v>67</v>
      </c>
      <c r="C95" s="43" t="s">
        <v>68</v>
      </c>
      <c r="D95" s="8" t="s">
        <v>203</v>
      </c>
      <c r="E95" s="7" t="s">
        <v>14</v>
      </c>
      <c r="F95" s="17">
        <v>50000</v>
      </c>
      <c r="G95" s="17">
        <f>F95*0.0287</f>
        <v>1435</v>
      </c>
      <c r="H95" s="17">
        <f>IF(F95&lt;75829.93,F95*0.0304,2305.23)</f>
        <v>1520</v>
      </c>
      <c r="I95" s="17">
        <v>0</v>
      </c>
      <c r="J95" s="17">
        <v>2881.67</v>
      </c>
      <c r="K95" s="17">
        <f>+G95+H95+I95+J95</f>
        <v>5836.67</v>
      </c>
      <c r="L95" s="18">
        <f>+F95-K95</f>
        <v>44163.33</v>
      </c>
      <c r="M95" s="60"/>
    </row>
    <row r="96" spans="1:13" ht="30" customHeight="1">
      <c r="A96" s="68">
        <v>54</v>
      </c>
      <c r="B96" s="40" t="s">
        <v>44</v>
      </c>
      <c r="C96" s="43" t="s">
        <v>45</v>
      </c>
      <c r="D96" s="8" t="s">
        <v>204</v>
      </c>
      <c r="E96" s="7" t="s">
        <v>14</v>
      </c>
      <c r="F96" s="17">
        <v>41000</v>
      </c>
      <c r="G96" s="17">
        <f>F96*0.0287</f>
        <v>1176.7</v>
      </c>
      <c r="H96" s="17">
        <f>IF(F96&lt;75829.93,F96*0.0304,2305.23)</f>
        <v>1246.4000000000001</v>
      </c>
      <c r="I96" s="17">
        <v>0</v>
      </c>
      <c r="J96" s="17">
        <v>225</v>
      </c>
      <c r="K96" s="17">
        <f>G96+H96+I96+J96</f>
        <v>2648.1000000000004</v>
      </c>
      <c r="L96" s="18">
        <f t="shared" ref="L96" si="37">+F96-K96</f>
        <v>38351.9</v>
      </c>
      <c r="M96" s="60"/>
    </row>
    <row r="97" spans="1:13" ht="30" customHeight="1">
      <c r="A97" s="68">
        <v>55</v>
      </c>
      <c r="B97" s="40" t="s">
        <v>69</v>
      </c>
      <c r="C97" s="43" t="s">
        <v>45</v>
      </c>
      <c r="D97" s="8" t="s">
        <v>204</v>
      </c>
      <c r="E97" s="7" t="s">
        <v>14</v>
      </c>
      <c r="F97" s="17">
        <v>41000</v>
      </c>
      <c r="G97" s="17">
        <f>F97*0.0287</f>
        <v>1176.7</v>
      </c>
      <c r="H97" s="17">
        <f>IF(F97&lt;75829.93,F97*0.0304,2305.23)</f>
        <v>1246.4000000000001</v>
      </c>
      <c r="I97" s="17">
        <v>0</v>
      </c>
      <c r="J97" s="17">
        <v>1039.5</v>
      </c>
      <c r="K97" s="17">
        <f>G97+H97+I97+J97</f>
        <v>3462.6000000000004</v>
      </c>
      <c r="L97" s="18">
        <f>+F97-K97</f>
        <v>37537.4</v>
      </c>
      <c r="M97" s="60"/>
    </row>
    <row r="98" spans="1:13" ht="30" customHeight="1">
      <c r="A98" s="68">
        <v>56</v>
      </c>
      <c r="B98" s="40" t="s">
        <v>98</v>
      </c>
      <c r="C98" s="40" t="s">
        <v>97</v>
      </c>
      <c r="D98" s="7" t="s">
        <v>203</v>
      </c>
      <c r="E98" s="7" t="s">
        <v>17</v>
      </c>
      <c r="F98" s="17">
        <v>60000</v>
      </c>
      <c r="G98" s="17">
        <v>1722</v>
      </c>
      <c r="H98" s="17">
        <v>1824</v>
      </c>
      <c r="I98" s="17">
        <v>3486.68</v>
      </c>
      <c r="J98" s="17">
        <v>25</v>
      </c>
      <c r="K98" s="17">
        <f>G98+H98+I98+J98</f>
        <v>7057.68</v>
      </c>
      <c r="L98" s="18">
        <f>+F98-G98-H98-I98-J98</f>
        <v>52942.32</v>
      </c>
      <c r="M98" s="60"/>
    </row>
    <row r="99" spans="1:13" ht="30" customHeight="1">
      <c r="A99" s="68">
        <v>57</v>
      </c>
      <c r="B99" s="40" t="s">
        <v>193</v>
      </c>
      <c r="C99" s="40" t="s">
        <v>103</v>
      </c>
      <c r="D99" s="7" t="s">
        <v>204</v>
      </c>
      <c r="E99" s="7" t="s">
        <v>17</v>
      </c>
      <c r="F99" s="19">
        <v>35000</v>
      </c>
      <c r="G99" s="19">
        <v>1004.5</v>
      </c>
      <c r="H99" s="19">
        <v>1064</v>
      </c>
      <c r="I99" s="19">
        <v>0</v>
      </c>
      <c r="J99" s="19">
        <v>2802.45</v>
      </c>
      <c r="K99" s="19">
        <f>G99+H99+I99+J99</f>
        <v>4870.95</v>
      </c>
      <c r="L99" s="20">
        <f>+F99-G99-H99-I99-J99</f>
        <v>30129.05</v>
      </c>
      <c r="M99" s="60"/>
    </row>
    <row r="100" spans="1:13" ht="30" customHeight="1" thickBot="1">
      <c r="A100" s="15" t="s">
        <v>225</v>
      </c>
      <c r="B100" s="28"/>
      <c r="C100" s="28"/>
      <c r="D100" s="9"/>
      <c r="E100" s="14"/>
      <c r="F100" s="48">
        <f t="shared" ref="F100:L100" si="38">+SUM(F94:F99)</f>
        <v>317000</v>
      </c>
      <c r="G100" s="48">
        <f t="shared" si="38"/>
        <v>9097.9</v>
      </c>
      <c r="H100" s="48">
        <f t="shared" si="38"/>
        <v>9636.7999999999993</v>
      </c>
      <c r="I100" s="48">
        <f t="shared" si="38"/>
        <v>13239.800000000001</v>
      </c>
      <c r="J100" s="48">
        <f t="shared" si="38"/>
        <v>7378.62</v>
      </c>
      <c r="K100" s="48">
        <f t="shared" si="38"/>
        <v>39353.119999999995</v>
      </c>
      <c r="L100" s="48">
        <f t="shared" si="38"/>
        <v>277646.88</v>
      </c>
      <c r="M100" s="60"/>
    </row>
    <row r="101" spans="1:13" ht="30" customHeight="1" thickBot="1">
      <c r="A101" s="100" t="s">
        <v>139</v>
      </c>
      <c r="B101" s="101" t="s">
        <v>64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2"/>
      <c r="M101" s="50"/>
    </row>
    <row r="102" spans="1:13" ht="30" customHeight="1" thickBot="1">
      <c r="A102" s="1" t="s">
        <v>4</v>
      </c>
      <c r="B102" s="1" t="s">
        <v>5</v>
      </c>
      <c r="C102" s="1" t="s">
        <v>6</v>
      </c>
      <c r="D102" s="1" t="s">
        <v>200</v>
      </c>
      <c r="E102" s="13" t="s">
        <v>7</v>
      </c>
      <c r="F102" s="1" t="s">
        <v>220</v>
      </c>
      <c r="G102" s="1" t="s">
        <v>8</v>
      </c>
      <c r="H102" s="1" t="s">
        <v>9</v>
      </c>
      <c r="I102" s="1" t="s">
        <v>10</v>
      </c>
      <c r="J102" s="1" t="s">
        <v>221</v>
      </c>
      <c r="K102" s="1" t="s">
        <v>222</v>
      </c>
      <c r="L102" s="1" t="s">
        <v>223</v>
      </c>
      <c r="M102" s="50"/>
    </row>
    <row r="103" spans="1:13" ht="30" customHeight="1">
      <c r="A103" s="7">
        <v>58</v>
      </c>
      <c r="B103" s="44" t="s">
        <v>27</v>
      </c>
      <c r="C103" s="43" t="s">
        <v>28</v>
      </c>
      <c r="D103" s="8" t="s">
        <v>204</v>
      </c>
      <c r="E103" s="7" t="s">
        <v>17</v>
      </c>
      <c r="F103" s="17">
        <v>30000</v>
      </c>
      <c r="G103" s="17">
        <f t="shared" ref="G103:G108" si="39">F103*0.0287</f>
        <v>861</v>
      </c>
      <c r="H103" s="17">
        <f>IF(F103&lt;75829.93,F103*0.0304,2305.23)</f>
        <v>912</v>
      </c>
      <c r="I103" s="17">
        <f>(F103-G103-H103-33326.92)*IF(F103&gt;33326.92,15%)</f>
        <v>0</v>
      </c>
      <c r="J103" s="17">
        <v>7154.86</v>
      </c>
      <c r="K103" s="17">
        <f t="shared" ref="K103:K108" si="40">G103+H103+I103+J103</f>
        <v>8927.86</v>
      </c>
      <c r="L103" s="18">
        <f>+F103-K103</f>
        <v>21072.14</v>
      </c>
      <c r="M103" s="50"/>
    </row>
    <row r="104" spans="1:13" ht="30" customHeight="1">
      <c r="A104" s="7">
        <v>59</v>
      </c>
      <c r="B104" s="40" t="s">
        <v>29</v>
      </c>
      <c r="C104" s="43" t="s">
        <v>28</v>
      </c>
      <c r="D104" s="8" t="s">
        <v>204</v>
      </c>
      <c r="E104" s="7" t="s">
        <v>14</v>
      </c>
      <c r="F104" s="17">
        <v>30000</v>
      </c>
      <c r="G104" s="17">
        <f t="shared" si="39"/>
        <v>861</v>
      </c>
      <c r="H104" s="17">
        <f>IF(F104&lt;75829.93,F104*0.0304,2305.23)</f>
        <v>912</v>
      </c>
      <c r="I104" s="17">
        <f>(F104-G104-H104-33326.92)*IF(F104&gt;33326.92,15%)</f>
        <v>0</v>
      </c>
      <c r="J104" s="17">
        <v>12287.84</v>
      </c>
      <c r="K104" s="17">
        <f t="shared" si="40"/>
        <v>14060.84</v>
      </c>
      <c r="L104" s="18">
        <f>+F104-K104</f>
        <v>15939.16</v>
      </c>
      <c r="M104" s="50"/>
    </row>
    <row r="105" spans="1:13" ht="30" customHeight="1">
      <c r="A105" s="7">
        <v>60</v>
      </c>
      <c r="B105" s="40" t="s">
        <v>140</v>
      </c>
      <c r="C105" s="40" t="s">
        <v>141</v>
      </c>
      <c r="D105" s="7" t="s">
        <v>203</v>
      </c>
      <c r="E105" s="7" t="s">
        <v>14</v>
      </c>
      <c r="F105" s="17">
        <v>35000</v>
      </c>
      <c r="G105" s="17">
        <f t="shared" si="39"/>
        <v>1004.5</v>
      </c>
      <c r="H105" s="17">
        <v>1064</v>
      </c>
      <c r="I105" s="17">
        <v>0</v>
      </c>
      <c r="J105" s="17">
        <v>1765.57</v>
      </c>
      <c r="K105" s="17">
        <f t="shared" si="40"/>
        <v>3834.0699999999997</v>
      </c>
      <c r="L105" s="18">
        <f>+F105-K105</f>
        <v>31165.93</v>
      </c>
      <c r="M105" s="50"/>
    </row>
    <row r="106" spans="1:13" ht="30" customHeight="1">
      <c r="A106" s="7">
        <v>61</v>
      </c>
      <c r="B106" s="40" t="s">
        <v>196</v>
      </c>
      <c r="C106" s="40" t="s">
        <v>141</v>
      </c>
      <c r="D106" s="7" t="s">
        <v>203</v>
      </c>
      <c r="E106" s="7" t="s">
        <v>14</v>
      </c>
      <c r="F106" s="17">
        <v>26000</v>
      </c>
      <c r="G106" s="17">
        <f t="shared" si="39"/>
        <v>746.2</v>
      </c>
      <c r="H106" s="17">
        <f>IF(F106&lt;75829.93,F106*0.0304,2305.23)</f>
        <v>790.4</v>
      </c>
      <c r="I106" s="17">
        <v>0</v>
      </c>
      <c r="J106" s="17">
        <v>4181.6099999999997</v>
      </c>
      <c r="K106" s="17">
        <f t="shared" si="40"/>
        <v>5718.2099999999991</v>
      </c>
      <c r="L106" s="18">
        <f>+F106-K106</f>
        <v>20281.79</v>
      </c>
      <c r="M106" s="50"/>
    </row>
    <row r="107" spans="1:13" ht="30" customHeight="1">
      <c r="A107" s="7">
        <v>62</v>
      </c>
      <c r="B107" s="40" t="s">
        <v>183</v>
      </c>
      <c r="C107" s="40" t="s">
        <v>21</v>
      </c>
      <c r="D107" s="7" t="s">
        <v>204</v>
      </c>
      <c r="E107" s="7" t="s">
        <v>14</v>
      </c>
      <c r="F107" s="17">
        <v>50000</v>
      </c>
      <c r="G107" s="17">
        <v>1435</v>
      </c>
      <c r="H107" s="17">
        <v>1520</v>
      </c>
      <c r="I107" s="17">
        <v>1854</v>
      </c>
      <c r="J107" s="17">
        <v>1539.5</v>
      </c>
      <c r="K107" s="17">
        <v>6348.5</v>
      </c>
      <c r="L107" s="45">
        <v>43651.5</v>
      </c>
      <c r="M107" s="50"/>
    </row>
    <row r="108" spans="1:13" ht="30" customHeight="1">
      <c r="A108" s="7">
        <v>63</v>
      </c>
      <c r="B108" s="40" t="s">
        <v>110</v>
      </c>
      <c r="C108" s="43" t="s">
        <v>28</v>
      </c>
      <c r="D108" s="8" t="s">
        <v>204</v>
      </c>
      <c r="E108" s="7" t="s">
        <v>14</v>
      </c>
      <c r="F108" s="17">
        <v>26000</v>
      </c>
      <c r="G108" s="17">
        <f t="shared" si="39"/>
        <v>746.2</v>
      </c>
      <c r="H108" s="17">
        <v>790.4</v>
      </c>
      <c r="I108" s="17">
        <v>0</v>
      </c>
      <c r="J108" s="17">
        <v>2285.89</v>
      </c>
      <c r="K108" s="17">
        <f t="shared" si="40"/>
        <v>3822.49</v>
      </c>
      <c r="L108" s="18">
        <f>+F108-K108</f>
        <v>22177.510000000002</v>
      </c>
      <c r="M108" s="50"/>
    </row>
    <row r="109" spans="1:13" ht="30" customHeight="1">
      <c r="A109" s="7">
        <v>64</v>
      </c>
      <c r="B109" s="44" t="s">
        <v>229</v>
      </c>
      <c r="C109" s="40" t="s">
        <v>51</v>
      </c>
      <c r="D109" s="7" t="s">
        <v>203</v>
      </c>
      <c r="E109" s="7" t="s">
        <v>14</v>
      </c>
      <c r="F109" s="17">
        <v>24000</v>
      </c>
      <c r="G109" s="39">
        <f t="shared" ref="G109" si="41">F109*0.0287</f>
        <v>688.8</v>
      </c>
      <c r="H109" s="39">
        <f t="shared" ref="H109" si="42">IF(F109&lt;75829.93,F109*0.0304,2305.23)</f>
        <v>729.6</v>
      </c>
      <c r="I109" s="87">
        <v>0</v>
      </c>
      <c r="J109" s="39">
        <v>2225</v>
      </c>
      <c r="K109" s="39">
        <f t="shared" ref="K109" si="43">G109+H109+I109+J109</f>
        <v>3643.4</v>
      </c>
      <c r="L109" s="45">
        <f t="shared" ref="L109" si="44">+F109-K109</f>
        <v>20356.599999999999</v>
      </c>
      <c r="M109" s="50"/>
    </row>
    <row r="110" spans="1:13" ht="30" customHeight="1">
      <c r="A110" s="7">
        <v>65</v>
      </c>
      <c r="B110" s="40" t="s">
        <v>34</v>
      </c>
      <c r="C110" s="40" t="s">
        <v>35</v>
      </c>
      <c r="D110" s="7" t="s">
        <v>203</v>
      </c>
      <c r="E110" s="7" t="s">
        <v>14</v>
      </c>
      <c r="F110" s="17">
        <v>35000</v>
      </c>
      <c r="G110" s="17">
        <f t="shared" ref="G110" si="45">F110*0.0287</f>
        <v>1004.5</v>
      </c>
      <c r="H110" s="17">
        <f t="shared" ref="H110" si="46">IF(F110&lt;75829.93,F110*0.0304,2305.23)</f>
        <v>1064</v>
      </c>
      <c r="I110" s="17">
        <v>0</v>
      </c>
      <c r="J110" s="17">
        <v>2491.88</v>
      </c>
      <c r="K110" s="17">
        <f>G110+H110+I110+J110</f>
        <v>4560.38</v>
      </c>
      <c r="L110" s="45">
        <f t="shared" ref="L110" si="47">+F110-K110</f>
        <v>30439.62</v>
      </c>
      <c r="M110" s="50"/>
    </row>
    <row r="111" spans="1:13" ht="30" customHeight="1">
      <c r="A111" s="7">
        <v>66</v>
      </c>
      <c r="B111" s="40" t="s">
        <v>235</v>
      </c>
      <c r="C111" s="40" t="s">
        <v>141</v>
      </c>
      <c r="D111" s="7" t="s">
        <v>204</v>
      </c>
      <c r="E111" s="7" t="s">
        <v>14</v>
      </c>
      <c r="F111" s="17">
        <v>35000</v>
      </c>
      <c r="G111" s="17">
        <f>F111*0.0287</f>
        <v>1004.5</v>
      </c>
      <c r="H111" s="17">
        <f>IF(F111&lt;75829.93,F111*0.0304,2305.23)</f>
        <v>1064</v>
      </c>
      <c r="I111" s="17">
        <v>0</v>
      </c>
      <c r="J111" s="17">
        <v>25</v>
      </c>
      <c r="K111" s="17">
        <f>G111+H111+I111+J111</f>
        <v>2093.5</v>
      </c>
      <c r="L111" s="18">
        <f>+F111-K111</f>
        <v>32906.5</v>
      </c>
      <c r="M111" s="50"/>
    </row>
    <row r="112" spans="1:13" ht="30" customHeight="1">
      <c r="A112" s="7">
        <v>67</v>
      </c>
      <c r="B112" s="40" t="s">
        <v>254</v>
      </c>
      <c r="C112" s="40" t="s">
        <v>141</v>
      </c>
      <c r="D112" s="7" t="s">
        <v>204</v>
      </c>
      <c r="E112" s="7" t="s">
        <v>14</v>
      </c>
      <c r="F112" s="19">
        <v>35000</v>
      </c>
      <c r="G112" s="19">
        <f>F112*0.0287</f>
        <v>1004.5</v>
      </c>
      <c r="H112" s="19">
        <f>IF(F112&lt;75829.93,F112*0.0304,2305.23)</f>
        <v>1064</v>
      </c>
      <c r="I112" s="19">
        <v>0</v>
      </c>
      <c r="J112" s="19">
        <v>25</v>
      </c>
      <c r="K112" s="19">
        <f>G112+H112+I112+J112</f>
        <v>2093.5</v>
      </c>
      <c r="L112" s="20">
        <f>+F112-K112</f>
        <v>32906.5</v>
      </c>
      <c r="M112" s="50"/>
    </row>
    <row r="113" spans="1:13" ht="30" customHeight="1" thickBot="1">
      <c r="A113" s="15" t="s">
        <v>225</v>
      </c>
      <c r="B113" s="28"/>
      <c r="C113" s="28"/>
      <c r="D113" s="9"/>
      <c r="E113" s="14"/>
      <c r="F113" s="48">
        <f>SUM(F103:F112)</f>
        <v>326000</v>
      </c>
      <c r="G113" s="48">
        <f t="shared" ref="G113:L113" si="48">SUM(G103:G112)</f>
        <v>9356.2000000000007</v>
      </c>
      <c r="H113" s="48">
        <f t="shared" si="48"/>
        <v>9910.4</v>
      </c>
      <c r="I113" s="48">
        <f t="shared" si="48"/>
        <v>1854</v>
      </c>
      <c r="J113" s="48">
        <f t="shared" si="48"/>
        <v>33982.15</v>
      </c>
      <c r="K113" s="48">
        <f t="shared" si="48"/>
        <v>55102.749999999993</v>
      </c>
      <c r="L113" s="48">
        <f t="shared" si="48"/>
        <v>270897.25</v>
      </c>
      <c r="M113" s="50"/>
    </row>
    <row r="114" spans="1:13" ht="30" customHeight="1" thickBot="1">
      <c r="A114" s="100" t="s">
        <v>86</v>
      </c>
      <c r="B114" s="101" t="s">
        <v>64</v>
      </c>
      <c r="C114" s="101"/>
      <c r="D114" s="101"/>
      <c r="E114" s="101"/>
      <c r="F114" s="101"/>
      <c r="G114" s="101"/>
      <c r="H114" s="101"/>
      <c r="I114" s="101"/>
      <c r="J114" s="101"/>
      <c r="K114" s="101"/>
      <c r="L114" s="102"/>
      <c r="M114" s="50"/>
    </row>
    <row r="115" spans="1:13" ht="30" customHeight="1" thickBot="1">
      <c r="A115" s="1" t="s">
        <v>4</v>
      </c>
      <c r="B115" s="1" t="s">
        <v>5</v>
      </c>
      <c r="C115" s="1" t="s">
        <v>6</v>
      </c>
      <c r="D115" s="1" t="s">
        <v>200</v>
      </c>
      <c r="E115" s="13" t="s">
        <v>7</v>
      </c>
      <c r="F115" s="1" t="s">
        <v>220</v>
      </c>
      <c r="G115" s="1" t="s">
        <v>8</v>
      </c>
      <c r="H115" s="1" t="s">
        <v>9</v>
      </c>
      <c r="I115" s="1" t="s">
        <v>10</v>
      </c>
      <c r="J115" s="1" t="s">
        <v>221</v>
      </c>
      <c r="K115" s="1" t="s">
        <v>222</v>
      </c>
      <c r="L115" s="1" t="s">
        <v>223</v>
      </c>
      <c r="M115" s="50"/>
    </row>
    <row r="116" spans="1:13" ht="30" customHeight="1">
      <c r="A116" s="7">
        <v>68</v>
      </c>
      <c r="B116" s="40" t="s">
        <v>70</v>
      </c>
      <c r="C116" s="40" t="s">
        <v>99</v>
      </c>
      <c r="D116" s="7" t="s">
        <v>203</v>
      </c>
      <c r="E116" s="7" t="s">
        <v>17</v>
      </c>
      <c r="F116" s="19">
        <v>45000</v>
      </c>
      <c r="G116" s="19">
        <v>1291.5</v>
      </c>
      <c r="H116" s="19">
        <v>1368</v>
      </c>
      <c r="I116" s="19">
        <v>0</v>
      </c>
      <c r="J116" s="19">
        <v>10351.74</v>
      </c>
      <c r="K116" s="19">
        <f>+G116+H116+I116+J116</f>
        <v>13011.24</v>
      </c>
      <c r="L116" s="20">
        <f>+F116-K116</f>
        <v>31988.760000000002</v>
      </c>
      <c r="M116" s="50"/>
    </row>
    <row r="117" spans="1:13" ht="30" customHeight="1" thickBot="1">
      <c r="A117" s="15" t="s">
        <v>225</v>
      </c>
      <c r="B117" s="28"/>
      <c r="C117" s="28"/>
      <c r="D117" s="9"/>
      <c r="E117" s="14"/>
      <c r="F117" s="48">
        <f>+SUM(F116)</f>
        <v>45000</v>
      </c>
      <c r="G117" s="48">
        <f t="shared" ref="G117:L117" si="49">+SUM(G116)</f>
        <v>1291.5</v>
      </c>
      <c r="H117" s="48">
        <f t="shared" si="49"/>
        <v>1368</v>
      </c>
      <c r="I117" s="48">
        <f t="shared" si="49"/>
        <v>0</v>
      </c>
      <c r="J117" s="48">
        <f t="shared" si="49"/>
        <v>10351.74</v>
      </c>
      <c r="K117" s="48">
        <f t="shared" si="49"/>
        <v>13011.24</v>
      </c>
      <c r="L117" s="48">
        <f t="shared" si="49"/>
        <v>31988.760000000002</v>
      </c>
      <c r="M117" s="50"/>
    </row>
    <row r="118" spans="1:13" ht="30" customHeight="1" thickBot="1">
      <c r="A118" s="100" t="s">
        <v>85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2"/>
      <c r="M118" s="50"/>
    </row>
    <row r="119" spans="1:13" ht="30" customHeight="1" thickBot="1">
      <c r="A119" s="1" t="s">
        <v>4</v>
      </c>
      <c r="B119" s="1" t="s">
        <v>5</v>
      </c>
      <c r="C119" s="1" t="s">
        <v>6</v>
      </c>
      <c r="D119" s="1" t="s">
        <v>200</v>
      </c>
      <c r="E119" s="13" t="s">
        <v>7</v>
      </c>
      <c r="F119" s="1" t="s">
        <v>220</v>
      </c>
      <c r="G119" s="1" t="s">
        <v>8</v>
      </c>
      <c r="H119" s="1" t="s">
        <v>9</v>
      </c>
      <c r="I119" s="1" t="s">
        <v>10</v>
      </c>
      <c r="J119" s="1" t="s">
        <v>221</v>
      </c>
      <c r="K119" s="1" t="s">
        <v>222</v>
      </c>
      <c r="L119" s="1" t="s">
        <v>223</v>
      </c>
      <c r="M119" s="50"/>
    </row>
    <row r="120" spans="1:13" ht="30" customHeight="1">
      <c r="A120" s="7">
        <v>69</v>
      </c>
      <c r="B120" s="44" t="s">
        <v>52</v>
      </c>
      <c r="C120" s="40" t="s">
        <v>51</v>
      </c>
      <c r="D120" s="7" t="s">
        <v>203</v>
      </c>
      <c r="E120" s="7" t="s">
        <v>14</v>
      </c>
      <c r="F120" s="17">
        <v>23000</v>
      </c>
      <c r="G120" s="17">
        <f t="shared" ref="G120:G125" si="50">F120*0.0287</f>
        <v>660.1</v>
      </c>
      <c r="H120" s="17">
        <f>IF(F120&lt;75829.93,F120*0.0304,2305.23)</f>
        <v>699.2</v>
      </c>
      <c r="I120" s="17">
        <f>(F120-G120-H120-33326.92)*IF(F120&gt;33326.92,15%)</f>
        <v>0</v>
      </c>
      <c r="J120" s="17">
        <v>325</v>
      </c>
      <c r="K120" s="17">
        <f>G120+H120+I120+J120</f>
        <v>1684.3000000000002</v>
      </c>
      <c r="L120" s="29">
        <f t="shared" ref="L120:L125" si="51">+F120-K120</f>
        <v>21315.7</v>
      </c>
      <c r="M120" s="50"/>
    </row>
    <row r="121" spans="1:13" ht="30" customHeight="1">
      <c r="A121" s="7">
        <v>70</v>
      </c>
      <c r="B121" s="44" t="s">
        <v>56</v>
      </c>
      <c r="C121" s="40" t="s">
        <v>54</v>
      </c>
      <c r="D121" s="7" t="s">
        <v>204</v>
      </c>
      <c r="E121" s="7" t="s">
        <v>17</v>
      </c>
      <c r="F121" s="17">
        <v>20000</v>
      </c>
      <c r="G121" s="17">
        <f t="shared" si="50"/>
        <v>574</v>
      </c>
      <c r="H121" s="17">
        <f>IF(F121&lt;75829.93,F121*0.0304,2305.23)</f>
        <v>608</v>
      </c>
      <c r="I121" s="17">
        <f>(F121-G121-H121-33326.92)*IF(F121&gt;33326.92,15%)</f>
        <v>0</v>
      </c>
      <c r="J121" s="17">
        <v>2100.1999999999998</v>
      </c>
      <c r="K121" s="17">
        <f t="shared" ref="K121:K134" si="52">G121+H121+I121+J121</f>
        <v>3282.2</v>
      </c>
      <c r="L121" s="29">
        <f t="shared" si="51"/>
        <v>16717.8</v>
      </c>
      <c r="M121" s="50"/>
    </row>
    <row r="122" spans="1:13" ht="30" customHeight="1">
      <c r="A122" s="7">
        <v>71</v>
      </c>
      <c r="B122" s="44" t="s">
        <v>46</v>
      </c>
      <c r="C122" s="40" t="s">
        <v>47</v>
      </c>
      <c r="D122" s="7" t="s">
        <v>203</v>
      </c>
      <c r="E122" s="7" t="s">
        <v>14</v>
      </c>
      <c r="F122" s="17">
        <v>49700</v>
      </c>
      <c r="G122" s="17">
        <f t="shared" si="50"/>
        <v>1426.39</v>
      </c>
      <c r="H122" s="17">
        <f t="shared" ref="H122:H134" si="53">IF(F122&lt;75829.93,F122*0.0304,2305.23)</f>
        <v>1510.88</v>
      </c>
      <c r="I122" s="17">
        <v>0</v>
      </c>
      <c r="J122" s="17">
        <v>5972.59</v>
      </c>
      <c r="K122" s="17">
        <f t="shared" si="52"/>
        <v>8909.86</v>
      </c>
      <c r="L122" s="29">
        <f t="shared" si="51"/>
        <v>40790.14</v>
      </c>
      <c r="M122" s="50"/>
    </row>
    <row r="123" spans="1:13" ht="30" customHeight="1">
      <c r="A123" s="7">
        <v>72</v>
      </c>
      <c r="B123" s="44" t="s">
        <v>53</v>
      </c>
      <c r="C123" s="40" t="s">
        <v>54</v>
      </c>
      <c r="D123" s="7" t="s">
        <v>204</v>
      </c>
      <c r="E123" s="7" t="s">
        <v>55</v>
      </c>
      <c r="F123" s="17">
        <v>22000</v>
      </c>
      <c r="G123" s="17">
        <f t="shared" si="50"/>
        <v>631.4</v>
      </c>
      <c r="H123" s="17">
        <f>IF(F123&lt;75829.93,F123*0.0304,2305.23)</f>
        <v>668.8</v>
      </c>
      <c r="I123" s="17">
        <f>(F123-G123-H123-33326.92)*IF(F123&gt;33326.92,15%)</f>
        <v>0</v>
      </c>
      <c r="J123" s="17">
        <v>6373.77</v>
      </c>
      <c r="K123" s="17">
        <f t="shared" si="52"/>
        <v>7673.97</v>
      </c>
      <c r="L123" s="29">
        <f t="shared" si="51"/>
        <v>14326.029999999999</v>
      </c>
      <c r="M123" s="50"/>
    </row>
    <row r="124" spans="1:13" ht="30" customHeight="1">
      <c r="A124" s="7">
        <v>73</v>
      </c>
      <c r="B124" s="40" t="s">
        <v>57</v>
      </c>
      <c r="C124" s="40" t="s">
        <v>54</v>
      </c>
      <c r="D124" s="7" t="s">
        <v>204</v>
      </c>
      <c r="E124" s="7" t="s">
        <v>17</v>
      </c>
      <c r="F124" s="17">
        <v>20000</v>
      </c>
      <c r="G124" s="17">
        <f t="shared" si="50"/>
        <v>574</v>
      </c>
      <c r="H124" s="17">
        <f>IF(F124&lt;75829.93,F124*0.0304,2305.23)</f>
        <v>608</v>
      </c>
      <c r="I124" s="17">
        <f>(F124-G124-H124-33326.92)*IF(F124&gt;33326.92,15%)</f>
        <v>0</v>
      </c>
      <c r="J124" s="17">
        <v>7772.56</v>
      </c>
      <c r="K124" s="17">
        <f t="shared" si="52"/>
        <v>8954.5600000000013</v>
      </c>
      <c r="L124" s="29">
        <f t="shared" si="51"/>
        <v>11045.439999999999</v>
      </c>
      <c r="M124" s="50"/>
    </row>
    <row r="125" spans="1:13" ht="30" customHeight="1">
      <c r="A125" s="7">
        <v>74</v>
      </c>
      <c r="B125" s="40" t="s">
        <v>58</v>
      </c>
      <c r="C125" s="40" t="s">
        <v>54</v>
      </c>
      <c r="D125" s="7" t="s">
        <v>204</v>
      </c>
      <c r="E125" s="7" t="s">
        <v>17</v>
      </c>
      <c r="F125" s="17">
        <v>20000</v>
      </c>
      <c r="G125" s="17">
        <f t="shared" si="50"/>
        <v>574</v>
      </c>
      <c r="H125" s="17">
        <f>IF(F125&lt;75829.93,F125*0.0304,2305.23)</f>
        <v>608</v>
      </c>
      <c r="I125" s="17">
        <f>(F125-G125-H125-33326.92)*IF(F125&gt;33326.92,15%)</f>
        <v>0</v>
      </c>
      <c r="J125" s="17">
        <v>10899.58</v>
      </c>
      <c r="K125" s="17">
        <f t="shared" si="52"/>
        <v>12081.58</v>
      </c>
      <c r="L125" s="29">
        <f t="shared" si="51"/>
        <v>7918.42</v>
      </c>
      <c r="M125" s="50"/>
    </row>
    <row r="126" spans="1:13" ht="30" customHeight="1">
      <c r="A126" s="7">
        <v>75</v>
      </c>
      <c r="B126" s="44" t="s">
        <v>50</v>
      </c>
      <c r="C126" s="40" t="s">
        <v>51</v>
      </c>
      <c r="D126" s="7" t="s">
        <v>203</v>
      </c>
      <c r="E126" s="7" t="s">
        <v>14</v>
      </c>
      <c r="F126" s="17">
        <v>23000</v>
      </c>
      <c r="G126" s="17">
        <f t="shared" ref="G126:G134" si="54">F126*0.0287</f>
        <v>660.1</v>
      </c>
      <c r="H126" s="17">
        <f t="shared" si="53"/>
        <v>699.2</v>
      </c>
      <c r="I126" s="17">
        <f>(F126-G126-H126-33326.92)*IF(F126&gt;33326.92,15%)</f>
        <v>0</v>
      </c>
      <c r="J126" s="17">
        <v>125</v>
      </c>
      <c r="K126" s="17">
        <f t="shared" si="52"/>
        <v>1484.3000000000002</v>
      </c>
      <c r="L126" s="29">
        <f t="shared" ref="L126:L133" si="55">+F126-K126</f>
        <v>21515.7</v>
      </c>
      <c r="M126" s="50"/>
    </row>
    <row r="127" spans="1:13" ht="30" customHeight="1">
      <c r="A127" s="7">
        <v>76</v>
      </c>
      <c r="B127" s="40" t="s">
        <v>59</v>
      </c>
      <c r="C127" s="40" t="s">
        <v>60</v>
      </c>
      <c r="D127" s="7" t="s">
        <v>204</v>
      </c>
      <c r="E127" s="7" t="s">
        <v>14</v>
      </c>
      <c r="F127" s="17">
        <v>20000</v>
      </c>
      <c r="G127" s="17">
        <f>F127*0.0287</f>
        <v>574</v>
      </c>
      <c r="H127" s="17">
        <f>IF(F127&lt;75829.93,F127*0.0304,2305.23)</f>
        <v>608</v>
      </c>
      <c r="I127" s="17">
        <v>0</v>
      </c>
      <c r="J127" s="17">
        <v>3459.35</v>
      </c>
      <c r="K127" s="17">
        <f t="shared" si="52"/>
        <v>4641.3500000000004</v>
      </c>
      <c r="L127" s="29">
        <f>+F127-K127</f>
        <v>15358.65</v>
      </c>
      <c r="M127" s="50"/>
    </row>
    <row r="128" spans="1:13" ht="30" customHeight="1">
      <c r="A128" s="7">
        <v>77</v>
      </c>
      <c r="B128" s="44" t="s">
        <v>48</v>
      </c>
      <c r="C128" s="40" t="s">
        <v>49</v>
      </c>
      <c r="D128" s="7" t="s">
        <v>203</v>
      </c>
      <c r="E128" s="7" t="s">
        <v>14</v>
      </c>
      <c r="F128" s="17">
        <v>37000</v>
      </c>
      <c r="G128" s="17">
        <f>F128*0.0287</f>
        <v>1061.9000000000001</v>
      </c>
      <c r="H128" s="17">
        <f>IF(F128&lt;75829.93,F128*0.0304,2305.23)</f>
        <v>1124.8</v>
      </c>
      <c r="I128" s="17">
        <v>0</v>
      </c>
      <c r="J128" s="17">
        <v>5062</v>
      </c>
      <c r="K128" s="17">
        <f t="shared" si="52"/>
        <v>7248.7</v>
      </c>
      <c r="L128" s="29">
        <f>+F128-K128</f>
        <v>29751.3</v>
      </c>
      <c r="M128" s="50"/>
    </row>
    <row r="129" spans="1:13" ht="30" customHeight="1">
      <c r="A129" s="7">
        <v>78</v>
      </c>
      <c r="B129" s="40" t="s">
        <v>61</v>
      </c>
      <c r="C129" s="40" t="s">
        <v>54</v>
      </c>
      <c r="D129" s="7" t="s">
        <v>203</v>
      </c>
      <c r="E129" s="7" t="s">
        <v>14</v>
      </c>
      <c r="F129" s="17">
        <v>24000</v>
      </c>
      <c r="G129" s="17">
        <f>F129*0.0287</f>
        <v>688.8</v>
      </c>
      <c r="H129" s="17">
        <f>IF(F129&lt;75829.93,F129*0.0304,2305.23)</f>
        <v>729.6</v>
      </c>
      <c r="I129" s="17">
        <v>0</v>
      </c>
      <c r="J129" s="17">
        <v>4934.05</v>
      </c>
      <c r="K129" s="17">
        <f t="shared" si="52"/>
        <v>6352.4500000000007</v>
      </c>
      <c r="L129" s="29">
        <f>+F129-K129</f>
        <v>17647.55</v>
      </c>
      <c r="M129" s="50"/>
    </row>
    <row r="130" spans="1:13" ht="30" customHeight="1">
      <c r="A130" s="7">
        <v>79</v>
      </c>
      <c r="B130" s="40" t="s">
        <v>62</v>
      </c>
      <c r="C130" s="40" t="s">
        <v>54</v>
      </c>
      <c r="D130" s="7" t="s">
        <v>203</v>
      </c>
      <c r="E130" s="7" t="s">
        <v>14</v>
      </c>
      <c r="F130" s="17">
        <v>19000</v>
      </c>
      <c r="G130" s="17">
        <f>F130*0.0287</f>
        <v>545.29999999999995</v>
      </c>
      <c r="H130" s="17">
        <f>IF(F130&lt;75829.93,F130*0.0304,2305.23)</f>
        <v>577.6</v>
      </c>
      <c r="I130" s="17">
        <v>0</v>
      </c>
      <c r="J130" s="17">
        <v>25</v>
      </c>
      <c r="K130" s="17">
        <f t="shared" si="52"/>
        <v>1147.9000000000001</v>
      </c>
      <c r="L130" s="46">
        <f>+F130-K130</f>
        <v>17852.099999999999</v>
      </c>
      <c r="M130" s="50"/>
    </row>
    <row r="131" spans="1:13" ht="30" customHeight="1">
      <c r="A131" s="7">
        <v>80</v>
      </c>
      <c r="B131" s="44" t="s">
        <v>88</v>
      </c>
      <c r="C131" s="40" t="s">
        <v>51</v>
      </c>
      <c r="D131" s="7" t="s">
        <v>203</v>
      </c>
      <c r="E131" s="7" t="s">
        <v>14</v>
      </c>
      <c r="F131" s="17">
        <v>24000</v>
      </c>
      <c r="G131" s="17">
        <f t="shared" si="54"/>
        <v>688.8</v>
      </c>
      <c r="H131" s="17">
        <f t="shared" si="53"/>
        <v>729.6</v>
      </c>
      <c r="I131" s="17">
        <v>0</v>
      </c>
      <c r="J131" s="17">
        <v>505</v>
      </c>
      <c r="K131" s="17">
        <f t="shared" si="52"/>
        <v>1923.4</v>
      </c>
      <c r="L131" s="46">
        <f t="shared" si="55"/>
        <v>22076.6</v>
      </c>
      <c r="M131" s="50"/>
    </row>
    <row r="132" spans="1:13" ht="30" customHeight="1">
      <c r="A132" s="7">
        <v>81</v>
      </c>
      <c r="B132" s="40" t="s">
        <v>90</v>
      </c>
      <c r="C132" s="40" t="s">
        <v>89</v>
      </c>
      <c r="D132" s="7" t="s">
        <v>203</v>
      </c>
      <c r="E132" s="7" t="s">
        <v>14</v>
      </c>
      <c r="F132" s="17">
        <v>40000</v>
      </c>
      <c r="G132" s="17">
        <f>F132*0.0287</f>
        <v>1148</v>
      </c>
      <c r="H132" s="17">
        <v>1216</v>
      </c>
      <c r="I132" s="17">
        <v>0</v>
      </c>
      <c r="J132" s="17">
        <v>739.5</v>
      </c>
      <c r="K132" s="17">
        <f t="shared" si="52"/>
        <v>3103.5</v>
      </c>
      <c r="L132" s="46">
        <f>+F132-K132</f>
        <v>36896.5</v>
      </c>
      <c r="M132" s="50"/>
    </row>
    <row r="133" spans="1:13" ht="30" customHeight="1">
      <c r="A133" s="7">
        <v>82</v>
      </c>
      <c r="B133" s="44" t="s">
        <v>136</v>
      </c>
      <c r="C133" s="40" t="s">
        <v>54</v>
      </c>
      <c r="D133" s="7" t="s">
        <v>204</v>
      </c>
      <c r="E133" s="7" t="s">
        <v>14</v>
      </c>
      <c r="F133" s="17">
        <v>18000</v>
      </c>
      <c r="G133" s="17">
        <f t="shared" si="54"/>
        <v>516.6</v>
      </c>
      <c r="H133" s="17">
        <f t="shared" si="53"/>
        <v>547.20000000000005</v>
      </c>
      <c r="I133" s="17">
        <v>0</v>
      </c>
      <c r="J133" s="17">
        <v>1645.14</v>
      </c>
      <c r="K133" s="17">
        <f t="shared" si="52"/>
        <v>2708.9400000000005</v>
      </c>
      <c r="L133" s="29">
        <f t="shared" si="55"/>
        <v>15291.06</v>
      </c>
      <c r="M133" s="50"/>
    </row>
    <row r="134" spans="1:13" ht="30" customHeight="1">
      <c r="A134" s="7">
        <v>83</v>
      </c>
      <c r="B134" s="40" t="s">
        <v>206</v>
      </c>
      <c r="C134" s="40" t="s">
        <v>51</v>
      </c>
      <c r="D134" s="7" t="s">
        <v>203</v>
      </c>
      <c r="E134" s="7" t="s">
        <v>14</v>
      </c>
      <c r="F134" s="19">
        <v>24000</v>
      </c>
      <c r="G134" s="19">
        <f t="shared" si="54"/>
        <v>688.8</v>
      </c>
      <c r="H134" s="19">
        <f t="shared" si="53"/>
        <v>729.6</v>
      </c>
      <c r="I134" s="19">
        <v>0</v>
      </c>
      <c r="J134" s="19">
        <v>225</v>
      </c>
      <c r="K134" s="19">
        <f t="shared" si="52"/>
        <v>1643.4</v>
      </c>
      <c r="L134" s="30">
        <f t="shared" ref="L134" si="56">+F134-K134</f>
        <v>22356.6</v>
      </c>
      <c r="M134" s="50"/>
    </row>
    <row r="135" spans="1:13" ht="30" customHeight="1" thickBot="1">
      <c r="A135" s="15" t="s">
        <v>225</v>
      </c>
      <c r="B135" s="21"/>
      <c r="C135" s="21"/>
      <c r="D135" s="9"/>
      <c r="E135" s="14"/>
      <c r="F135" s="18">
        <f>SUM(F120:F134)</f>
        <v>383700</v>
      </c>
      <c r="G135" s="18">
        <f t="shared" ref="G135:L135" si="57">SUM(G120:G134)</f>
        <v>11012.189999999999</v>
      </c>
      <c r="H135" s="18">
        <f t="shared" si="57"/>
        <v>11664.480000000001</v>
      </c>
      <c r="I135" s="18">
        <f t="shared" si="57"/>
        <v>0</v>
      </c>
      <c r="J135" s="18">
        <f t="shared" si="57"/>
        <v>50163.740000000005</v>
      </c>
      <c r="K135" s="18">
        <f t="shared" si="57"/>
        <v>72840.41</v>
      </c>
      <c r="L135" s="48">
        <f t="shared" si="57"/>
        <v>310859.58999999997</v>
      </c>
      <c r="M135" s="50"/>
    </row>
    <row r="136" spans="1:13" ht="30" customHeight="1" thickBot="1">
      <c r="A136" s="100" t="s">
        <v>132</v>
      </c>
      <c r="B136" s="101" t="s">
        <v>64</v>
      </c>
      <c r="C136" s="101"/>
      <c r="D136" s="101"/>
      <c r="E136" s="101"/>
      <c r="F136" s="101"/>
      <c r="G136" s="101"/>
      <c r="H136" s="101"/>
      <c r="I136" s="101"/>
      <c r="J136" s="101"/>
      <c r="K136" s="101"/>
      <c r="L136" s="102"/>
      <c r="M136" s="50"/>
    </row>
    <row r="137" spans="1:13" ht="30" customHeight="1" thickBot="1">
      <c r="A137" s="1" t="s">
        <v>4</v>
      </c>
      <c r="B137" s="1" t="s">
        <v>5</v>
      </c>
      <c r="C137" s="1" t="s">
        <v>6</v>
      </c>
      <c r="D137" s="1" t="s">
        <v>200</v>
      </c>
      <c r="E137" s="13" t="s">
        <v>7</v>
      </c>
      <c r="F137" s="1" t="s">
        <v>220</v>
      </c>
      <c r="G137" s="1" t="s">
        <v>8</v>
      </c>
      <c r="H137" s="1" t="s">
        <v>9</v>
      </c>
      <c r="I137" s="1" t="s">
        <v>10</v>
      </c>
      <c r="J137" s="1" t="s">
        <v>221</v>
      </c>
      <c r="K137" s="1" t="s">
        <v>222</v>
      </c>
      <c r="L137" s="1" t="s">
        <v>223</v>
      </c>
      <c r="M137" s="50"/>
    </row>
    <row r="138" spans="1:13" ht="30" customHeight="1">
      <c r="A138" s="7">
        <v>84</v>
      </c>
      <c r="B138" s="40" t="s">
        <v>117</v>
      </c>
      <c r="C138" s="40" t="s">
        <v>118</v>
      </c>
      <c r="D138" s="7" t="s">
        <v>203</v>
      </c>
      <c r="E138" s="7" t="s">
        <v>14</v>
      </c>
      <c r="F138" s="10">
        <v>30000</v>
      </c>
      <c r="G138" s="10">
        <f t="shared" ref="G138" si="58">F138*0.0287</f>
        <v>861</v>
      </c>
      <c r="H138" s="10">
        <v>912</v>
      </c>
      <c r="I138" s="38">
        <v>0</v>
      </c>
      <c r="J138" s="10">
        <v>4995.29</v>
      </c>
      <c r="K138" s="10">
        <f>+G138+H138+I138+J138</f>
        <v>6768.29</v>
      </c>
      <c r="L138" s="34">
        <f t="shared" ref="L138" si="59">+F138-K138</f>
        <v>23231.71</v>
      </c>
      <c r="M138" s="50"/>
    </row>
    <row r="139" spans="1:13" ht="30" customHeight="1" thickBot="1">
      <c r="A139" s="15" t="s">
        <v>225</v>
      </c>
      <c r="B139" s="35"/>
      <c r="C139" s="35"/>
      <c r="D139" s="11"/>
      <c r="E139" s="15"/>
      <c r="F139" s="48">
        <f>+SUM(F138)</f>
        <v>30000</v>
      </c>
      <c r="G139" s="48">
        <f t="shared" ref="G139:L139" si="60">+SUM(G138)</f>
        <v>861</v>
      </c>
      <c r="H139" s="48">
        <f t="shared" si="60"/>
        <v>912</v>
      </c>
      <c r="I139" s="48">
        <f t="shared" si="60"/>
        <v>0</v>
      </c>
      <c r="J139" s="48">
        <f t="shared" si="60"/>
        <v>4995.29</v>
      </c>
      <c r="K139" s="48">
        <f t="shared" si="60"/>
        <v>6768.29</v>
      </c>
      <c r="L139" s="48">
        <f t="shared" si="60"/>
        <v>23231.71</v>
      </c>
      <c r="M139" s="50"/>
    </row>
    <row r="140" spans="1:13" ht="30" customHeight="1" thickBot="1">
      <c r="A140" s="100" t="s">
        <v>240</v>
      </c>
      <c r="B140" s="101" t="s">
        <v>64</v>
      </c>
      <c r="C140" s="101"/>
      <c r="D140" s="101"/>
      <c r="E140" s="101"/>
      <c r="F140" s="101"/>
      <c r="G140" s="101"/>
      <c r="H140" s="101"/>
      <c r="I140" s="101"/>
      <c r="J140" s="101"/>
      <c r="K140" s="101"/>
      <c r="L140" s="102"/>
      <c r="M140" s="50"/>
    </row>
    <row r="141" spans="1:13" ht="30" customHeight="1" thickBot="1">
      <c r="A141" s="1" t="s">
        <v>4</v>
      </c>
      <c r="B141" s="1" t="s">
        <v>5</v>
      </c>
      <c r="C141" s="1" t="s">
        <v>6</v>
      </c>
      <c r="D141" s="1" t="s">
        <v>200</v>
      </c>
      <c r="E141" s="13" t="s">
        <v>7</v>
      </c>
      <c r="F141" s="1" t="s">
        <v>220</v>
      </c>
      <c r="G141" s="1" t="s">
        <v>8</v>
      </c>
      <c r="H141" s="1" t="s">
        <v>9</v>
      </c>
      <c r="I141" s="1" t="s">
        <v>10</v>
      </c>
      <c r="J141" s="1" t="s">
        <v>221</v>
      </c>
      <c r="K141" s="1" t="s">
        <v>222</v>
      </c>
      <c r="L141" s="1" t="s">
        <v>223</v>
      </c>
      <c r="M141" s="50"/>
    </row>
    <row r="142" spans="1:13" ht="30" customHeight="1">
      <c r="A142" s="68">
        <v>85</v>
      </c>
      <c r="B142" s="61" t="s">
        <v>109</v>
      </c>
      <c r="C142" s="43" t="s">
        <v>107</v>
      </c>
      <c r="D142" s="8" t="s">
        <v>204</v>
      </c>
      <c r="E142" s="7" t="s">
        <v>14</v>
      </c>
      <c r="F142" s="33">
        <v>26000</v>
      </c>
      <c r="G142" s="33">
        <v>746.2</v>
      </c>
      <c r="H142" s="33">
        <v>790.4</v>
      </c>
      <c r="I142" s="37">
        <v>0</v>
      </c>
      <c r="J142" s="33">
        <v>3809.13</v>
      </c>
      <c r="K142" s="33">
        <f t="shared" ref="K142:K143" si="61">+G142+H142+I142+J142</f>
        <v>5345.73</v>
      </c>
      <c r="L142" s="48">
        <f>+F142-K142</f>
        <v>20654.27</v>
      </c>
      <c r="M142" s="50"/>
    </row>
    <row r="143" spans="1:13" ht="30" customHeight="1">
      <c r="A143" s="68">
        <v>86</v>
      </c>
      <c r="B143" s="62" t="s">
        <v>198</v>
      </c>
      <c r="C143" s="62" t="s">
        <v>21</v>
      </c>
      <c r="D143" s="7" t="s">
        <v>203</v>
      </c>
      <c r="E143" s="7" t="s">
        <v>14</v>
      </c>
      <c r="F143" s="10">
        <v>26000</v>
      </c>
      <c r="G143" s="10">
        <v>746.2</v>
      </c>
      <c r="H143" s="10">
        <v>790.4</v>
      </c>
      <c r="I143" s="38">
        <v>0</v>
      </c>
      <c r="J143" s="10">
        <v>25</v>
      </c>
      <c r="K143" s="10">
        <f t="shared" si="61"/>
        <v>1561.6</v>
      </c>
      <c r="L143" s="63">
        <f>+F143-K143</f>
        <v>24438.400000000001</v>
      </c>
      <c r="M143" s="50"/>
    </row>
    <row r="144" spans="1:13" ht="30" customHeight="1" thickBot="1">
      <c r="A144" s="15" t="s">
        <v>225</v>
      </c>
      <c r="B144" s="62"/>
      <c r="C144" s="62"/>
      <c r="D144" s="7"/>
      <c r="E144" s="7"/>
      <c r="F144" s="45">
        <f>SUM(F142:F143)</f>
        <v>52000</v>
      </c>
      <c r="G144" s="45">
        <f t="shared" ref="G144:L144" si="62">SUM(G142:G143)</f>
        <v>1492.4</v>
      </c>
      <c r="H144" s="45">
        <f t="shared" si="62"/>
        <v>1580.8</v>
      </c>
      <c r="I144" s="48">
        <f t="shared" si="62"/>
        <v>0</v>
      </c>
      <c r="J144" s="45">
        <f t="shared" si="62"/>
        <v>3834.13</v>
      </c>
      <c r="K144" s="45">
        <f t="shared" si="62"/>
        <v>6907.33</v>
      </c>
      <c r="L144" s="45">
        <f t="shared" si="62"/>
        <v>45092.67</v>
      </c>
      <c r="M144" s="50"/>
    </row>
    <row r="145" spans="1:13" ht="60" customHeight="1" thickBot="1">
      <c r="A145" s="84" t="s">
        <v>213</v>
      </c>
      <c r="B145" s="3" t="s">
        <v>226</v>
      </c>
      <c r="C145" s="3" t="s">
        <v>211</v>
      </c>
      <c r="D145" s="3" t="s">
        <v>87</v>
      </c>
      <c r="E145" s="3" t="s">
        <v>215</v>
      </c>
      <c r="F145" s="3" t="s">
        <v>135</v>
      </c>
      <c r="G145" s="3" t="s">
        <v>0</v>
      </c>
      <c r="H145" s="3" t="s">
        <v>148</v>
      </c>
      <c r="I145" s="3" t="s">
        <v>2</v>
      </c>
      <c r="J145" s="3" t="s">
        <v>3</v>
      </c>
      <c r="K145" s="3"/>
      <c r="L145" s="64"/>
      <c r="M145" s="50"/>
    </row>
    <row r="146" spans="1:13" ht="30" customHeight="1" thickBot="1">
      <c r="A146" s="100" t="s">
        <v>241</v>
      </c>
      <c r="B146" s="101"/>
      <c r="C146" s="101"/>
      <c r="D146" s="101"/>
      <c r="E146" s="101"/>
      <c r="F146" s="112"/>
      <c r="G146" s="112"/>
      <c r="H146" s="112"/>
      <c r="I146" s="112"/>
      <c r="J146" s="112"/>
      <c r="K146" s="112"/>
      <c r="L146" s="113"/>
      <c r="M146" s="50"/>
    </row>
    <row r="147" spans="1:13" ht="30" customHeight="1" thickBot="1">
      <c r="A147" s="1" t="s">
        <v>4</v>
      </c>
      <c r="B147" s="1" t="s">
        <v>5</v>
      </c>
      <c r="C147" s="1" t="s">
        <v>6</v>
      </c>
      <c r="D147" s="1" t="s">
        <v>200</v>
      </c>
      <c r="E147" s="13" t="s">
        <v>7</v>
      </c>
      <c r="F147" s="1" t="s">
        <v>220</v>
      </c>
      <c r="G147" s="1" t="s">
        <v>8</v>
      </c>
      <c r="H147" s="1" t="s">
        <v>9</v>
      </c>
      <c r="I147" s="1" t="s">
        <v>10</v>
      </c>
      <c r="J147" s="1" t="s">
        <v>221</v>
      </c>
      <c r="K147" s="1" t="s">
        <v>222</v>
      </c>
      <c r="L147" s="1" t="s">
        <v>223</v>
      </c>
      <c r="M147" s="50"/>
    </row>
    <row r="148" spans="1:13" ht="30" customHeight="1">
      <c r="A148" s="68">
        <v>87</v>
      </c>
      <c r="B148" s="40" t="s">
        <v>243</v>
      </c>
      <c r="C148" s="40" t="s">
        <v>155</v>
      </c>
      <c r="D148" s="7" t="s">
        <v>203</v>
      </c>
      <c r="E148" s="7" t="s">
        <v>17</v>
      </c>
      <c r="F148" s="92">
        <v>50000</v>
      </c>
      <c r="G148" s="92">
        <f>F148*0.0287</f>
        <v>1435</v>
      </c>
      <c r="H148" s="92">
        <f>IF(F148&lt;75829.93,F148*0.0304,2305.23)</f>
        <v>1520</v>
      </c>
      <c r="I148" s="92">
        <v>0</v>
      </c>
      <c r="J148" s="92">
        <v>1902.45</v>
      </c>
      <c r="K148" s="92">
        <f>G148+H148+I148+J148</f>
        <v>4857.45</v>
      </c>
      <c r="L148" s="93">
        <f>+F148-K148</f>
        <v>45142.55</v>
      </c>
      <c r="M148" s="50"/>
    </row>
    <row r="149" spans="1:13" ht="30" customHeight="1">
      <c r="A149" s="68">
        <v>88</v>
      </c>
      <c r="B149" s="40" t="s">
        <v>255</v>
      </c>
      <c r="C149" s="40" t="s">
        <v>256</v>
      </c>
      <c r="D149" s="7" t="s">
        <v>204</v>
      </c>
      <c r="E149" s="7" t="s">
        <v>17</v>
      </c>
      <c r="F149" s="24">
        <v>50000</v>
      </c>
      <c r="G149" s="24">
        <f>F149*0.0287</f>
        <v>1435</v>
      </c>
      <c r="H149" s="24">
        <f>IF(F149&lt;75829.93,F149*0.0304,2305.23)</f>
        <v>1520</v>
      </c>
      <c r="I149" s="24">
        <v>1854</v>
      </c>
      <c r="J149" s="24">
        <v>2904.68</v>
      </c>
      <c r="K149" s="24">
        <f>G149+H149+I149+J149</f>
        <v>7713.68</v>
      </c>
      <c r="L149" s="63">
        <f>+F149-K149</f>
        <v>42286.32</v>
      </c>
      <c r="M149" s="50"/>
    </row>
    <row r="150" spans="1:13" ht="30" customHeight="1" thickBot="1">
      <c r="A150" s="15" t="s">
        <v>225</v>
      </c>
      <c r="B150" s="35"/>
      <c r="C150" s="35"/>
      <c r="D150" s="11"/>
      <c r="E150" s="15"/>
      <c r="F150" s="48">
        <f>SUM(F148:F149)</f>
        <v>100000</v>
      </c>
      <c r="G150" s="48">
        <f t="shared" ref="G150:L150" si="63">SUM(G148:G149)</f>
        <v>2870</v>
      </c>
      <c r="H150" s="48">
        <f t="shared" si="63"/>
        <v>3040</v>
      </c>
      <c r="I150" s="48">
        <f t="shared" si="63"/>
        <v>1854</v>
      </c>
      <c r="J150" s="48">
        <f t="shared" si="63"/>
        <v>4807.13</v>
      </c>
      <c r="K150" s="48">
        <f t="shared" si="63"/>
        <v>12571.130000000001</v>
      </c>
      <c r="L150" s="48">
        <f t="shared" si="63"/>
        <v>87428.87</v>
      </c>
      <c r="M150" s="50"/>
    </row>
    <row r="151" spans="1:13" ht="30" customHeight="1" thickBot="1">
      <c r="A151" s="100" t="s">
        <v>242</v>
      </c>
      <c r="B151" s="101"/>
      <c r="C151" s="101"/>
      <c r="D151" s="101"/>
      <c r="E151" s="101"/>
      <c r="F151" s="112"/>
      <c r="G151" s="112"/>
      <c r="H151" s="112"/>
      <c r="I151" s="112"/>
      <c r="J151" s="112"/>
      <c r="K151" s="112"/>
      <c r="L151" s="113"/>
      <c r="M151" s="50"/>
    </row>
    <row r="152" spans="1:13" ht="30" customHeight="1" thickBot="1">
      <c r="A152" s="1" t="s">
        <v>4</v>
      </c>
      <c r="B152" s="1" t="s">
        <v>5</v>
      </c>
      <c r="C152" s="1" t="s">
        <v>6</v>
      </c>
      <c r="D152" s="1" t="s">
        <v>200</v>
      </c>
      <c r="E152" s="13" t="s">
        <v>7</v>
      </c>
      <c r="F152" s="1" t="s">
        <v>220</v>
      </c>
      <c r="G152" s="1" t="s">
        <v>8</v>
      </c>
      <c r="H152" s="1" t="s">
        <v>9</v>
      </c>
      <c r="I152" s="1" t="s">
        <v>10</v>
      </c>
      <c r="J152" s="1" t="s">
        <v>221</v>
      </c>
      <c r="K152" s="1" t="s">
        <v>222</v>
      </c>
      <c r="L152" s="1" t="s">
        <v>223</v>
      </c>
      <c r="M152" s="50"/>
    </row>
    <row r="153" spans="1:13" ht="30" customHeight="1">
      <c r="A153" s="68">
        <v>89</v>
      </c>
      <c r="B153" s="82" t="s">
        <v>145</v>
      </c>
      <c r="C153" s="82" t="s">
        <v>174</v>
      </c>
      <c r="D153" s="80" t="s">
        <v>203</v>
      </c>
      <c r="E153" s="80" t="s">
        <v>14</v>
      </c>
      <c r="F153" s="88">
        <v>30000</v>
      </c>
      <c r="G153" s="88">
        <v>861</v>
      </c>
      <c r="H153" s="88">
        <v>912</v>
      </c>
      <c r="I153" s="37">
        <v>0</v>
      </c>
      <c r="J153" s="88">
        <v>2047.88</v>
      </c>
      <c r="K153" s="88">
        <f t="shared" ref="K153:K154" si="64">G153+H153+I153+J153</f>
        <v>3820.88</v>
      </c>
      <c r="L153" s="90">
        <v>26179.119999999999</v>
      </c>
      <c r="M153" s="50"/>
    </row>
    <row r="154" spans="1:13" ht="30" customHeight="1">
      <c r="A154" s="68">
        <v>90</v>
      </c>
      <c r="B154" s="40" t="s">
        <v>159</v>
      </c>
      <c r="C154" s="40" t="s">
        <v>160</v>
      </c>
      <c r="D154" s="7" t="s">
        <v>204</v>
      </c>
      <c r="E154" s="7" t="s">
        <v>17</v>
      </c>
      <c r="F154" s="22">
        <v>50000</v>
      </c>
      <c r="G154" s="22">
        <f>F154*0.0287</f>
        <v>1435</v>
      </c>
      <c r="H154" s="22">
        <f>IF(F154&lt;75829.93,F154*0.0304,2305.23)</f>
        <v>1520</v>
      </c>
      <c r="I154" s="22">
        <v>0</v>
      </c>
      <c r="J154" s="22">
        <v>3908.53</v>
      </c>
      <c r="K154" s="33">
        <f t="shared" si="64"/>
        <v>6863.5300000000007</v>
      </c>
      <c r="L154" s="48">
        <f t="shared" ref="L154:L162" si="65">+F154-K154</f>
        <v>43136.47</v>
      </c>
      <c r="M154" s="50"/>
    </row>
    <row r="155" spans="1:13" ht="30" customHeight="1">
      <c r="A155" s="68">
        <v>91</v>
      </c>
      <c r="B155" s="40" t="s">
        <v>177</v>
      </c>
      <c r="C155" s="40" t="s">
        <v>178</v>
      </c>
      <c r="D155" s="7" t="s">
        <v>203</v>
      </c>
      <c r="E155" s="7" t="s">
        <v>14</v>
      </c>
      <c r="F155" s="17">
        <v>45000</v>
      </c>
      <c r="G155" s="17">
        <f>F155*0.0287</f>
        <v>1291.5</v>
      </c>
      <c r="H155" s="17">
        <f>IF(F155&lt;75829.93,F155*0.0304,2305.23)</f>
        <v>1368</v>
      </c>
      <c r="I155" s="17">
        <v>0</v>
      </c>
      <c r="J155" s="17">
        <v>25</v>
      </c>
      <c r="K155" s="17">
        <f>G155+H155+I155+J155</f>
        <v>2684.5</v>
      </c>
      <c r="L155" s="18">
        <f t="shared" si="65"/>
        <v>42315.5</v>
      </c>
      <c r="M155" s="50"/>
    </row>
    <row r="156" spans="1:13" ht="30" customHeight="1">
      <c r="A156" s="68">
        <v>92</v>
      </c>
      <c r="B156" s="40" t="s">
        <v>181</v>
      </c>
      <c r="C156" s="40" t="s">
        <v>182</v>
      </c>
      <c r="D156" s="7" t="s">
        <v>204</v>
      </c>
      <c r="E156" s="7" t="s">
        <v>14</v>
      </c>
      <c r="F156" s="22">
        <v>100000</v>
      </c>
      <c r="G156" s="22">
        <f>F156*0.0287</f>
        <v>2870</v>
      </c>
      <c r="H156" s="22">
        <v>3040</v>
      </c>
      <c r="I156" s="22">
        <v>12105.37</v>
      </c>
      <c r="J156" s="22">
        <v>25</v>
      </c>
      <c r="K156" s="17">
        <f t="shared" ref="K156:K163" si="66">G156+H156+I156+J156</f>
        <v>18040.370000000003</v>
      </c>
      <c r="L156" s="48">
        <f t="shared" si="65"/>
        <v>81959.63</v>
      </c>
      <c r="M156" s="50"/>
    </row>
    <row r="157" spans="1:13" ht="30" customHeight="1">
      <c r="A157" s="68">
        <v>93</v>
      </c>
      <c r="B157" s="40" t="s">
        <v>167</v>
      </c>
      <c r="C157" s="40" t="s">
        <v>157</v>
      </c>
      <c r="D157" s="7" t="s">
        <v>203</v>
      </c>
      <c r="E157" s="7" t="s">
        <v>14</v>
      </c>
      <c r="F157" s="22">
        <v>40000</v>
      </c>
      <c r="G157" s="22">
        <v>1148</v>
      </c>
      <c r="H157" s="22">
        <v>1216</v>
      </c>
      <c r="I157" s="22">
        <v>206.03</v>
      </c>
      <c r="J157" s="22">
        <v>11506.8</v>
      </c>
      <c r="K157" s="22">
        <v>14076.83</v>
      </c>
      <c r="L157" s="45">
        <v>25923.170000000002</v>
      </c>
      <c r="M157" s="50"/>
    </row>
    <row r="158" spans="1:13" ht="30" customHeight="1">
      <c r="A158" s="68">
        <v>94</v>
      </c>
      <c r="B158" s="40" t="s">
        <v>156</v>
      </c>
      <c r="C158" s="40" t="s">
        <v>157</v>
      </c>
      <c r="D158" s="7" t="s">
        <v>204</v>
      </c>
      <c r="E158" s="7" t="s">
        <v>14</v>
      </c>
      <c r="F158" s="33">
        <v>45000</v>
      </c>
      <c r="G158" s="33">
        <v>1291.5</v>
      </c>
      <c r="H158" s="33">
        <f>IF(F158&lt;75829.93,F158*0.0304,2305.23)</f>
        <v>1368</v>
      </c>
      <c r="I158" s="37">
        <v>0</v>
      </c>
      <c r="J158" s="33">
        <v>16778.28</v>
      </c>
      <c r="K158" s="33">
        <f t="shared" si="66"/>
        <v>19437.78</v>
      </c>
      <c r="L158" s="45">
        <f t="shared" si="65"/>
        <v>25562.22</v>
      </c>
      <c r="M158" s="50"/>
    </row>
    <row r="159" spans="1:13" ht="30" customHeight="1">
      <c r="A159" s="68">
        <v>95</v>
      </c>
      <c r="B159" s="40" t="s">
        <v>166</v>
      </c>
      <c r="C159" s="40" t="s">
        <v>157</v>
      </c>
      <c r="D159" s="7" t="s">
        <v>204</v>
      </c>
      <c r="E159" s="7" t="s">
        <v>14</v>
      </c>
      <c r="F159" s="22">
        <v>30000</v>
      </c>
      <c r="G159" s="22">
        <f>F159*0.0287</f>
        <v>861</v>
      </c>
      <c r="H159" s="22">
        <f>IF(F159&lt;75829.93,F159*0.0304,2305.23)</f>
        <v>912</v>
      </c>
      <c r="I159" s="22">
        <v>0</v>
      </c>
      <c r="J159" s="22">
        <v>25</v>
      </c>
      <c r="K159" s="22">
        <f t="shared" si="66"/>
        <v>1798</v>
      </c>
      <c r="L159" s="45">
        <f t="shared" si="65"/>
        <v>28202</v>
      </c>
      <c r="M159" s="50"/>
    </row>
    <row r="160" spans="1:13" ht="30" customHeight="1">
      <c r="A160" s="68">
        <v>96</v>
      </c>
      <c r="B160" s="40" t="s">
        <v>162</v>
      </c>
      <c r="C160" s="40" t="s">
        <v>141</v>
      </c>
      <c r="D160" s="7" t="s">
        <v>203</v>
      </c>
      <c r="E160" s="7" t="s">
        <v>17</v>
      </c>
      <c r="F160" s="22">
        <v>26000</v>
      </c>
      <c r="G160" s="22">
        <f>F160*0.0287</f>
        <v>746.2</v>
      </c>
      <c r="H160" s="22">
        <f>IF(F160&lt;75829.93,F160*0.0304,2305.23)</f>
        <v>790.4</v>
      </c>
      <c r="I160" s="22">
        <v>0</v>
      </c>
      <c r="J160" s="22">
        <v>25</v>
      </c>
      <c r="K160" s="33">
        <f t="shared" si="66"/>
        <v>1561.6</v>
      </c>
      <c r="L160" s="48">
        <f t="shared" si="65"/>
        <v>24438.400000000001</v>
      </c>
      <c r="M160" s="50"/>
    </row>
    <row r="161" spans="1:13" ht="30" customHeight="1">
      <c r="A161" s="68">
        <v>97</v>
      </c>
      <c r="B161" s="40" t="s">
        <v>169</v>
      </c>
      <c r="C161" s="40" t="s">
        <v>103</v>
      </c>
      <c r="D161" s="7" t="s">
        <v>204</v>
      </c>
      <c r="E161" s="7" t="s">
        <v>14</v>
      </c>
      <c r="F161" s="22">
        <v>28000</v>
      </c>
      <c r="G161" s="22">
        <v>803.6</v>
      </c>
      <c r="H161" s="22">
        <v>851.2</v>
      </c>
      <c r="I161" s="22">
        <v>0</v>
      </c>
      <c r="J161" s="22">
        <v>8434.75</v>
      </c>
      <c r="K161" s="22">
        <f t="shared" si="66"/>
        <v>10089.549999999999</v>
      </c>
      <c r="L161" s="48">
        <f t="shared" si="65"/>
        <v>17910.45</v>
      </c>
      <c r="M161" s="50"/>
    </row>
    <row r="162" spans="1:13" ht="30" customHeight="1">
      <c r="A162" s="68">
        <v>98</v>
      </c>
      <c r="B162" s="40" t="s">
        <v>154</v>
      </c>
      <c r="C162" s="40" t="s">
        <v>155</v>
      </c>
      <c r="D162" s="7" t="s">
        <v>204</v>
      </c>
      <c r="E162" s="7" t="s">
        <v>17</v>
      </c>
      <c r="F162" s="33">
        <v>50000</v>
      </c>
      <c r="G162" s="33">
        <f>F162*0.0287</f>
        <v>1435</v>
      </c>
      <c r="H162" s="33">
        <f>IF(F162&lt;75829.93,F162*0.0304,2305.23)</f>
        <v>1520</v>
      </c>
      <c r="I162" s="37">
        <v>0</v>
      </c>
      <c r="J162" s="33">
        <v>4125.12</v>
      </c>
      <c r="K162" s="33">
        <f t="shared" si="66"/>
        <v>7080.12</v>
      </c>
      <c r="L162" s="48">
        <f t="shared" si="65"/>
        <v>42919.88</v>
      </c>
      <c r="M162" s="50"/>
    </row>
    <row r="163" spans="1:13" ht="30" customHeight="1">
      <c r="A163" s="68">
        <v>99</v>
      </c>
      <c r="B163" s="40" t="s">
        <v>233</v>
      </c>
      <c r="C163" s="40" t="s">
        <v>234</v>
      </c>
      <c r="D163" s="7" t="s">
        <v>204</v>
      </c>
      <c r="E163" s="7" t="s">
        <v>17</v>
      </c>
      <c r="F163" s="24">
        <v>60000</v>
      </c>
      <c r="G163" s="24">
        <f>F163*0.0287</f>
        <v>1722</v>
      </c>
      <c r="H163" s="24">
        <f>IF(F163&lt;75829.93,F163*0.0304,2305.23)</f>
        <v>1824</v>
      </c>
      <c r="I163" s="24">
        <v>3486.68</v>
      </c>
      <c r="J163" s="24">
        <v>225</v>
      </c>
      <c r="K163" s="10">
        <f t="shared" si="66"/>
        <v>7257.68</v>
      </c>
      <c r="L163" s="63">
        <f>+F163-K163</f>
        <v>52742.32</v>
      </c>
      <c r="M163" s="50"/>
    </row>
    <row r="164" spans="1:13" ht="30" customHeight="1" thickBot="1">
      <c r="A164" s="15" t="s">
        <v>225</v>
      </c>
      <c r="B164" s="50"/>
      <c r="C164" s="50"/>
      <c r="D164" s="51"/>
      <c r="E164" s="52"/>
      <c r="F164" s="48">
        <f>SUM(F153:F163)</f>
        <v>504000</v>
      </c>
      <c r="G164" s="48">
        <f t="shared" ref="G164:L164" si="67">SUM(G153:G163)</f>
        <v>14464.800000000001</v>
      </c>
      <c r="H164" s="48">
        <f t="shared" si="67"/>
        <v>15321.6</v>
      </c>
      <c r="I164" s="48">
        <f t="shared" si="67"/>
        <v>15798.080000000002</v>
      </c>
      <c r="J164" s="48">
        <f t="shared" si="67"/>
        <v>47126.36</v>
      </c>
      <c r="K164" s="48">
        <f t="shared" si="67"/>
        <v>92710.84</v>
      </c>
      <c r="L164" s="48">
        <f t="shared" si="67"/>
        <v>411289.16000000003</v>
      </c>
      <c r="M164" s="50"/>
    </row>
    <row r="165" spans="1:13" ht="30" customHeight="1" thickBot="1">
      <c r="A165" s="100" t="s">
        <v>175</v>
      </c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2"/>
      <c r="M165" s="50"/>
    </row>
    <row r="166" spans="1:13" ht="30" customHeight="1" thickBot="1">
      <c r="A166" s="1" t="s">
        <v>4</v>
      </c>
      <c r="B166" s="1" t="s">
        <v>5</v>
      </c>
      <c r="C166" s="1" t="s">
        <v>6</v>
      </c>
      <c r="D166" s="1" t="s">
        <v>200</v>
      </c>
      <c r="E166" s="13" t="s">
        <v>7</v>
      </c>
      <c r="F166" s="1" t="s">
        <v>220</v>
      </c>
      <c r="G166" s="1" t="s">
        <v>8</v>
      </c>
      <c r="H166" s="1" t="s">
        <v>9</v>
      </c>
      <c r="I166" s="1" t="s">
        <v>10</v>
      </c>
      <c r="J166" s="1" t="s">
        <v>221</v>
      </c>
      <c r="K166" s="1" t="s">
        <v>222</v>
      </c>
      <c r="L166" s="1" t="s">
        <v>223</v>
      </c>
      <c r="M166" s="50"/>
    </row>
    <row r="167" spans="1:13" ht="30" customHeight="1">
      <c r="A167" s="7">
        <v>100</v>
      </c>
      <c r="B167" s="41" t="s">
        <v>19</v>
      </c>
      <c r="C167" s="42" t="s">
        <v>20</v>
      </c>
      <c r="D167" s="7" t="s">
        <v>204</v>
      </c>
      <c r="E167" s="12" t="s">
        <v>17</v>
      </c>
      <c r="F167" s="22">
        <v>60000</v>
      </c>
      <c r="G167" s="22">
        <f>F167*0.0287</f>
        <v>1722</v>
      </c>
      <c r="H167" s="22">
        <f>IF(F167&lt;75829.93,F167*0.0304,2305.23)</f>
        <v>1824</v>
      </c>
      <c r="I167" s="22">
        <v>3102.91</v>
      </c>
      <c r="J167" s="22">
        <v>3162.45</v>
      </c>
      <c r="K167" s="22">
        <f>+G167+H167+I167+J167</f>
        <v>9811.36</v>
      </c>
      <c r="L167" s="48">
        <f>+F167-K167</f>
        <v>50188.639999999999</v>
      </c>
      <c r="M167" s="50"/>
    </row>
    <row r="168" spans="1:13" ht="30" customHeight="1">
      <c r="A168" s="7">
        <v>101</v>
      </c>
      <c r="B168" s="62" t="s">
        <v>144</v>
      </c>
      <c r="C168" s="62" t="s">
        <v>141</v>
      </c>
      <c r="D168" s="7" t="s">
        <v>203</v>
      </c>
      <c r="E168" s="7" t="s">
        <v>14</v>
      </c>
      <c r="F168" s="33">
        <v>30000</v>
      </c>
      <c r="G168" s="33">
        <v>861</v>
      </c>
      <c r="H168" s="33">
        <f t="shared" ref="H168" si="68">IF(F168&lt;75829.93,F168*0.0304,2305.23)</f>
        <v>912</v>
      </c>
      <c r="I168" s="22">
        <v>0</v>
      </c>
      <c r="J168" s="33">
        <v>1902.45</v>
      </c>
      <c r="K168" s="33">
        <f t="shared" ref="K168:K172" si="69">+G168+H168+I168+J168</f>
        <v>3675.45</v>
      </c>
      <c r="L168" s="18">
        <f t="shared" ref="L168" si="70">+F168-K168</f>
        <v>26324.55</v>
      </c>
      <c r="M168" s="50"/>
    </row>
    <row r="169" spans="1:13" ht="30" customHeight="1">
      <c r="A169" s="7">
        <v>102</v>
      </c>
      <c r="B169" s="40" t="s">
        <v>152</v>
      </c>
      <c r="C169" s="40" t="s">
        <v>153</v>
      </c>
      <c r="D169" s="7" t="s">
        <v>204</v>
      </c>
      <c r="E169" s="7" t="s">
        <v>17</v>
      </c>
      <c r="F169" s="31">
        <v>60000</v>
      </c>
      <c r="G169" s="31">
        <f>F169*0.0287</f>
        <v>1722</v>
      </c>
      <c r="H169" s="31">
        <f>IF(F169&lt;75829.93,F169*0.0304,2305.23)</f>
        <v>1824</v>
      </c>
      <c r="I169" s="22">
        <v>3486.68</v>
      </c>
      <c r="J169" s="31">
        <v>365</v>
      </c>
      <c r="K169" s="31">
        <f t="shared" si="69"/>
        <v>7397.68</v>
      </c>
      <c r="L169" s="32">
        <f>+F169-K169</f>
        <v>52602.32</v>
      </c>
      <c r="M169" s="50"/>
    </row>
    <row r="170" spans="1:13" ht="30" customHeight="1">
      <c r="A170" s="7">
        <v>103</v>
      </c>
      <c r="B170" s="40" t="s">
        <v>158</v>
      </c>
      <c r="C170" s="40" t="s">
        <v>157</v>
      </c>
      <c r="D170" s="7" t="s">
        <v>203</v>
      </c>
      <c r="E170" s="7" t="s">
        <v>14</v>
      </c>
      <c r="F170" s="33">
        <v>45000</v>
      </c>
      <c r="G170" s="33">
        <f>F170*0.0287</f>
        <v>1291.5</v>
      </c>
      <c r="H170" s="33">
        <f>IF(F170&lt;75829.93,F170*0.0304,2305.23)</f>
        <v>1368</v>
      </c>
      <c r="I170" s="22">
        <v>0</v>
      </c>
      <c r="J170" s="33">
        <v>4616.62</v>
      </c>
      <c r="K170" s="33">
        <f t="shared" si="69"/>
        <v>7276.12</v>
      </c>
      <c r="L170" s="45">
        <f>+F170-K170</f>
        <v>37723.879999999997</v>
      </c>
      <c r="M170" s="50"/>
    </row>
    <row r="171" spans="1:13" ht="30" customHeight="1">
      <c r="A171" s="7">
        <v>104</v>
      </c>
      <c r="B171" s="40" t="s">
        <v>161</v>
      </c>
      <c r="C171" s="40" t="s">
        <v>141</v>
      </c>
      <c r="D171" s="7" t="s">
        <v>204</v>
      </c>
      <c r="E171" s="7" t="s">
        <v>17</v>
      </c>
      <c r="F171" s="22">
        <v>30000</v>
      </c>
      <c r="G171" s="22">
        <f>F171*0.0287</f>
        <v>861</v>
      </c>
      <c r="H171" s="22">
        <f>IF(F171&lt;75829.93,F171*0.0304,2305.23)</f>
        <v>912</v>
      </c>
      <c r="I171" s="22">
        <v>0</v>
      </c>
      <c r="J171" s="22">
        <v>625</v>
      </c>
      <c r="K171" s="33">
        <f t="shared" si="69"/>
        <v>2398</v>
      </c>
      <c r="L171" s="48">
        <f>+F171-K171</f>
        <v>27602</v>
      </c>
      <c r="M171" s="50"/>
    </row>
    <row r="172" spans="1:13" ht="30" customHeight="1">
      <c r="A172" s="7">
        <v>105</v>
      </c>
      <c r="B172" s="40" t="s">
        <v>176</v>
      </c>
      <c r="C172" s="40" t="s">
        <v>174</v>
      </c>
      <c r="D172" s="7" t="s">
        <v>203</v>
      </c>
      <c r="E172" s="7" t="s">
        <v>14</v>
      </c>
      <c r="F172" s="24">
        <v>26000</v>
      </c>
      <c r="G172" s="24">
        <f>F172*0.0287</f>
        <v>746.2</v>
      </c>
      <c r="H172" s="24">
        <f>IF(F172&lt;75829.93,F172*0.0304,2305.23)</f>
        <v>790.4</v>
      </c>
      <c r="I172" s="24">
        <v>0</v>
      </c>
      <c r="J172" s="24">
        <v>25</v>
      </c>
      <c r="K172" s="19">
        <f t="shared" si="69"/>
        <v>1561.6</v>
      </c>
      <c r="L172" s="20">
        <f>+F172-K172</f>
        <v>24438.400000000001</v>
      </c>
      <c r="M172" s="50"/>
    </row>
    <row r="173" spans="1:13" ht="30" customHeight="1" thickBot="1">
      <c r="A173" s="15" t="s">
        <v>225</v>
      </c>
      <c r="B173" s="50"/>
      <c r="C173" s="50"/>
      <c r="D173" s="51"/>
      <c r="E173" s="52"/>
      <c r="F173" s="48">
        <f>SUM(F167:F172)</f>
        <v>251000</v>
      </c>
      <c r="G173" s="48">
        <f t="shared" ref="G173:L173" si="71">SUM(G167:G172)</f>
        <v>7203.7</v>
      </c>
      <c r="H173" s="48">
        <f t="shared" si="71"/>
        <v>7630.4</v>
      </c>
      <c r="I173" s="48">
        <f t="shared" si="71"/>
        <v>6589.59</v>
      </c>
      <c r="J173" s="48">
        <f t="shared" si="71"/>
        <v>10696.52</v>
      </c>
      <c r="K173" s="48">
        <f t="shared" si="71"/>
        <v>32120.21</v>
      </c>
      <c r="L173" s="48">
        <f t="shared" si="71"/>
        <v>218879.79</v>
      </c>
      <c r="M173" s="50"/>
    </row>
    <row r="174" spans="1:13" ht="30" customHeight="1" thickBot="1">
      <c r="A174" s="100" t="s">
        <v>121</v>
      </c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2"/>
      <c r="M174" s="50"/>
    </row>
    <row r="175" spans="1:13" ht="30" customHeight="1" thickBot="1">
      <c r="A175" s="1" t="s">
        <v>4</v>
      </c>
      <c r="B175" s="1" t="s">
        <v>5</v>
      </c>
      <c r="C175" s="1" t="s">
        <v>6</v>
      </c>
      <c r="D175" s="1" t="s">
        <v>200</v>
      </c>
      <c r="E175" s="13" t="s">
        <v>7</v>
      </c>
      <c r="F175" s="1" t="s">
        <v>220</v>
      </c>
      <c r="G175" s="1" t="s">
        <v>8</v>
      </c>
      <c r="H175" s="1" t="s">
        <v>9</v>
      </c>
      <c r="I175" s="1" t="s">
        <v>10</v>
      </c>
      <c r="J175" s="1" t="s">
        <v>221</v>
      </c>
      <c r="K175" s="1" t="s">
        <v>222</v>
      </c>
      <c r="L175" s="1" t="s">
        <v>223</v>
      </c>
      <c r="M175" s="50"/>
    </row>
    <row r="176" spans="1:13" ht="30" customHeight="1">
      <c r="A176" s="7">
        <v>106</v>
      </c>
      <c r="B176" s="40" t="s">
        <v>245</v>
      </c>
      <c r="C176" s="40" t="s">
        <v>155</v>
      </c>
      <c r="D176" s="7" t="s">
        <v>204</v>
      </c>
      <c r="E176" s="7" t="s">
        <v>17</v>
      </c>
      <c r="F176" s="22">
        <v>50000</v>
      </c>
      <c r="G176" s="22">
        <v>1435</v>
      </c>
      <c r="H176" s="22">
        <f>IF(F176&lt;75829.93,F176*0.0304,2305.23)</f>
        <v>1520</v>
      </c>
      <c r="I176" s="22">
        <v>0</v>
      </c>
      <c r="J176" s="22">
        <v>325</v>
      </c>
      <c r="K176" s="22">
        <f>G176+H176+I176+J176</f>
        <v>3280</v>
      </c>
      <c r="L176" s="48">
        <f>+F176-K176</f>
        <v>46720</v>
      </c>
      <c r="M176" s="50"/>
    </row>
    <row r="177" spans="1:15" ht="30" customHeight="1">
      <c r="A177" s="7">
        <v>107</v>
      </c>
      <c r="B177" s="40" t="s">
        <v>244</v>
      </c>
      <c r="C177" s="40" t="s">
        <v>155</v>
      </c>
      <c r="D177" s="7" t="s">
        <v>203</v>
      </c>
      <c r="E177" s="7" t="s">
        <v>17</v>
      </c>
      <c r="F177" s="22">
        <v>60000</v>
      </c>
      <c r="G177" s="22">
        <f t="shared" ref="G177:G183" si="72">F177*0.0287</f>
        <v>1722</v>
      </c>
      <c r="H177" s="22">
        <f>IF(F177&lt;75829.93,F177*0.0304,2305.23)</f>
        <v>1824</v>
      </c>
      <c r="I177" s="22">
        <v>3486.68</v>
      </c>
      <c r="J177" s="22">
        <v>4963</v>
      </c>
      <c r="K177" s="22">
        <f t="shared" ref="K177:K183" si="73">G177+H177+I177+J177</f>
        <v>11995.68</v>
      </c>
      <c r="L177" s="48">
        <f>+F177-K177</f>
        <v>48004.32</v>
      </c>
      <c r="M177" s="50"/>
    </row>
    <row r="178" spans="1:15" ht="30" customHeight="1">
      <c r="A178" s="7">
        <v>108</v>
      </c>
      <c r="B178" s="40" t="s">
        <v>246</v>
      </c>
      <c r="C178" s="40" t="s">
        <v>155</v>
      </c>
      <c r="D178" s="7" t="s">
        <v>203</v>
      </c>
      <c r="E178" s="7" t="s">
        <v>17</v>
      </c>
      <c r="F178" s="22">
        <v>50000</v>
      </c>
      <c r="G178" s="22">
        <f>F178*0.0287</f>
        <v>1435</v>
      </c>
      <c r="H178" s="22">
        <f>IF(F178&lt;75829.93,F178*0.0304,2305.23)</f>
        <v>1520</v>
      </c>
      <c r="I178" s="22">
        <v>0</v>
      </c>
      <c r="J178" s="22">
        <v>8702.08</v>
      </c>
      <c r="K178" s="22">
        <f>G178+H178+I178+J178</f>
        <v>11657.08</v>
      </c>
      <c r="L178" s="48">
        <f>+F178-K178</f>
        <v>38342.92</v>
      </c>
      <c r="M178" s="50"/>
    </row>
    <row r="179" spans="1:15" ht="30" customHeight="1">
      <c r="A179" s="7">
        <v>109</v>
      </c>
      <c r="B179" s="40" t="s">
        <v>173</v>
      </c>
      <c r="C179" s="40" t="s">
        <v>105</v>
      </c>
      <c r="D179" s="7" t="s">
        <v>204</v>
      </c>
      <c r="E179" s="7" t="s">
        <v>17</v>
      </c>
      <c r="F179" s="22">
        <v>30000</v>
      </c>
      <c r="G179" s="22">
        <f>F179*0.0287</f>
        <v>861</v>
      </c>
      <c r="H179" s="22">
        <f>IF(F179&lt;75829.93,F179*0.0304,2305.23)</f>
        <v>912</v>
      </c>
      <c r="I179" s="22">
        <f>(F179-G179-H179-33326.92)*IF(F179&gt;33326.92,15%)</f>
        <v>0</v>
      </c>
      <c r="J179" s="22">
        <v>3279.9</v>
      </c>
      <c r="K179" s="22">
        <f>G179+H179+I179+J179</f>
        <v>5052.8999999999996</v>
      </c>
      <c r="L179" s="48">
        <f>+F179-K179</f>
        <v>24947.1</v>
      </c>
      <c r="M179" s="50"/>
    </row>
    <row r="180" spans="1:15" ht="30" customHeight="1">
      <c r="A180" s="7">
        <v>110</v>
      </c>
      <c r="B180" s="40" t="s">
        <v>247</v>
      </c>
      <c r="C180" s="40" t="s">
        <v>155</v>
      </c>
      <c r="D180" s="7" t="s">
        <v>204</v>
      </c>
      <c r="E180" s="7" t="s">
        <v>14</v>
      </c>
      <c r="F180" s="22">
        <v>50000</v>
      </c>
      <c r="G180" s="22">
        <f t="shared" si="72"/>
        <v>1435</v>
      </c>
      <c r="H180" s="22">
        <f t="shared" ref="H180:H183" si="74">IF(F180&lt;75829.93,F180*0.0304,2305.23)</f>
        <v>1520</v>
      </c>
      <c r="I180" s="22">
        <v>0</v>
      </c>
      <c r="J180" s="22">
        <v>8473.83</v>
      </c>
      <c r="K180" s="22">
        <f t="shared" si="73"/>
        <v>11428.83</v>
      </c>
      <c r="L180" s="48">
        <f t="shared" ref="L180:L184" si="75">+F180-K180</f>
        <v>38571.17</v>
      </c>
      <c r="M180" s="50"/>
    </row>
    <row r="181" spans="1:15" ht="30" customHeight="1">
      <c r="A181" s="7">
        <v>111</v>
      </c>
      <c r="B181" s="40" t="s">
        <v>248</v>
      </c>
      <c r="C181" s="40" t="s">
        <v>155</v>
      </c>
      <c r="D181" s="7" t="s">
        <v>203</v>
      </c>
      <c r="E181" s="7" t="s">
        <v>14</v>
      </c>
      <c r="F181" s="22">
        <v>50000</v>
      </c>
      <c r="G181" s="22">
        <f>F181*0.0287</f>
        <v>1435</v>
      </c>
      <c r="H181" s="22">
        <f t="shared" si="74"/>
        <v>1520</v>
      </c>
      <c r="I181" s="22">
        <v>0</v>
      </c>
      <c r="J181" s="22">
        <v>3021.08</v>
      </c>
      <c r="K181" s="22">
        <f t="shared" si="73"/>
        <v>5976.08</v>
      </c>
      <c r="L181" s="48">
        <f t="shared" si="75"/>
        <v>44023.92</v>
      </c>
      <c r="M181" s="50"/>
    </row>
    <row r="182" spans="1:15" ht="30" customHeight="1">
      <c r="A182" s="7">
        <v>112</v>
      </c>
      <c r="B182" s="44" t="s">
        <v>170</v>
      </c>
      <c r="C182" s="40" t="s">
        <v>171</v>
      </c>
      <c r="D182" s="7" t="s">
        <v>203</v>
      </c>
      <c r="E182" s="7" t="s">
        <v>14</v>
      </c>
      <c r="F182" s="22">
        <v>100000</v>
      </c>
      <c r="G182" s="22">
        <v>2870</v>
      </c>
      <c r="H182" s="22">
        <v>3040</v>
      </c>
      <c r="I182" s="22">
        <v>2559.6799999999998</v>
      </c>
      <c r="J182" s="22">
        <v>13359.35</v>
      </c>
      <c r="K182" s="22">
        <f>G182+H182+I182+J182</f>
        <v>21829.03</v>
      </c>
      <c r="L182" s="48">
        <f>+F182-K182</f>
        <v>78170.97</v>
      </c>
      <c r="M182" s="50"/>
    </row>
    <row r="183" spans="1:15" ht="30" customHeight="1">
      <c r="A183" s="7">
        <v>113</v>
      </c>
      <c r="B183" s="40" t="s">
        <v>249</v>
      </c>
      <c r="C183" s="40" t="s">
        <v>174</v>
      </c>
      <c r="D183" s="7" t="s">
        <v>203</v>
      </c>
      <c r="E183" s="7" t="s">
        <v>17</v>
      </c>
      <c r="F183" s="22">
        <v>35000</v>
      </c>
      <c r="G183" s="22">
        <f t="shared" si="72"/>
        <v>1004.5</v>
      </c>
      <c r="H183" s="22">
        <f t="shared" si="74"/>
        <v>1064</v>
      </c>
      <c r="I183" s="22">
        <v>0</v>
      </c>
      <c r="J183" s="22">
        <v>25</v>
      </c>
      <c r="K183" s="22">
        <f t="shared" si="73"/>
        <v>2093.5</v>
      </c>
      <c r="L183" s="48">
        <f t="shared" si="75"/>
        <v>32906.5</v>
      </c>
      <c r="M183" s="50"/>
    </row>
    <row r="184" spans="1:15" ht="30" customHeight="1">
      <c r="A184" s="7">
        <v>114</v>
      </c>
      <c r="B184" s="40" t="s">
        <v>194</v>
      </c>
      <c r="C184" s="40" t="s">
        <v>141</v>
      </c>
      <c r="D184" s="7" t="s">
        <v>204</v>
      </c>
      <c r="E184" s="7" t="s">
        <v>14</v>
      </c>
      <c r="F184" s="19">
        <v>30000</v>
      </c>
      <c r="G184" s="24">
        <f t="shared" ref="G184" si="76">F184*0.0287</f>
        <v>861</v>
      </c>
      <c r="H184" s="24">
        <f t="shared" ref="H184" si="77">IF(F184&lt;75829.93,F184*0.0304,2305.23)</f>
        <v>912</v>
      </c>
      <c r="I184" s="24">
        <v>0</v>
      </c>
      <c r="J184" s="24">
        <v>1628.63</v>
      </c>
      <c r="K184" s="24">
        <f t="shared" ref="K184" si="78">G184+H184+I184+J184</f>
        <v>3401.63</v>
      </c>
      <c r="L184" s="63">
        <f t="shared" si="75"/>
        <v>26598.37</v>
      </c>
      <c r="M184" s="50"/>
    </row>
    <row r="185" spans="1:15" ht="30" customHeight="1" thickBot="1">
      <c r="A185" s="67" t="s">
        <v>225</v>
      </c>
      <c r="B185" s="69"/>
      <c r="C185" s="69"/>
      <c r="D185" s="66"/>
      <c r="E185" s="67"/>
      <c r="F185" s="48">
        <f>SUM(F176:F184)</f>
        <v>455000</v>
      </c>
      <c r="G185" s="48">
        <f t="shared" ref="G185:L185" si="79">SUM(G176:G184)</f>
        <v>13058.5</v>
      </c>
      <c r="H185" s="48">
        <f t="shared" si="79"/>
        <v>13832</v>
      </c>
      <c r="I185" s="48">
        <f t="shared" si="79"/>
        <v>6046.36</v>
      </c>
      <c r="J185" s="48">
        <f t="shared" si="79"/>
        <v>43777.869999999995</v>
      </c>
      <c r="K185" s="48">
        <f t="shared" si="79"/>
        <v>76714.73000000001</v>
      </c>
      <c r="L185" s="48">
        <f t="shared" si="79"/>
        <v>378285.27</v>
      </c>
      <c r="M185" s="50"/>
    </row>
    <row r="186" spans="1:15" ht="30" customHeight="1" thickBot="1">
      <c r="A186" s="100" t="s">
        <v>250</v>
      </c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2"/>
      <c r="M186" s="50"/>
    </row>
    <row r="187" spans="1:15" ht="30" customHeight="1" thickBot="1">
      <c r="A187" s="1" t="s">
        <v>4</v>
      </c>
      <c r="B187" s="1" t="s">
        <v>5</v>
      </c>
      <c r="C187" s="1" t="s">
        <v>6</v>
      </c>
      <c r="D187" s="1" t="s">
        <v>200</v>
      </c>
      <c r="E187" s="13" t="s">
        <v>7</v>
      </c>
      <c r="F187" s="1" t="s">
        <v>220</v>
      </c>
      <c r="G187" s="1" t="s">
        <v>8</v>
      </c>
      <c r="H187" s="1" t="s">
        <v>9</v>
      </c>
      <c r="I187" s="1" t="s">
        <v>10</v>
      </c>
      <c r="J187" s="1" t="s">
        <v>221</v>
      </c>
      <c r="K187" s="1" t="s">
        <v>222</v>
      </c>
      <c r="L187" s="1" t="s">
        <v>223</v>
      </c>
      <c r="M187" s="50"/>
    </row>
    <row r="188" spans="1:15" ht="30" customHeight="1">
      <c r="A188" s="7">
        <v>115</v>
      </c>
      <c r="B188" s="40" t="s">
        <v>179</v>
      </c>
      <c r="C188" s="40" t="s">
        <v>180</v>
      </c>
      <c r="D188" s="7" t="s">
        <v>203</v>
      </c>
      <c r="E188" s="7" t="s">
        <v>14</v>
      </c>
      <c r="F188" s="19">
        <v>37000</v>
      </c>
      <c r="G188" s="19">
        <f>F188*0.0287</f>
        <v>1061.9000000000001</v>
      </c>
      <c r="H188" s="19">
        <f>IF(F188&lt;75829.93,F188*0.0304,2305.23)</f>
        <v>1124.8</v>
      </c>
      <c r="I188" s="19">
        <v>0</v>
      </c>
      <c r="J188" s="19">
        <v>225</v>
      </c>
      <c r="K188" s="19">
        <f>G188+H188+I188+J188</f>
        <v>2411.6999999999998</v>
      </c>
      <c r="L188" s="20">
        <f>+F188-K188</f>
        <v>34588.300000000003</v>
      </c>
      <c r="M188" s="60"/>
      <c r="N188" s="27"/>
      <c r="O188" s="27"/>
    </row>
    <row r="189" spans="1:15" ht="30" customHeight="1" thickBot="1">
      <c r="A189" s="67" t="s">
        <v>225</v>
      </c>
      <c r="B189" s="65"/>
      <c r="C189" s="65"/>
      <c r="D189" s="66"/>
      <c r="E189" s="67"/>
      <c r="F189" s="20">
        <f>+F188</f>
        <v>37000</v>
      </c>
      <c r="G189" s="20">
        <f t="shared" ref="G189:L189" si="80">+G188</f>
        <v>1061.9000000000001</v>
      </c>
      <c r="H189" s="20">
        <f t="shared" si="80"/>
        <v>1124.8</v>
      </c>
      <c r="I189" s="20">
        <f t="shared" si="80"/>
        <v>0</v>
      </c>
      <c r="J189" s="20">
        <f t="shared" si="80"/>
        <v>225</v>
      </c>
      <c r="K189" s="20">
        <f t="shared" si="80"/>
        <v>2411.6999999999998</v>
      </c>
      <c r="L189" s="20">
        <f t="shared" si="80"/>
        <v>34588.300000000003</v>
      </c>
      <c r="M189" s="60"/>
      <c r="N189" s="27"/>
      <c r="O189" s="27"/>
    </row>
    <row r="190" spans="1:15" ht="30" customHeight="1" thickBot="1">
      <c r="A190" s="100" t="s">
        <v>251</v>
      </c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2"/>
      <c r="M190" s="50"/>
      <c r="O190" s="94"/>
    </row>
    <row r="191" spans="1:15" ht="30" customHeight="1" thickBot="1">
      <c r="A191" s="1" t="s">
        <v>4</v>
      </c>
      <c r="B191" s="1" t="s">
        <v>5</v>
      </c>
      <c r="C191" s="1" t="s">
        <v>6</v>
      </c>
      <c r="D191" s="1" t="s">
        <v>200</v>
      </c>
      <c r="E191" s="13" t="s">
        <v>7</v>
      </c>
      <c r="F191" s="1" t="s">
        <v>220</v>
      </c>
      <c r="G191" s="1" t="s">
        <v>8</v>
      </c>
      <c r="H191" s="1" t="s">
        <v>9</v>
      </c>
      <c r="I191" s="1" t="s">
        <v>10</v>
      </c>
      <c r="J191" s="1" t="s">
        <v>221</v>
      </c>
      <c r="K191" s="1" t="s">
        <v>222</v>
      </c>
      <c r="L191" s="1" t="s">
        <v>223</v>
      </c>
      <c r="M191" s="50"/>
      <c r="O191" s="94"/>
    </row>
    <row r="192" spans="1:15" ht="30" customHeight="1">
      <c r="A192" s="7">
        <v>116</v>
      </c>
      <c r="B192" s="42" t="s">
        <v>165</v>
      </c>
      <c r="C192" s="40" t="s">
        <v>157</v>
      </c>
      <c r="D192" s="7" t="s">
        <v>203</v>
      </c>
      <c r="E192" s="7" t="s">
        <v>17</v>
      </c>
      <c r="F192" s="22">
        <v>36950</v>
      </c>
      <c r="G192" s="22">
        <f>F192*0.0287</f>
        <v>1060.4649999999999</v>
      </c>
      <c r="H192" s="22">
        <f>IF(F192&lt;75829.93,F192*0.0304,2305.23)</f>
        <v>1123.28</v>
      </c>
      <c r="I192" s="22">
        <v>0</v>
      </c>
      <c r="J192" s="22">
        <v>13551.75</v>
      </c>
      <c r="K192" s="22">
        <f t="shared" ref="K192:K194" si="81">G192+H192+I192+J192</f>
        <v>15735.494999999999</v>
      </c>
      <c r="L192" s="32">
        <f>+F192-K192</f>
        <v>21214.505000000001</v>
      </c>
      <c r="M192" s="60"/>
      <c r="O192" s="94"/>
    </row>
    <row r="193" spans="1:14" ht="30" customHeight="1">
      <c r="A193" s="7">
        <v>117</v>
      </c>
      <c r="B193" s="42" t="s">
        <v>168</v>
      </c>
      <c r="C193" s="42" t="s">
        <v>107</v>
      </c>
      <c r="D193" s="68" t="s">
        <v>204</v>
      </c>
      <c r="E193" s="7" t="s">
        <v>14</v>
      </c>
      <c r="F193" s="22">
        <v>35000</v>
      </c>
      <c r="G193" s="22">
        <f t="shared" ref="G193:G194" si="82">F193*0.0287</f>
        <v>1004.5</v>
      </c>
      <c r="H193" s="22">
        <f t="shared" ref="H193:H194" si="83">IF(F193&lt;75829.93,F193*0.0304,2305.23)</f>
        <v>1064</v>
      </c>
      <c r="I193" s="22">
        <v>0</v>
      </c>
      <c r="J193" s="22">
        <v>10080.120000000001</v>
      </c>
      <c r="K193" s="22">
        <f t="shared" si="81"/>
        <v>12148.62</v>
      </c>
      <c r="L193" s="32">
        <f>+F193-K193</f>
        <v>22851.379999999997</v>
      </c>
      <c r="M193" s="60"/>
    </row>
    <row r="194" spans="1:14" ht="30" customHeight="1">
      <c r="A194" s="7">
        <v>118</v>
      </c>
      <c r="B194" s="82" t="s">
        <v>151</v>
      </c>
      <c r="C194" s="82" t="s">
        <v>141</v>
      </c>
      <c r="D194" s="80" t="s">
        <v>203</v>
      </c>
      <c r="E194" s="80" t="s">
        <v>14</v>
      </c>
      <c r="F194" s="10">
        <v>30000</v>
      </c>
      <c r="G194" s="10">
        <f t="shared" si="82"/>
        <v>861</v>
      </c>
      <c r="H194" s="10">
        <f t="shared" si="83"/>
        <v>912</v>
      </c>
      <c r="I194" s="24">
        <v>0</v>
      </c>
      <c r="J194" s="10">
        <v>25</v>
      </c>
      <c r="K194" s="10">
        <f t="shared" si="81"/>
        <v>1798</v>
      </c>
      <c r="L194" s="34">
        <f>+F194-K194</f>
        <v>28202</v>
      </c>
      <c r="M194" s="60"/>
    </row>
    <row r="195" spans="1:14" ht="30" customHeight="1" thickBot="1">
      <c r="A195" s="67" t="s">
        <v>225</v>
      </c>
      <c r="B195" s="82"/>
      <c r="C195" s="82"/>
      <c r="D195" s="80"/>
      <c r="E195" s="80"/>
      <c r="F195" s="45">
        <f>SUM(F192:F194)</f>
        <v>101950</v>
      </c>
      <c r="G195" s="45">
        <f t="shared" ref="G195:L195" si="84">SUM(G192:G194)</f>
        <v>2925.9650000000001</v>
      </c>
      <c r="H195" s="45">
        <f t="shared" si="84"/>
        <v>3099.2799999999997</v>
      </c>
      <c r="I195" s="48">
        <f t="shared" si="84"/>
        <v>0</v>
      </c>
      <c r="J195" s="45">
        <f t="shared" si="84"/>
        <v>23656.870000000003</v>
      </c>
      <c r="K195" s="45">
        <f t="shared" si="84"/>
        <v>29682.114999999998</v>
      </c>
      <c r="L195" s="45">
        <f t="shared" si="84"/>
        <v>72267.884999999995</v>
      </c>
      <c r="M195" s="60"/>
    </row>
    <row r="196" spans="1:14" ht="30" customHeight="1" thickBot="1">
      <c r="A196" s="100" t="s">
        <v>252</v>
      </c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2"/>
      <c r="M196" s="50"/>
    </row>
    <row r="197" spans="1:14" ht="30" customHeight="1" thickBot="1">
      <c r="A197" s="1" t="s">
        <v>4</v>
      </c>
      <c r="B197" s="1" t="s">
        <v>5</v>
      </c>
      <c r="C197" s="1" t="s">
        <v>6</v>
      </c>
      <c r="D197" s="1" t="s">
        <v>200</v>
      </c>
      <c r="E197" s="13" t="s">
        <v>7</v>
      </c>
      <c r="F197" s="1" t="s">
        <v>220</v>
      </c>
      <c r="G197" s="1" t="s">
        <v>8</v>
      </c>
      <c r="H197" s="1" t="s">
        <v>9</v>
      </c>
      <c r="I197" s="1" t="s">
        <v>10</v>
      </c>
      <c r="J197" s="1" t="s">
        <v>221</v>
      </c>
      <c r="K197" s="1" t="s">
        <v>222</v>
      </c>
      <c r="L197" s="1" t="s">
        <v>223</v>
      </c>
      <c r="M197" s="50"/>
    </row>
    <row r="198" spans="1:14" ht="30" customHeight="1">
      <c r="A198" s="7">
        <v>119</v>
      </c>
      <c r="B198" s="40" t="s">
        <v>40</v>
      </c>
      <c r="C198" s="43" t="s">
        <v>41</v>
      </c>
      <c r="D198" s="8" t="s">
        <v>204</v>
      </c>
      <c r="E198" s="7" t="s">
        <v>14</v>
      </c>
      <c r="F198" s="17">
        <v>60000</v>
      </c>
      <c r="G198" s="17">
        <f>F198*0.0287</f>
        <v>1722</v>
      </c>
      <c r="H198" s="17">
        <f>IF(F198&lt;75829.93,F198*0.0304,2305.23)</f>
        <v>1824</v>
      </c>
      <c r="I198" s="17">
        <v>3486.68</v>
      </c>
      <c r="J198" s="17">
        <v>325</v>
      </c>
      <c r="K198" s="17">
        <f>G198+H198+I198+J198</f>
        <v>7357.68</v>
      </c>
      <c r="L198" s="18">
        <f>+F198-K198</f>
        <v>52642.32</v>
      </c>
      <c r="M198" s="50"/>
    </row>
    <row r="199" spans="1:14" ht="30" customHeight="1">
      <c r="A199" s="7">
        <v>120</v>
      </c>
      <c r="B199" s="42" t="s">
        <v>163</v>
      </c>
      <c r="C199" s="40" t="s">
        <v>164</v>
      </c>
      <c r="D199" s="7" t="s">
        <v>204</v>
      </c>
      <c r="E199" s="7" t="s">
        <v>17</v>
      </c>
      <c r="F199" s="24">
        <v>60000</v>
      </c>
      <c r="G199" s="24">
        <f>F199*0.0287</f>
        <v>1722</v>
      </c>
      <c r="H199" s="24">
        <f>IF(F199&lt;75829.93,F199*0.0304,2305.23)</f>
        <v>1824</v>
      </c>
      <c r="I199" s="24">
        <v>2375.2600000000002</v>
      </c>
      <c r="J199" s="24">
        <v>11181.31</v>
      </c>
      <c r="K199" s="24">
        <f>SUM(G199:J199)</f>
        <v>17102.57</v>
      </c>
      <c r="L199" s="34">
        <f>+F199-K199</f>
        <v>42897.43</v>
      </c>
      <c r="M199" s="50"/>
    </row>
    <row r="200" spans="1:14" ht="30" customHeight="1">
      <c r="A200" s="67" t="s">
        <v>225</v>
      </c>
      <c r="F200" s="95">
        <f>SUM(F198:F199)</f>
        <v>120000</v>
      </c>
      <c r="G200" s="95">
        <f t="shared" ref="G200:L200" si="85">SUM(G198:G199)</f>
        <v>3444</v>
      </c>
      <c r="H200" s="95">
        <f t="shared" si="85"/>
        <v>3648</v>
      </c>
      <c r="I200" s="96">
        <f t="shared" si="85"/>
        <v>5861.9400000000005</v>
      </c>
      <c r="J200" s="95">
        <f t="shared" si="85"/>
        <v>11506.31</v>
      </c>
      <c r="K200" s="95">
        <f t="shared" si="85"/>
        <v>24460.25</v>
      </c>
      <c r="L200" s="95">
        <f t="shared" si="85"/>
        <v>95539.75</v>
      </c>
      <c r="M200" s="50"/>
    </row>
    <row r="201" spans="1:14" ht="30" customHeight="1" thickBot="1">
      <c r="A201" s="29" t="s">
        <v>224</v>
      </c>
      <c r="B201" s="28"/>
      <c r="C201" s="28"/>
      <c r="D201" s="9"/>
      <c r="E201" s="14"/>
      <c r="F201" s="97">
        <f>+F33+F37+F45+F51+F59+F64+F69+F73+F83+F87+F91+F100+F113+F117+F135+F139+F150+F164+F173+F185+F189+F195+F200</f>
        <v>6631100</v>
      </c>
      <c r="G201" s="97">
        <f t="shared" ref="G201:L201" si="86">+G33+G37+G45+G51+G59+G64+G69+G73+G83+G87+G91+G100+G113+G117+G135+G139+G150+G164+G173+G185+G189+G195+G200</f>
        <v>190312.57</v>
      </c>
      <c r="H201" s="97">
        <f t="shared" si="86"/>
        <v>200430.85</v>
      </c>
      <c r="I201" s="97">
        <f t="shared" si="86"/>
        <v>401172.57999999996</v>
      </c>
      <c r="J201" s="97">
        <f t="shared" si="86"/>
        <v>499771.41</v>
      </c>
      <c r="K201" s="97">
        <f t="shared" si="86"/>
        <v>1291687.4100000001</v>
      </c>
      <c r="L201" s="97">
        <f t="shared" si="86"/>
        <v>5339412.5899999989</v>
      </c>
      <c r="M201" s="72"/>
      <c r="N201" s="6"/>
    </row>
    <row r="202" spans="1:14" ht="60" customHeight="1" thickTop="1">
      <c r="A202" s="29"/>
      <c r="B202" s="28"/>
      <c r="C202" s="28"/>
      <c r="D202" s="9"/>
      <c r="E202" s="14"/>
      <c r="F202" s="48"/>
      <c r="G202" s="48"/>
      <c r="H202" s="48"/>
      <c r="I202" s="48"/>
      <c r="J202" s="48"/>
      <c r="K202" s="48"/>
      <c r="L202" s="48"/>
      <c r="M202" s="72"/>
      <c r="N202" s="6"/>
    </row>
    <row r="203" spans="1:14" ht="30" customHeight="1">
      <c r="A203" s="68" t="s">
        <v>208</v>
      </c>
      <c r="B203" s="68"/>
      <c r="C203" s="68"/>
      <c r="D203" s="68"/>
      <c r="E203" s="73" t="s">
        <v>82</v>
      </c>
      <c r="F203" s="73"/>
      <c r="G203" s="73"/>
      <c r="H203" s="73"/>
      <c r="I203" s="74"/>
      <c r="J203" s="98" t="s">
        <v>83</v>
      </c>
      <c r="K203" s="98"/>
      <c r="L203" s="98"/>
      <c r="M203" s="98"/>
      <c r="N203" s="6"/>
    </row>
    <row r="204" spans="1:14" ht="60" customHeight="1">
      <c r="A204" s="85"/>
      <c r="B204" s="68"/>
      <c r="C204" s="68"/>
      <c r="D204" s="68"/>
      <c r="E204" s="68"/>
      <c r="F204" s="68"/>
      <c r="G204" s="75"/>
      <c r="H204" s="75"/>
      <c r="I204" s="75"/>
      <c r="J204" s="75"/>
      <c r="K204" s="75"/>
      <c r="L204" s="75"/>
      <c r="M204" s="76"/>
      <c r="N204" s="6"/>
    </row>
    <row r="205" spans="1:14" ht="30" customHeight="1">
      <c r="A205" s="77" t="s">
        <v>197</v>
      </c>
      <c r="B205" s="68"/>
      <c r="C205" s="68"/>
      <c r="D205" s="68"/>
      <c r="E205" s="77" t="s">
        <v>100</v>
      </c>
      <c r="F205" s="77"/>
      <c r="G205" s="73"/>
      <c r="H205" s="73"/>
      <c r="I205" s="73"/>
      <c r="J205" s="99" t="s">
        <v>101</v>
      </c>
      <c r="K205" s="99"/>
      <c r="L205" s="99"/>
      <c r="M205" s="99"/>
      <c r="N205" s="6"/>
    </row>
    <row r="206" spans="1:14" ht="30" customHeight="1">
      <c r="A206" s="68" t="s">
        <v>209</v>
      </c>
      <c r="B206" s="68"/>
      <c r="C206" s="68"/>
      <c r="D206" s="68"/>
      <c r="E206" s="68" t="s">
        <v>210</v>
      </c>
      <c r="F206" s="68"/>
      <c r="G206" s="73"/>
      <c r="H206" s="73"/>
      <c r="I206" s="73"/>
      <c r="J206" s="98" t="s">
        <v>12</v>
      </c>
      <c r="K206" s="98"/>
      <c r="L206" s="98"/>
      <c r="M206" s="98"/>
      <c r="N206" s="6"/>
    </row>
    <row r="207" spans="1:14" ht="30" customHeight="1">
      <c r="A207" s="29"/>
      <c r="B207" s="28"/>
      <c r="C207" s="28"/>
      <c r="D207" s="9"/>
      <c r="E207" s="14"/>
      <c r="F207" s="48"/>
      <c r="G207" s="48"/>
      <c r="H207" s="48"/>
      <c r="I207" s="48"/>
      <c r="J207" s="48"/>
      <c r="K207" s="48"/>
      <c r="L207" s="48"/>
      <c r="M207" s="72"/>
      <c r="N207" s="6"/>
    </row>
    <row r="208" spans="1:14" ht="30" customHeight="1">
      <c r="A208" s="67"/>
      <c r="B208" s="78"/>
      <c r="C208" s="78"/>
      <c r="D208" s="7"/>
      <c r="E208" s="7"/>
      <c r="F208" s="45"/>
      <c r="G208" s="79"/>
      <c r="H208" s="79"/>
      <c r="I208" s="45"/>
      <c r="J208" s="46"/>
      <c r="K208" s="45"/>
      <c r="L208" s="45"/>
      <c r="M208" s="74"/>
    </row>
    <row r="209" ht="30" customHeight="1"/>
  </sheetData>
  <mergeCells count="28">
    <mergeCell ref="A146:L146"/>
    <mergeCell ref="A140:L140"/>
    <mergeCell ref="A60:L60"/>
    <mergeCell ref="A65:L65"/>
    <mergeCell ref="A165:L165"/>
    <mergeCell ref="A151:L151"/>
    <mergeCell ref="A174:L174"/>
    <mergeCell ref="A1:L6"/>
    <mergeCell ref="A8:L8"/>
    <mergeCell ref="A34:L34"/>
    <mergeCell ref="A38:L38"/>
    <mergeCell ref="A52:L52"/>
    <mergeCell ref="A74:L74"/>
    <mergeCell ref="A46:L46"/>
    <mergeCell ref="A84:L84"/>
    <mergeCell ref="A118:L118"/>
    <mergeCell ref="A92:L92"/>
    <mergeCell ref="A70:L70"/>
    <mergeCell ref="A88:L88"/>
    <mergeCell ref="A114:L114"/>
    <mergeCell ref="A136:L136"/>
    <mergeCell ref="A101:L101"/>
    <mergeCell ref="J203:M203"/>
    <mergeCell ref="J205:M205"/>
    <mergeCell ref="J206:M206"/>
    <mergeCell ref="A186:L186"/>
    <mergeCell ref="A190:L190"/>
    <mergeCell ref="A196:L196"/>
  </mergeCells>
  <phoneticPr fontId="5" type="noConversion"/>
  <pageMargins left="0.59055118110236227" right="0" top="0.59055118110236227" bottom="0.39370078740157483" header="0.31496062992125984" footer="0.78740157480314965"/>
  <pageSetup paperSize="5" scale="53" fitToWidth="0" orientation="landscape" horizontalDpi="4294967295" verticalDpi="4294967295" r:id="rId1"/>
  <rowBreaks count="1" manualBreakCount="1">
    <brk id="48" max="11" man="1"/>
  </rowBreaks>
  <ignoredErrors>
    <ignoredError sqref="K9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0648-33A1-4485-AC84-C074B8894B09}">
  <dimension ref="A1:O77"/>
  <sheetViews>
    <sheetView topLeftCell="D52" zoomScale="90" zoomScaleNormal="90" workbookViewId="0">
      <selection activeCell="E7" sqref="E1:E1048576"/>
    </sheetView>
  </sheetViews>
  <sheetFormatPr baseColWidth="10" defaultRowHeight="15"/>
  <cols>
    <col min="2" max="2" width="45.5703125" bestFit="1" customWidth="1"/>
    <col min="3" max="3" width="37.140625" bestFit="1" customWidth="1"/>
    <col min="4" max="4" width="12.7109375" bestFit="1" customWidth="1"/>
    <col min="5" max="5" width="40.42578125" bestFit="1" customWidth="1"/>
    <col min="6" max="6" width="38.7109375" bestFit="1" customWidth="1"/>
    <col min="7" max="7" width="24.7109375" bestFit="1" customWidth="1"/>
    <col min="8" max="8" width="15.7109375" bestFit="1" customWidth="1"/>
    <col min="10" max="10" width="25.7109375" bestFit="1" customWidth="1"/>
    <col min="11" max="11" width="17.42578125" bestFit="1" customWidth="1"/>
    <col min="12" max="12" width="16.140625" bestFit="1" customWidth="1"/>
    <col min="13" max="13" width="14.5703125" bestFit="1" customWidth="1"/>
  </cols>
  <sheetData>
    <row r="1" spans="1:13" ht="20.100000000000001" customHeight="1">
      <c r="A1" s="114" t="s">
        <v>257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20.100000000000001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20.100000000000001" customHeight="1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</row>
    <row r="4" spans="1:13" ht="20.100000000000001" customHeight="1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9"/>
    </row>
    <row r="5" spans="1:13" ht="20.100000000000001" customHeight="1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9"/>
    </row>
    <row r="6" spans="1:13" ht="20.100000000000001" customHeight="1" thickBot="1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2"/>
    </row>
    <row r="7" spans="1:13" ht="60" customHeight="1" thickBot="1">
      <c r="A7" s="123" t="s">
        <v>258</v>
      </c>
      <c r="B7" s="124" t="s">
        <v>212</v>
      </c>
      <c r="C7" s="125" t="s">
        <v>211</v>
      </c>
      <c r="D7" s="125" t="s">
        <v>214</v>
      </c>
      <c r="E7" s="125" t="s">
        <v>215</v>
      </c>
      <c r="F7" s="125"/>
      <c r="G7" s="125" t="s">
        <v>216</v>
      </c>
      <c r="H7" s="125" t="s">
        <v>217</v>
      </c>
      <c r="I7" s="125" t="s">
        <v>1</v>
      </c>
      <c r="J7" s="125" t="s">
        <v>259</v>
      </c>
      <c r="K7" s="125" t="s">
        <v>219</v>
      </c>
      <c r="L7" s="125"/>
      <c r="M7" s="126"/>
    </row>
    <row r="8" spans="1:13" ht="30" customHeight="1" thickBot="1">
      <c r="A8" s="100" t="s">
        <v>128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1:13" ht="30" customHeight="1" thickBot="1">
      <c r="A9" s="1" t="s">
        <v>4</v>
      </c>
      <c r="B9" s="1" t="s">
        <v>5</v>
      </c>
      <c r="C9" s="1" t="s">
        <v>6</v>
      </c>
      <c r="D9" s="1" t="s">
        <v>200</v>
      </c>
      <c r="E9" s="1" t="s">
        <v>7</v>
      </c>
      <c r="F9" s="1" t="s">
        <v>260</v>
      </c>
      <c r="G9" s="1" t="s">
        <v>220</v>
      </c>
      <c r="H9" s="1" t="s">
        <v>8</v>
      </c>
      <c r="I9" s="1" t="s">
        <v>9</v>
      </c>
      <c r="J9" s="1" t="s">
        <v>10</v>
      </c>
      <c r="K9" s="1" t="s">
        <v>221</v>
      </c>
      <c r="L9" s="1" t="s">
        <v>222</v>
      </c>
      <c r="M9" s="1" t="s">
        <v>223</v>
      </c>
    </row>
    <row r="10" spans="1:13" ht="30" customHeight="1">
      <c r="A10" s="68">
        <v>1</v>
      </c>
      <c r="B10" s="40" t="s">
        <v>261</v>
      </c>
      <c r="C10" s="43" t="s">
        <v>262</v>
      </c>
      <c r="D10" s="8" t="s">
        <v>203</v>
      </c>
      <c r="E10" s="8" t="s">
        <v>263</v>
      </c>
      <c r="F10" s="8" t="s">
        <v>264</v>
      </c>
      <c r="G10" s="22">
        <v>60000</v>
      </c>
      <c r="H10" s="22">
        <f>G10*2.87%</f>
        <v>1722</v>
      </c>
      <c r="I10" s="22">
        <f>+G10*3.04%</f>
        <v>1824</v>
      </c>
      <c r="J10" s="22">
        <v>2750.26</v>
      </c>
      <c r="K10" s="22">
        <v>4579.8999999999996</v>
      </c>
      <c r="L10" s="22">
        <f>H10+I10+J10+K10</f>
        <v>10876.16</v>
      </c>
      <c r="M10" s="22">
        <f>+G10-L10</f>
        <v>49123.839999999997</v>
      </c>
    </row>
    <row r="11" spans="1:13" ht="30" customHeight="1">
      <c r="A11" s="68">
        <v>2</v>
      </c>
      <c r="B11" s="40" t="s">
        <v>265</v>
      </c>
      <c r="C11" s="43" t="s">
        <v>186</v>
      </c>
      <c r="D11" s="8" t="s">
        <v>203</v>
      </c>
      <c r="E11" s="8" t="s">
        <v>263</v>
      </c>
      <c r="F11" s="68" t="s">
        <v>266</v>
      </c>
      <c r="G11" s="22">
        <v>45000</v>
      </c>
      <c r="H11" s="22">
        <v>1291.5</v>
      </c>
      <c r="I11" s="22">
        <v>1368</v>
      </c>
      <c r="J11" s="22">
        <v>0</v>
      </c>
      <c r="K11" s="22">
        <v>3754.02</v>
      </c>
      <c r="L11" s="22">
        <f>H11+I11+J11+K11</f>
        <v>6413.52</v>
      </c>
      <c r="M11" s="22">
        <f>+G11-L11</f>
        <v>38586.479999999996</v>
      </c>
    </row>
    <row r="12" spans="1:13" ht="30" customHeight="1">
      <c r="A12" s="68">
        <v>3</v>
      </c>
      <c r="B12" s="42" t="s">
        <v>267</v>
      </c>
      <c r="C12" s="42" t="s">
        <v>268</v>
      </c>
      <c r="D12" s="8" t="s">
        <v>203</v>
      </c>
      <c r="E12" s="8" t="s">
        <v>263</v>
      </c>
      <c r="F12" s="68" t="s">
        <v>266</v>
      </c>
      <c r="G12" s="33">
        <v>45000</v>
      </c>
      <c r="H12" s="127">
        <v>1291.5</v>
      </c>
      <c r="I12" s="33">
        <v>1368</v>
      </c>
      <c r="J12" s="22">
        <v>0</v>
      </c>
      <c r="K12" s="33">
        <v>4789.87</v>
      </c>
      <c r="L12" s="22">
        <f>H12+I12+J12+K12</f>
        <v>7449.37</v>
      </c>
      <c r="M12" s="33">
        <f>+G12-L12</f>
        <v>37550.629999999997</v>
      </c>
    </row>
    <row r="13" spans="1:13" ht="30" customHeight="1">
      <c r="A13" s="68">
        <v>4</v>
      </c>
      <c r="B13" s="42" t="s">
        <v>269</v>
      </c>
      <c r="C13" s="42" t="s">
        <v>270</v>
      </c>
      <c r="D13" s="8" t="s">
        <v>203</v>
      </c>
      <c r="E13" s="8" t="s">
        <v>263</v>
      </c>
      <c r="F13" s="68" t="s">
        <v>271</v>
      </c>
      <c r="G13" s="10">
        <v>40000</v>
      </c>
      <c r="H13" s="128">
        <v>1148</v>
      </c>
      <c r="I13" s="10">
        <v>1216</v>
      </c>
      <c r="J13" s="10">
        <v>442.65</v>
      </c>
      <c r="K13" s="10">
        <v>25</v>
      </c>
      <c r="L13" s="10">
        <v>2831.65</v>
      </c>
      <c r="M13" s="10">
        <f>+G13-L13</f>
        <v>37168.35</v>
      </c>
    </row>
    <row r="14" spans="1:13" ht="30" customHeight="1" thickBot="1">
      <c r="A14" s="14" t="s">
        <v>225</v>
      </c>
      <c r="B14" s="7"/>
      <c r="C14" s="7"/>
      <c r="D14" s="7"/>
      <c r="E14" s="7"/>
      <c r="F14" s="7" t="s">
        <v>272</v>
      </c>
      <c r="G14" s="32">
        <f t="shared" ref="G14:M14" si="0">SUM(G10:G13)</f>
        <v>190000</v>
      </c>
      <c r="H14" s="32">
        <f t="shared" si="0"/>
        <v>5453</v>
      </c>
      <c r="I14" s="32">
        <f t="shared" si="0"/>
        <v>5776</v>
      </c>
      <c r="J14" s="45">
        <f t="shared" si="0"/>
        <v>3192.9100000000003</v>
      </c>
      <c r="K14" s="45">
        <f t="shared" si="0"/>
        <v>13148.79</v>
      </c>
      <c r="L14" s="45">
        <f t="shared" si="0"/>
        <v>27570.7</v>
      </c>
      <c r="M14" s="45">
        <f t="shared" si="0"/>
        <v>162429.29999999999</v>
      </c>
    </row>
    <row r="15" spans="1:13" ht="30" customHeight="1" thickBot="1">
      <c r="A15" s="100" t="s">
        <v>129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1:13" ht="30" customHeight="1" thickBot="1">
      <c r="A16" s="1" t="s">
        <v>4</v>
      </c>
      <c r="B16" s="1" t="s">
        <v>5</v>
      </c>
      <c r="C16" s="1" t="s">
        <v>6</v>
      </c>
      <c r="D16" s="1" t="s">
        <v>200</v>
      </c>
      <c r="E16" s="1" t="s">
        <v>7</v>
      </c>
      <c r="F16" s="1" t="s">
        <v>260</v>
      </c>
      <c r="G16" s="1" t="s">
        <v>220</v>
      </c>
      <c r="H16" s="1" t="s">
        <v>8</v>
      </c>
      <c r="I16" s="1" t="s">
        <v>9</v>
      </c>
      <c r="J16" s="1" t="s">
        <v>10</v>
      </c>
      <c r="K16" s="1" t="s">
        <v>221</v>
      </c>
      <c r="L16" s="1" t="s">
        <v>222</v>
      </c>
      <c r="M16" s="1" t="s">
        <v>223</v>
      </c>
    </row>
    <row r="17" spans="1:13" ht="30" customHeight="1">
      <c r="A17" s="68">
        <v>5</v>
      </c>
      <c r="B17" s="40" t="s">
        <v>273</v>
      </c>
      <c r="C17" s="43" t="s">
        <v>274</v>
      </c>
      <c r="D17" s="8" t="s">
        <v>204</v>
      </c>
      <c r="E17" s="8" t="s">
        <v>263</v>
      </c>
      <c r="F17" s="8" t="s">
        <v>275</v>
      </c>
      <c r="G17" s="53">
        <v>100000</v>
      </c>
      <c r="H17" s="53">
        <f>G17*2.87%</f>
        <v>2870</v>
      </c>
      <c r="I17" s="53">
        <f>+G17*3.04%</f>
        <v>3040</v>
      </c>
      <c r="J17" s="53">
        <v>12105.37</v>
      </c>
      <c r="K17" s="53">
        <v>3804.56</v>
      </c>
      <c r="L17" s="53">
        <f>H17+I17+J17+K17</f>
        <v>21819.930000000004</v>
      </c>
      <c r="M17" s="53">
        <f>+G17-L17</f>
        <v>78180.069999999992</v>
      </c>
    </row>
    <row r="18" spans="1:13" ht="30" customHeight="1" thickBot="1">
      <c r="A18" s="14" t="s">
        <v>225</v>
      </c>
      <c r="B18" s="7"/>
      <c r="C18" s="7"/>
      <c r="D18" s="7"/>
      <c r="E18" s="7"/>
      <c r="F18" s="7" t="s">
        <v>272</v>
      </c>
      <c r="G18" s="32">
        <f>+G17</f>
        <v>100000</v>
      </c>
      <c r="H18" s="32">
        <f t="shared" ref="H18:M18" si="1">+H17</f>
        <v>2870</v>
      </c>
      <c r="I18" s="32">
        <f t="shared" si="1"/>
        <v>3040</v>
      </c>
      <c r="J18" s="32">
        <f t="shared" si="1"/>
        <v>12105.37</v>
      </c>
      <c r="K18" s="32">
        <f t="shared" si="1"/>
        <v>3804.56</v>
      </c>
      <c r="L18" s="32">
        <f t="shared" si="1"/>
        <v>21819.930000000004</v>
      </c>
      <c r="M18" s="32">
        <f t="shared" si="1"/>
        <v>78180.069999999992</v>
      </c>
    </row>
    <row r="19" spans="1:13" ht="30" customHeight="1" thickBot="1">
      <c r="A19" s="100" t="s">
        <v>276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13" ht="30" customHeight="1" thickBot="1">
      <c r="A20" s="1" t="s">
        <v>4</v>
      </c>
      <c r="B20" s="1" t="s">
        <v>5</v>
      </c>
      <c r="C20" s="1" t="s">
        <v>6</v>
      </c>
      <c r="D20" s="1" t="s">
        <v>200</v>
      </c>
      <c r="E20" s="1" t="s">
        <v>7</v>
      </c>
      <c r="F20" s="1" t="s">
        <v>260</v>
      </c>
      <c r="G20" s="1" t="s">
        <v>220</v>
      </c>
      <c r="H20" s="1" t="s">
        <v>8</v>
      </c>
      <c r="I20" s="1" t="s">
        <v>9</v>
      </c>
      <c r="J20" s="1" t="s">
        <v>10</v>
      </c>
      <c r="K20" s="1" t="s">
        <v>221</v>
      </c>
      <c r="L20" s="1" t="s">
        <v>222</v>
      </c>
      <c r="M20" s="1" t="s">
        <v>223</v>
      </c>
    </row>
    <row r="21" spans="1:13" ht="30" customHeight="1">
      <c r="A21" s="68">
        <v>6</v>
      </c>
      <c r="B21" s="40" t="s">
        <v>277</v>
      </c>
      <c r="C21" s="43" t="s">
        <v>186</v>
      </c>
      <c r="D21" s="8" t="s">
        <v>203</v>
      </c>
      <c r="E21" s="8" t="s">
        <v>263</v>
      </c>
      <c r="F21" s="8" t="s">
        <v>278</v>
      </c>
      <c r="G21" s="53">
        <v>41000</v>
      </c>
      <c r="H21" s="53">
        <f>G21*2.87%</f>
        <v>1176.7</v>
      </c>
      <c r="I21" s="53">
        <f>+G21*3.04%</f>
        <v>1246.4000000000001</v>
      </c>
      <c r="J21" s="53">
        <v>0</v>
      </c>
      <c r="K21" s="53">
        <v>2168.5</v>
      </c>
      <c r="L21" s="53">
        <f>H21+I21+J21+K21</f>
        <v>4591.6000000000004</v>
      </c>
      <c r="M21" s="53">
        <f>+G21-L21</f>
        <v>36408.400000000001</v>
      </c>
    </row>
    <row r="22" spans="1:13" ht="30" customHeight="1" thickBot="1">
      <c r="A22" s="14" t="s">
        <v>225</v>
      </c>
      <c r="B22" s="7"/>
      <c r="C22" s="7"/>
      <c r="D22" s="7"/>
      <c r="E22" s="7"/>
      <c r="F22" s="7"/>
      <c r="G22" s="32">
        <f>SUM(G21:G21)</f>
        <v>41000</v>
      </c>
      <c r="H22" s="45">
        <f>SUM(H20:H21)</f>
        <v>1176.7</v>
      </c>
      <c r="I22" s="45">
        <f>SUM(I20:I21)</f>
        <v>1246.4000000000001</v>
      </c>
      <c r="J22" s="45">
        <f>SUM(J21:J21)</f>
        <v>0</v>
      </c>
      <c r="K22" s="79">
        <f>SUM(K21:K21)</f>
        <v>2168.5</v>
      </c>
      <c r="L22" s="45">
        <f>SUM(L20:L21)</f>
        <v>4591.6000000000004</v>
      </c>
      <c r="M22" s="45">
        <f>SUM(M20:M21)</f>
        <v>36408.400000000001</v>
      </c>
    </row>
    <row r="23" spans="1:13" ht="30" customHeight="1" thickBot="1">
      <c r="A23" s="100" t="s">
        <v>279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13" ht="30" customHeight="1" thickBot="1">
      <c r="A24" s="1" t="s">
        <v>4</v>
      </c>
      <c r="B24" s="1" t="s">
        <v>5</v>
      </c>
      <c r="C24" s="1" t="s">
        <v>6</v>
      </c>
      <c r="D24" s="1" t="s">
        <v>200</v>
      </c>
      <c r="E24" s="1" t="s">
        <v>7</v>
      </c>
      <c r="F24" s="1" t="s">
        <v>260</v>
      </c>
      <c r="G24" s="1" t="s">
        <v>220</v>
      </c>
      <c r="H24" s="1" t="s">
        <v>8</v>
      </c>
      <c r="I24" s="1" t="s">
        <v>9</v>
      </c>
      <c r="J24" s="1" t="s">
        <v>10</v>
      </c>
      <c r="K24" s="1" t="s">
        <v>221</v>
      </c>
      <c r="L24" s="1" t="s">
        <v>222</v>
      </c>
      <c r="M24" s="1" t="s">
        <v>223</v>
      </c>
    </row>
    <row r="25" spans="1:13" ht="30" customHeight="1">
      <c r="A25" s="129">
        <v>7</v>
      </c>
      <c r="B25" s="82" t="s">
        <v>280</v>
      </c>
      <c r="C25" s="82" t="s">
        <v>281</v>
      </c>
      <c r="D25" s="80" t="s">
        <v>203</v>
      </c>
      <c r="E25" s="8" t="s">
        <v>263</v>
      </c>
      <c r="F25" s="8" t="s">
        <v>282</v>
      </c>
      <c r="G25" s="53">
        <v>90000</v>
      </c>
      <c r="H25" s="53">
        <f t="shared" ref="H25" si="2">G25*0.0287</f>
        <v>2583</v>
      </c>
      <c r="I25" s="53">
        <v>2736</v>
      </c>
      <c r="J25" s="53">
        <v>0</v>
      </c>
      <c r="K25" s="53">
        <v>10313.75</v>
      </c>
      <c r="L25" s="53">
        <f>SUM(H25:K25)</f>
        <v>15632.75</v>
      </c>
      <c r="M25" s="53">
        <f>+G25-L25</f>
        <v>74367.25</v>
      </c>
    </row>
    <row r="26" spans="1:13" ht="30" customHeight="1" thickBot="1">
      <c r="A26" s="14" t="s">
        <v>225</v>
      </c>
      <c r="B26" s="35"/>
      <c r="C26" s="28"/>
      <c r="D26" s="9"/>
      <c r="E26" s="9"/>
      <c r="F26" s="9"/>
      <c r="G26" s="32">
        <f>+SUM(G25)</f>
        <v>90000</v>
      </c>
      <c r="H26" s="45">
        <f t="shared" ref="H26:M26" si="3">+SUM(H25)</f>
        <v>2583</v>
      </c>
      <c r="I26" s="45">
        <f t="shared" si="3"/>
        <v>2736</v>
      </c>
      <c r="J26" s="45">
        <f t="shared" si="3"/>
        <v>0</v>
      </c>
      <c r="K26" s="79">
        <f t="shared" si="3"/>
        <v>10313.75</v>
      </c>
      <c r="L26" s="45">
        <f t="shared" si="3"/>
        <v>15632.75</v>
      </c>
      <c r="M26" s="45">
        <f t="shared" si="3"/>
        <v>74367.25</v>
      </c>
    </row>
    <row r="27" spans="1:13" ht="30" customHeight="1" thickBot="1">
      <c r="A27" s="100" t="s">
        <v>283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2"/>
    </row>
    <row r="28" spans="1:13" ht="30" customHeight="1" thickBot="1">
      <c r="A28" s="1" t="s">
        <v>4</v>
      </c>
      <c r="B28" s="1" t="s">
        <v>5</v>
      </c>
      <c r="C28" s="1" t="s">
        <v>6</v>
      </c>
      <c r="D28" s="1" t="s">
        <v>200</v>
      </c>
      <c r="E28" s="1" t="s">
        <v>7</v>
      </c>
      <c r="F28" s="1" t="s">
        <v>260</v>
      </c>
      <c r="G28" s="1" t="s">
        <v>220</v>
      </c>
      <c r="H28" s="1" t="s">
        <v>8</v>
      </c>
      <c r="I28" s="1" t="s">
        <v>9</v>
      </c>
      <c r="J28" s="1" t="s">
        <v>10</v>
      </c>
      <c r="K28" s="1" t="s">
        <v>221</v>
      </c>
      <c r="L28" s="1" t="s">
        <v>222</v>
      </c>
      <c r="M28" s="1" t="s">
        <v>223</v>
      </c>
    </row>
    <row r="29" spans="1:13" ht="30" customHeight="1">
      <c r="A29" s="129">
        <v>8</v>
      </c>
      <c r="B29" s="82" t="s">
        <v>284</v>
      </c>
      <c r="C29" s="82" t="s">
        <v>186</v>
      </c>
      <c r="D29" s="80" t="s">
        <v>203</v>
      </c>
      <c r="E29" s="8" t="s">
        <v>263</v>
      </c>
      <c r="F29" s="130" t="s">
        <v>282</v>
      </c>
      <c r="G29" s="131">
        <v>45000</v>
      </c>
      <c r="H29" s="131">
        <f t="shared" ref="H29" si="4">G29*0.0287</f>
        <v>1291.5</v>
      </c>
      <c r="I29" s="131">
        <f t="shared" ref="I29" si="5">IF(G29&lt;75829.93,G29*0.0304,2305.23)</f>
        <v>1368</v>
      </c>
      <c r="J29" s="131">
        <v>0</v>
      </c>
      <c r="K29" s="131">
        <v>225</v>
      </c>
      <c r="L29" s="131">
        <f>H29+I29+J29+K29</f>
        <v>2884.5</v>
      </c>
      <c r="M29" s="131">
        <f t="shared" ref="M29" si="6">+G29-L29</f>
        <v>42115.5</v>
      </c>
    </row>
    <row r="30" spans="1:13" ht="30" customHeight="1" thickBot="1">
      <c r="A30" s="14" t="s">
        <v>225</v>
      </c>
      <c r="B30" s="40"/>
      <c r="C30" s="40"/>
      <c r="D30" s="7"/>
      <c r="E30" s="7"/>
      <c r="F30" s="7"/>
      <c r="G30" s="32">
        <f t="shared" ref="G30:M30" si="7">SUM(G29:G29)</f>
        <v>45000</v>
      </c>
      <c r="H30" s="32">
        <f t="shared" si="7"/>
        <v>1291.5</v>
      </c>
      <c r="I30" s="32">
        <f t="shared" si="7"/>
        <v>1368</v>
      </c>
      <c r="J30" s="32">
        <f t="shared" si="7"/>
        <v>0</v>
      </c>
      <c r="K30" s="32">
        <f t="shared" si="7"/>
        <v>225</v>
      </c>
      <c r="L30" s="32">
        <f t="shared" si="7"/>
        <v>2884.5</v>
      </c>
      <c r="M30" s="32">
        <f t="shared" si="7"/>
        <v>42115.5</v>
      </c>
    </row>
    <row r="31" spans="1:13" ht="60" customHeight="1" thickBot="1">
      <c r="A31" s="132" t="s">
        <v>258</v>
      </c>
      <c r="B31" s="124" t="s">
        <v>212</v>
      </c>
      <c r="C31" s="125" t="s">
        <v>211</v>
      </c>
      <c r="D31" s="125" t="s">
        <v>285</v>
      </c>
      <c r="E31" s="125" t="s">
        <v>215</v>
      </c>
      <c r="F31" s="125"/>
      <c r="G31" s="125" t="s">
        <v>216</v>
      </c>
      <c r="H31" s="125" t="s">
        <v>217</v>
      </c>
      <c r="I31" s="125" t="s">
        <v>148</v>
      </c>
      <c r="J31" s="125" t="s">
        <v>259</v>
      </c>
      <c r="K31" s="125" t="s">
        <v>219</v>
      </c>
      <c r="L31" s="125"/>
      <c r="M31" s="126"/>
    </row>
    <row r="32" spans="1:13" ht="30" customHeight="1" thickBot="1">
      <c r="A32" s="100" t="s">
        <v>286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1:13" ht="30" customHeight="1" thickBot="1">
      <c r="A33" s="1" t="s">
        <v>4</v>
      </c>
      <c r="B33" s="1" t="s">
        <v>5</v>
      </c>
      <c r="C33" s="1" t="s">
        <v>6</v>
      </c>
      <c r="D33" s="1" t="s">
        <v>200</v>
      </c>
      <c r="E33" s="1" t="s">
        <v>7</v>
      </c>
      <c r="F33" s="1" t="s">
        <v>260</v>
      </c>
      <c r="G33" s="1" t="s">
        <v>220</v>
      </c>
      <c r="H33" s="1" t="s">
        <v>8</v>
      </c>
      <c r="I33" s="1" t="s">
        <v>9</v>
      </c>
      <c r="J33" s="1" t="s">
        <v>10</v>
      </c>
      <c r="K33" s="1" t="s">
        <v>221</v>
      </c>
      <c r="L33" s="1" t="s">
        <v>222</v>
      </c>
      <c r="M33" s="1" t="s">
        <v>223</v>
      </c>
    </row>
    <row r="34" spans="1:13" ht="30" customHeight="1">
      <c r="A34" s="68">
        <v>9</v>
      </c>
      <c r="B34" s="40" t="s">
        <v>287</v>
      </c>
      <c r="C34" s="43" t="s">
        <v>186</v>
      </c>
      <c r="D34" s="8" t="s">
        <v>204</v>
      </c>
      <c r="E34" s="8" t="s">
        <v>263</v>
      </c>
      <c r="F34" s="8" t="s">
        <v>278</v>
      </c>
      <c r="G34" s="22">
        <f>[1]Hoja1!H46</f>
        <v>60000</v>
      </c>
      <c r="H34" s="22">
        <f>[1]Hoja1!I46</f>
        <v>1722</v>
      </c>
      <c r="I34" s="22">
        <f>[1]Hoja1!J46</f>
        <v>1824</v>
      </c>
      <c r="J34" s="22">
        <f>[1]Hoja1!K46</f>
        <v>1167.46</v>
      </c>
      <c r="K34" s="22">
        <f>[1]Hoja1!L46</f>
        <v>2142.2199999999998</v>
      </c>
      <c r="L34" s="22">
        <f>[1]Hoja1!M46</f>
        <v>6855.68</v>
      </c>
      <c r="M34" s="22">
        <f>[1]Hoja1!N46</f>
        <v>53144.32</v>
      </c>
    </row>
    <row r="35" spans="1:13" ht="30" customHeight="1">
      <c r="A35" s="129">
        <v>10</v>
      </c>
      <c r="B35" s="133" t="s">
        <v>288</v>
      </c>
      <c r="C35" s="43" t="s">
        <v>289</v>
      </c>
      <c r="D35" s="8" t="s">
        <v>204</v>
      </c>
      <c r="E35" s="8" t="s">
        <v>263</v>
      </c>
      <c r="F35" s="8" t="s">
        <v>290</v>
      </c>
      <c r="G35" s="22">
        <v>100000</v>
      </c>
      <c r="H35" s="22">
        <v>2870</v>
      </c>
      <c r="I35" s="22">
        <v>3040</v>
      </c>
      <c r="J35" s="22">
        <v>0</v>
      </c>
      <c r="K35" s="22">
        <v>25</v>
      </c>
      <c r="L35" s="22">
        <f t="shared" ref="L35:L37" si="8">H35+I35+J35+K35</f>
        <v>5935</v>
      </c>
      <c r="M35" s="22">
        <f>+G35-L35</f>
        <v>94065</v>
      </c>
    </row>
    <row r="36" spans="1:13" ht="30" customHeight="1">
      <c r="A36" s="129">
        <v>11</v>
      </c>
      <c r="B36" s="40" t="s">
        <v>291</v>
      </c>
      <c r="C36" s="40" t="s">
        <v>186</v>
      </c>
      <c r="D36" s="7" t="s">
        <v>204</v>
      </c>
      <c r="E36" s="8" t="s">
        <v>263</v>
      </c>
      <c r="F36" s="8" t="s">
        <v>278</v>
      </c>
      <c r="G36" s="22">
        <v>41000</v>
      </c>
      <c r="H36" s="22">
        <f t="shared" ref="H36" si="9">G36*0.0287</f>
        <v>1176.7</v>
      </c>
      <c r="I36" s="22">
        <f t="shared" ref="I36" si="10">IF(G36&lt;75829.93,G36*0.0304,2305.23)</f>
        <v>1246.4000000000001</v>
      </c>
      <c r="J36" s="22">
        <v>583.79</v>
      </c>
      <c r="K36" s="22">
        <v>3044.87</v>
      </c>
      <c r="L36" s="22">
        <f t="shared" si="8"/>
        <v>6051.76</v>
      </c>
      <c r="M36" s="22">
        <f t="shared" ref="M36" si="11">+G36-L36</f>
        <v>34948.239999999998</v>
      </c>
    </row>
    <row r="37" spans="1:13" ht="30" customHeight="1">
      <c r="A37" s="129">
        <v>12</v>
      </c>
      <c r="B37" s="82" t="s">
        <v>292</v>
      </c>
      <c r="C37" s="82" t="s">
        <v>293</v>
      </c>
      <c r="D37" s="80" t="s">
        <v>204</v>
      </c>
      <c r="E37" s="8" t="s">
        <v>263</v>
      </c>
      <c r="F37" s="8" t="s">
        <v>282</v>
      </c>
      <c r="G37" s="131">
        <v>50000</v>
      </c>
      <c r="H37" s="131">
        <f>G37*0.0287</f>
        <v>1435</v>
      </c>
      <c r="I37" s="131">
        <f>IF(G37&lt;75829.93,G37*0.0304,2305.23)</f>
        <v>1520</v>
      </c>
      <c r="J37" s="131">
        <v>0</v>
      </c>
      <c r="K37" s="131">
        <v>1537.27</v>
      </c>
      <c r="L37" s="24">
        <f t="shared" si="8"/>
        <v>4492.2700000000004</v>
      </c>
      <c r="M37" s="131">
        <f>+G37-L37</f>
        <v>45507.729999999996</v>
      </c>
    </row>
    <row r="38" spans="1:13" ht="30" customHeight="1" thickBot="1">
      <c r="A38" s="14" t="s">
        <v>225</v>
      </c>
      <c r="B38" s="11"/>
      <c r="C38" s="9"/>
      <c r="D38" s="9"/>
      <c r="E38" s="9"/>
      <c r="F38" s="9"/>
      <c r="G38" s="32">
        <f>SUM(G34:G37)</f>
        <v>251000</v>
      </c>
      <c r="H38" s="32">
        <f t="shared" ref="H38:M38" si="12">SUM(H34:H37)</f>
        <v>7203.7</v>
      </c>
      <c r="I38" s="32">
        <f t="shared" si="12"/>
        <v>7630.4</v>
      </c>
      <c r="J38" s="32">
        <f t="shared" si="12"/>
        <v>1751.25</v>
      </c>
      <c r="K38" s="32">
        <f t="shared" si="12"/>
        <v>6749.3600000000006</v>
      </c>
      <c r="L38" s="32">
        <f t="shared" si="12"/>
        <v>23334.710000000003</v>
      </c>
      <c r="M38" s="32">
        <f t="shared" si="12"/>
        <v>227665.28999999998</v>
      </c>
    </row>
    <row r="39" spans="1:13" ht="30" customHeight="1" thickBot="1">
      <c r="A39" s="134" t="s">
        <v>294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6"/>
    </row>
    <row r="40" spans="1:13" ht="30" customHeight="1" thickBot="1">
      <c r="A40" s="1" t="s">
        <v>4</v>
      </c>
      <c r="B40" s="1" t="s">
        <v>5</v>
      </c>
      <c r="C40" s="1" t="s">
        <v>6</v>
      </c>
      <c r="D40" s="1" t="s">
        <v>200</v>
      </c>
      <c r="E40" s="1" t="s">
        <v>7</v>
      </c>
      <c r="F40" s="1" t="s">
        <v>260</v>
      </c>
      <c r="G40" s="1" t="s">
        <v>220</v>
      </c>
      <c r="H40" s="1" t="s">
        <v>8</v>
      </c>
      <c r="I40" s="1" t="s">
        <v>9</v>
      </c>
      <c r="J40" s="1" t="s">
        <v>10</v>
      </c>
      <c r="K40" s="1" t="s">
        <v>221</v>
      </c>
      <c r="L40" s="1" t="s">
        <v>222</v>
      </c>
      <c r="M40" s="1" t="s">
        <v>223</v>
      </c>
    </row>
    <row r="41" spans="1:13" ht="30" customHeight="1">
      <c r="A41" s="68">
        <v>13</v>
      </c>
      <c r="B41" s="40" t="s">
        <v>295</v>
      </c>
      <c r="C41" s="40" t="s">
        <v>296</v>
      </c>
      <c r="D41" s="7" t="s">
        <v>204</v>
      </c>
      <c r="E41" s="8" t="s">
        <v>263</v>
      </c>
      <c r="F41" s="137" t="s">
        <v>282</v>
      </c>
      <c r="G41" s="22">
        <v>50000</v>
      </c>
      <c r="H41" s="22">
        <v>1435</v>
      </c>
      <c r="I41" s="22">
        <v>1520</v>
      </c>
      <c r="J41" s="22">
        <v>0</v>
      </c>
      <c r="K41" s="22">
        <v>7404</v>
      </c>
      <c r="L41" s="22">
        <f t="shared" ref="L41:L42" si="13">H41+I41+J41+K41</f>
        <v>10359</v>
      </c>
      <c r="M41" s="22">
        <f>+G41-L41</f>
        <v>39641</v>
      </c>
    </row>
    <row r="42" spans="1:13" ht="30" customHeight="1">
      <c r="A42" s="68">
        <v>14</v>
      </c>
      <c r="B42" s="40" t="s">
        <v>297</v>
      </c>
      <c r="C42" s="40" t="s">
        <v>298</v>
      </c>
      <c r="D42" s="7" t="s">
        <v>204</v>
      </c>
      <c r="E42" s="8" t="s">
        <v>263</v>
      </c>
      <c r="F42" s="130" t="s">
        <v>299</v>
      </c>
      <c r="G42" s="22">
        <v>60000</v>
      </c>
      <c r="H42" s="22">
        <f t="shared" ref="H42" si="14">G42*0.0287</f>
        <v>1722</v>
      </c>
      <c r="I42" s="22">
        <f t="shared" ref="I42" si="15">IF(G42&lt;75829.93,G42*0.0304,2305.23)</f>
        <v>1824</v>
      </c>
      <c r="J42" s="22">
        <v>3171.19</v>
      </c>
      <c r="K42" s="22">
        <v>1602.45</v>
      </c>
      <c r="L42" s="22">
        <f t="shared" si="13"/>
        <v>8319.6400000000012</v>
      </c>
      <c r="M42" s="22">
        <f t="shared" ref="M42" si="16">+G42-L42</f>
        <v>51680.36</v>
      </c>
    </row>
    <row r="43" spans="1:13" ht="30" customHeight="1">
      <c r="A43" s="68">
        <v>15</v>
      </c>
      <c r="B43" s="40" t="s">
        <v>300</v>
      </c>
      <c r="C43" s="40" t="s">
        <v>301</v>
      </c>
      <c r="D43" s="7" t="s">
        <v>204</v>
      </c>
      <c r="E43" s="8" t="s">
        <v>263</v>
      </c>
      <c r="F43" s="8" t="s">
        <v>302</v>
      </c>
      <c r="G43" s="22">
        <v>50000</v>
      </c>
      <c r="H43" s="22">
        <f>G43*0.0287</f>
        <v>1435</v>
      </c>
      <c r="I43" s="22">
        <f>IF(G43&lt;75829.93,G43*0.0304,2305.23)</f>
        <v>1520</v>
      </c>
      <c r="J43" s="22">
        <v>0</v>
      </c>
      <c r="K43" s="22">
        <v>25</v>
      </c>
      <c r="L43" s="22">
        <f>H43+I43+J43+K43</f>
        <v>2980</v>
      </c>
      <c r="M43" s="22">
        <f>+G43-L43</f>
        <v>47020</v>
      </c>
    </row>
    <row r="44" spans="1:13" ht="30" customHeight="1">
      <c r="A44" s="68">
        <v>16</v>
      </c>
      <c r="B44" s="40" t="s">
        <v>303</v>
      </c>
      <c r="C44" s="40" t="s">
        <v>186</v>
      </c>
      <c r="D44" s="7" t="s">
        <v>203</v>
      </c>
      <c r="E44" s="8" t="s">
        <v>263</v>
      </c>
      <c r="F44" s="8" t="s">
        <v>304</v>
      </c>
      <c r="G44" s="24">
        <v>41000</v>
      </c>
      <c r="H44" s="24">
        <v>1176.7</v>
      </c>
      <c r="I44" s="24">
        <v>1246.4000000000001</v>
      </c>
      <c r="J44" s="24">
        <v>583.79</v>
      </c>
      <c r="K44" s="24">
        <v>225</v>
      </c>
      <c r="L44" s="24">
        <f>+K44+J44+I44+H44</f>
        <v>3231.8900000000003</v>
      </c>
      <c r="M44" s="24">
        <f>+G44-L44</f>
        <v>37768.11</v>
      </c>
    </row>
    <row r="45" spans="1:13" ht="30" customHeight="1" thickBot="1">
      <c r="A45" s="14" t="s">
        <v>225</v>
      </c>
      <c r="B45" s="40"/>
      <c r="C45" s="40"/>
      <c r="D45" s="7"/>
      <c r="E45" s="8"/>
      <c r="F45" s="8" t="s">
        <v>305</v>
      </c>
      <c r="G45" s="32">
        <f>SUM(G41:G44)</f>
        <v>201000</v>
      </c>
      <c r="H45" s="32">
        <f t="shared" ref="H45:M45" si="17">SUM(H41:H44)</f>
        <v>5768.7</v>
      </c>
      <c r="I45" s="32">
        <f t="shared" si="17"/>
        <v>6110.4</v>
      </c>
      <c r="J45" s="32">
        <f t="shared" si="17"/>
        <v>3754.98</v>
      </c>
      <c r="K45" s="32">
        <f t="shared" si="17"/>
        <v>9256.4500000000007</v>
      </c>
      <c r="L45" s="32">
        <f t="shared" si="17"/>
        <v>24890.53</v>
      </c>
      <c r="M45" s="32">
        <f t="shared" si="17"/>
        <v>176109.46999999997</v>
      </c>
    </row>
    <row r="46" spans="1:13" ht="30" customHeight="1" thickBot="1">
      <c r="A46" s="134" t="s">
        <v>294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6"/>
    </row>
    <row r="47" spans="1:13" ht="30" customHeight="1" thickBot="1">
      <c r="A47" s="1" t="s">
        <v>4</v>
      </c>
      <c r="B47" s="1" t="s">
        <v>5</v>
      </c>
      <c r="C47" s="1" t="s">
        <v>6</v>
      </c>
      <c r="D47" s="1" t="s">
        <v>200</v>
      </c>
      <c r="E47" s="1" t="s">
        <v>7</v>
      </c>
      <c r="F47" s="1" t="s">
        <v>260</v>
      </c>
      <c r="G47" s="1" t="s">
        <v>220</v>
      </c>
      <c r="H47" s="1" t="s">
        <v>8</v>
      </c>
      <c r="I47" s="1" t="s">
        <v>9</v>
      </c>
      <c r="J47" s="1" t="s">
        <v>10</v>
      </c>
      <c r="K47" s="1" t="s">
        <v>221</v>
      </c>
      <c r="L47" s="1" t="s">
        <v>222</v>
      </c>
      <c r="M47" s="1" t="s">
        <v>223</v>
      </c>
    </row>
    <row r="48" spans="1:13" ht="30" customHeight="1">
      <c r="A48" s="68">
        <v>17</v>
      </c>
      <c r="B48" s="40" t="s">
        <v>306</v>
      </c>
      <c r="C48" s="40" t="s">
        <v>307</v>
      </c>
      <c r="D48" s="7" t="s">
        <v>204</v>
      </c>
      <c r="E48" s="8" t="s">
        <v>263</v>
      </c>
      <c r="F48" s="68" t="s">
        <v>266</v>
      </c>
      <c r="G48" s="53">
        <v>60000</v>
      </c>
      <c r="H48" s="53">
        <f>G48*0.0287</f>
        <v>1722</v>
      </c>
      <c r="I48" s="53">
        <v>1824</v>
      </c>
      <c r="J48" s="53">
        <v>3486.68</v>
      </c>
      <c r="K48" s="53">
        <v>25</v>
      </c>
      <c r="L48" s="53">
        <f>H48+I48+J48+K48</f>
        <v>7057.68</v>
      </c>
      <c r="M48" s="53">
        <f>+G48-L48</f>
        <v>52942.32</v>
      </c>
    </row>
    <row r="49" spans="1:13" ht="30" customHeight="1" thickBot="1">
      <c r="A49" s="14" t="s">
        <v>225</v>
      </c>
      <c r="D49" s="86"/>
      <c r="E49" s="86"/>
      <c r="G49" s="48">
        <v>60000</v>
      </c>
      <c r="H49" s="48">
        <f>G49*0.0287</f>
        <v>1722</v>
      </c>
      <c r="I49" s="48">
        <v>1824</v>
      </c>
      <c r="J49" s="48">
        <v>3486.68</v>
      </c>
      <c r="K49" s="48">
        <v>25</v>
      </c>
      <c r="L49" s="48">
        <f>H49+I49+J49+K49</f>
        <v>7057.68</v>
      </c>
      <c r="M49" s="48">
        <f>+G49-L49</f>
        <v>52942.32</v>
      </c>
    </row>
    <row r="50" spans="1:13" ht="30" customHeight="1" thickBot="1">
      <c r="A50" s="134" t="s">
        <v>121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6"/>
    </row>
    <row r="51" spans="1:13" ht="30" customHeight="1" thickBot="1">
      <c r="A51" s="1" t="s">
        <v>4</v>
      </c>
      <c r="B51" s="1" t="s">
        <v>5</v>
      </c>
      <c r="C51" s="1" t="s">
        <v>6</v>
      </c>
      <c r="D51" s="1" t="s">
        <v>200</v>
      </c>
      <c r="E51" s="1" t="s">
        <v>7</v>
      </c>
      <c r="F51" s="1" t="s">
        <v>260</v>
      </c>
      <c r="G51" s="1" t="s">
        <v>220</v>
      </c>
      <c r="H51" s="1" t="s">
        <v>8</v>
      </c>
      <c r="I51" s="1" t="s">
        <v>9</v>
      </c>
      <c r="J51" s="1" t="s">
        <v>10</v>
      </c>
      <c r="K51" s="1" t="s">
        <v>221</v>
      </c>
      <c r="L51" s="1" t="s">
        <v>222</v>
      </c>
      <c r="M51" s="1" t="s">
        <v>223</v>
      </c>
    </row>
    <row r="52" spans="1:13" ht="30" customHeight="1">
      <c r="A52" s="129">
        <v>18</v>
      </c>
      <c r="B52" s="133" t="s">
        <v>308</v>
      </c>
      <c r="C52" s="133" t="s">
        <v>309</v>
      </c>
      <c r="D52" s="129" t="s">
        <v>204</v>
      </c>
      <c r="E52" s="8" t="s">
        <v>263</v>
      </c>
      <c r="F52" s="68" t="s">
        <v>266</v>
      </c>
      <c r="G52" s="138">
        <v>50000</v>
      </c>
      <c r="H52" s="138">
        <f>G52*0.0287</f>
        <v>1435</v>
      </c>
      <c r="I52" s="138">
        <v>1520</v>
      </c>
      <c r="J52" s="22">
        <v>1854</v>
      </c>
      <c r="K52" s="138">
        <v>1025</v>
      </c>
      <c r="L52" s="139">
        <f>H52+I52+J52+K52</f>
        <v>5834</v>
      </c>
      <c r="M52" s="22">
        <f>+G52-L52</f>
        <v>44166</v>
      </c>
    </row>
    <row r="53" spans="1:13" ht="30" customHeight="1">
      <c r="A53" s="129">
        <v>19</v>
      </c>
      <c r="B53" s="133" t="s">
        <v>310</v>
      </c>
      <c r="C53" s="133" t="s">
        <v>155</v>
      </c>
      <c r="D53" s="129" t="s">
        <v>203</v>
      </c>
      <c r="E53" s="8" t="s">
        <v>263</v>
      </c>
      <c r="F53" s="68" t="s">
        <v>266</v>
      </c>
      <c r="G53" s="138">
        <v>50000</v>
      </c>
      <c r="H53" s="138">
        <v>1435</v>
      </c>
      <c r="I53" s="138">
        <v>1520</v>
      </c>
      <c r="J53" s="22">
        <v>0</v>
      </c>
      <c r="K53" s="138">
        <v>3334.11</v>
      </c>
      <c r="L53" s="139">
        <f>+H53+I53+J53+K53</f>
        <v>6289.1100000000006</v>
      </c>
      <c r="M53" s="22">
        <f>+G53-L53</f>
        <v>43710.89</v>
      </c>
    </row>
    <row r="54" spans="1:13" ht="30" customHeight="1">
      <c r="A54" s="68">
        <v>20</v>
      </c>
      <c r="B54" s="40" t="s">
        <v>311</v>
      </c>
      <c r="C54" s="40" t="s">
        <v>309</v>
      </c>
      <c r="D54" s="7" t="s">
        <v>204</v>
      </c>
      <c r="E54" s="8" t="s">
        <v>263</v>
      </c>
      <c r="F54" s="8" t="s">
        <v>302</v>
      </c>
      <c r="G54" s="22">
        <v>50000</v>
      </c>
      <c r="H54" s="22">
        <f>G54*0.0287</f>
        <v>1435</v>
      </c>
      <c r="I54" s="22">
        <f>IF(G54&lt;75829.93,G54*0.0304,2305.23)</f>
        <v>1520</v>
      </c>
      <c r="J54" s="22">
        <v>226.63</v>
      </c>
      <c r="K54" s="22">
        <v>1025</v>
      </c>
      <c r="L54" s="22">
        <f t="shared" ref="L54:L56" si="18">H54+I54+J54+K54</f>
        <v>4206.63</v>
      </c>
      <c r="M54" s="22">
        <f t="shared" ref="M54:M56" si="19">+G54-L54</f>
        <v>45793.37</v>
      </c>
    </row>
    <row r="55" spans="1:13" ht="30" customHeight="1">
      <c r="A55" s="68">
        <v>21</v>
      </c>
      <c r="B55" s="40" t="s">
        <v>312</v>
      </c>
      <c r="C55" s="40" t="s">
        <v>186</v>
      </c>
      <c r="D55" s="7" t="s">
        <v>203</v>
      </c>
      <c r="E55" s="8" t="s">
        <v>263</v>
      </c>
      <c r="F55" s="8" t="s">
        <v>278</v>
      </c>
      <c r="G55" s="22">
        <v>45000</v>
      </c>
      <c r="H55" s="22">
        <f>G55*0.0287</f>
        <v>1291.5</v>
      </c>
      <c r="I55" s="22">
        <v>1368</v>
      </c>
      <c r="J55" s="22">
        <v>675.09</v>
      </c>
      <c r="K55" s="22">
        <v>3179.9</v>
      </c>
      <c r="L55" s="22">
        <f>H55+I55+J55+K55</f>
        <v>6514.49</v>
      </c>
      <c r="M55" s="22">
        <f>+G55-L55</f>
        <v>38485.51</v>
      </c>
    </row>
    <row r="56" spans="1:13" ht="30" customHeight="1">
      <c r="A56" s="129">
        <v>22</v>
      </c>
      <c r="B56" s="40" t="s">
        <v>313</v>
      </c>
      <c r="C56" s="40" t="s">
        <v>309</v>
      </c>
      <c r="D56" s="7" t="s">
        <v>204</v>
      </c>
      <c r="E56" s="8" t="s">
        <v>263</v>
      </c>
      <c r="F56" s="8" t="s">
        <v>304</v>
      </c>
      <c r="G56" s="24">
        <v>50000</v>
      </c>
      <c r="H56" s="24">
        <f t="shared" ref="H56" si="20">G56*0.0287</f>
        <v>1435</v>
      </c>
      <c r="I56" s="24">
        <f t="shared" ref="I56" si="21">IF(G56&lt;75829.93,G56*0.0304,2305.23)</f>
        <v>1520</v>
      </c>
      <c r="J56" s="24">
        <v>1854</v>
      </c>
      <c r="K56" s="24">
        <v>1025</v>
      </c>
      <c r="L56" s="24">
        <f t="shared" si="18"/>
        <v>5834</v>
      </c>
      <c r="M56" s="24">
        <f t="shared" si="19"/>
        <v>44166</v>
      </c>
    </row>
    <row r="57" spans="1:13" ht="30" customHeight="1" thickBot="1">
      <c r="A57" s="14" t="s">
        <v>225</v>
      </c>
      <c r="B57" s="40"/>
      <c r="C57" s="40"/>
      <c r="D57" s="7"/>
      <c r="E57" s="8"/>
      <c r="F57" s="8"/>
      <c r="G57" s="32">
        <f>SUM(G52:G56)</f>
        <v>245000</v>
      </c>
      <c r="H57" s="32">
        <f t="shared" ref="H57:M57" si="22">SUM(H52:H56)</f>
        <v>7031.5</v>
      </c>
      <c r="I57" s="32">
        <f t="shared" si="22"/>
        <v>7448</v>
      </c>
      <c r="J57" s="32">
        <f t="shared" si="22"/>
        <v>4609.72</v>
      </c>
      <c r="K57" s="32">
        <f t="shared" si="22"/>
        <v>9589.01</v>
      </c>
      <c r="L57" s="32">
        <f t="shared" si="22"/>
        <v>28678.230000000003</v>
      </c>
      <c r="M57" s="32">
        <f t="shared" si="22"/>
        <v>216321.77000000002</v>
      </c>
    </row>
    <row r="58" spans="1:13" ht="30" customHeight="1" thickBot="1">
      <c r="A58" s="100" t="s">
        <v>314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2"/>
    </row>
    <row r="59" spans="1:13" ht="30" customHeight="1" thickBot="1">
      <c r="A59" s="1" t="s">
        <v>4</v>
      </c>
      <c r="B59" s="1" t="s">
        <v>5</v>
      </c>
      <c r="C59" s="1" t="s">
        <v>6</v>
      </c>
      <c r="D59" s="1" t="s">
        <v>200</v>
      </c>
      <c r="E59" s="1" t="s">
        <v>7</v>
      </c>
      <c r="F59" s="1" t="s">
        <v>260</v>
      </c>
      <c r="G59" s="1" t="s">
        <v>220</v>
      </c>
      <c r="H59" s="1" t="s">
        <v>8</v>
      </c>
      <c r="I59" s="1" t="s">
        <v>9</v>
      </c>
      <c r="J59" s="1" t="s">
        <v>10</v>
      </c>
      <c r="K59" s="1" t="s">
        <v>221</v>
      </c>
      <c r="L59" s="1" t="s">
        <v>222</v>
      </c>
      <c r="M59" s="1" t="s">
        <v>223</v>
      </c>
    </row>
    <row r="60" spans="1:13" ht="30" customHeight="1">
      <c r="A60" s="68">
        <v>23</v>
      </c>
      <c r="B60" s="82" t="s">
        <v>315</v>
      </c>
      <c r="C60" s="82" t="s">
        <v>180</v>
      </c>
      <c r="D60" s="80" t="s">
        <v>203</v>
      </c>
      <c r="E60" s="8" t="s">
        <v>263</v>
      </c>
      <c r="F60" s="8" t="s">
        <v>282</v>
      </c>
      <c r="G60" s="140">
        <v>45000</v>
      </c>
      <c r="H60" s="140">
        <v>1291.5</v>
      </c>
      <c r="I60" s="24">
        <v>1368</v>
      </c>
      <c r="J60" s="131">
        <v>0</v>
      </c>
      <c r="K60" s="140">
        <v>25</v>
      </c>
      <c r="L60" s="53">
        <f>H60+I60+J60+K60</f>
        <v>2684.5</v>
      </c>
      <c r="M60" s="140">
        <f t="shared" ref="M60:M61" si="23">G60-L60</f>
        <v>42315.5</v>
      </c>
    </row>
    <row r="61" spans="1:13" ht="30" customHeight="1" thickBot="1">
      <c r="A61" s="14" t="s">
        <v>225</v>
      </c>
      <c r="B61" s="82"/>
      <c r="C61" s="82"/>
      <c r="D61" s="80"/>
      <c r="E61" s="8"/>
      <c r="F61" s="8"/>
      <c r="G61" s="141">
        <v>45000</v>
      </c>
      <c r="H61" s="141">
        <v>1291.5</v>
      </c>
      <c r="I61" s="63">
        <v>1368</v>
      </c>
      <c r="J61" s="142">
        <v>0</v>
      </c>
      <c r="K61" s="141">
        <v>25</v>
      </c>
      <c r="L61" s="48">
        <f>H61+I61+J61+K61</f>
        <v>2684.5</v>
      </c>
      <c r="M61" s="141">
        <f t="shared" si="23"/>
        <v>42315.5</v>
      </c>
    </row>
    <row r="62" spans="1:13" ht="30" customHeight="1" thickBot="1">
      <c r="A62" s="134" t="s">
        <v>316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6"/>
    </row>
    <row r="63" spans="1:13" ht="30" customHeight="1" thickBot="1">
      <c r="A63" s="1" t="s">
        <v>4</v>
      </c>
      <c r="B63" s="1" t="s">
        <v>5</v>
      </c>
      <c r="C63" s="1" t="s">
        <v>6</v>
      </c>
      <c r="D63" s="1" t="s">
        <v>200</v>
      </c>
      <c r="E63" s="1" t="s">
        <v>7</v>
      </c>
      <c r="F63" s="1" t="s">
        <v>260</v>
      </c>
      <c r="G63" s="1" t="s">
        <v>220</v>
      </c>
      <c r="H63" s="1" t="s">
        <v>8</v>
      </c>
      <c r="I63" s="1" t="s">
        <v>9</v>
      </c>
      <c r="J63" s="1" t="s">
        <v>10</v>
      </c>
      <c r="K63" s="1" t="s">
        <v>221</v>
      </c>
      <c r="L63" s="1" t="s">
        <v>222</v>
      </c>
      <c r="M63" s="1" t="s">
        <v>223</v>
      </c>
    </row>
    <row r="64" spans="1:13" ht="30" customHeight="1">
      <c r="A64" s="68">
        <v>24</v>
      </c>
      <c r="B64" s="40" t="s">
        <v>317</v>
      </c>
      <c r="C64" s="40" t="s">
        <v>318</v>
      </c>
      <c r="D64" s="7" t="s">
        <v>204</v>
      </c>
      <c r="E64" s="8" t="s">
        <v>263</v>
      </c>
      <c r="F64" s="68" t="s">
        <v>266</v>
      </c>
      <c r="G64" s="22">
        <v>60000</v>
      </c>
      <c r="H64" s="22">
        <f>G64*0.0287</f>
        <v>1722</v>
      </c>
      <c r="I64" s="22">
        <v>1824</v>
      </c>
      <c r="J64" s="22">
        <v>3486.68</v>
      </c>
      <c r="K64" s="22">
        <v>25</v>
      </c>
      <c r="L64" s="22">
        <f>H64+I64+J64+K64</f>
        <v>7057.68</v>
      </c>
      <c r="M64" s="22">
        <f>+G64-L64</f>
        <v>52942.32</v>
      </c>
    </row>
    <row r="65" spans="1:15" ht="30" customHeight="1">
      <c r="A65" s="14" t="s">
        <v>225</v>
      </c>
      <c r="B65" s="40"/>
      <c r="C65" s="40"/>
      <c r="D65" s="7"/>
      <c r="E65" s="7"/>
      <c r="F65" s="7"/>
      <c r="G65" s="48">
        <v>60000</v>
      </c>
      <c r="H65" s="48">
        <f>G65*0.0287</f>
        <v>1722</v>
      </c>
      <c r="I65" s="48">
        <v>1824</v>
      </c>
      <c r="J65" s="48">
        <v>3486.68</v>
      </c>
      <c r="K65" s="48">
        <v>25</v>
      </c>
      <c r="L65" s="48">
        <f>H65+I65+J65+K65</f>
        <v>7057.68</v>
      </c>
      <c r="M65" s="48">
        <f>+G65-L65</f>
        <v>52942.32</v>
      </c>
    </row>
    <row r="66" spans="1:15" ht="30" customHeight="1" thickBot="1">
      <c r="A66" s="143" t="s">
        <v>224</v>
      </c>
      <c r="B66" s="129"/>
      <c r="C66" s="129"/>
      <c r="D66" s="129"/>
      <c r="E66" s="129"/>
      <c r="F66" s="129"/>
      <c r="G66" s="144">
        <f t="shared" ref="G66:M66" si="24">+G14+G18+G22+G26+G30+G38+G45+G49+G57+G61+G65</f>
        <v>1328000</v>
      </c>
      <c r="H66" s="144">
        <f t="shared" si="24"/>
        <v>38113.600000000006</v>
      </c>
      <c r="I66" s="144">
        <f t="shared" si="24"/>
        <v>40371.199999999997</v>
      </c>
      <c r="J66" s="144">
        <f t="shared" si="24"/>
        <v>32387.59</v>
      </c>
      <c r="K66" s="144">
        <f t="shared" si="24"/>
        <v>55330.420000000006</v>
      </c>
      <c r="L66" s="144">
        <f t="shared" si="24"/>
        <v>166202.81000000003</v>
      </c>
      <c r="M66" s="144">
        <f t="shared" si="24"/>
        <v>1161797.1900000002</v>
      </c>
      <c r="N66" s="145"/>
    </row>
    <row r="67" spans="1:15" ht="60" customHeight="1" thickTop="1">
      <c r="A67" s="143"/>
      <c r="B67" s="129"/>
      <c r="C67" s="129"/>
      <c r="D67" s="129"/>
      <c r="E67" s="129"/>
      <c r="F67" s="129"/>
      <c r="G67" s="146"/>
      <c r="H67" s="146"/>
      <c r="I67" s="146"/>
      <c r="J67" s="146"/>
      <c r="K67" s="146"/>
      <c r="L67" s="146"/>
      <c r="M67" s="147"/>
      <c r="N67" s="145"/>
      <c r="O67" s="148"/>
    </row>
    <row r="68" spans="1:15" ht="30" customHeight="1">
      <c r="A68" s="129" t="s">
        <v>208</v>
      </c>
      <c r="B68" s="129"/>
      <c r="C68" s="129"/>
      <c r="D68" s="129"/>
      <c r="E68" s="129"/>
      <c r="F68" s="149" t="s">
        <v>82</v>
      </c>
      <c r="G68" s="149"/>
      <c r="H68" s="149"/>
      <c r="J68" s="150" t="s">
        <v>83</v>
      </c>
      <c r="K68" s="150"/>
      <c r="L68" s="150"/>
      <c r="M68" s="150"/>
      <c r="O68" s="148"/>
    </row>
    <row r="69" spans="1:15" ht="60" customHeight="1">
      <c r="A69" s="143"/>
      <c r="B69" s="129"/>
      <c r="C69" s="129"/>
      <c r="D69" s="129"/>
      <c r="E69" s="129"/>
      <c r="F69" s="129"/>
      <c r="G69" s="146"/>
      <c r="H69" s="146"/>
      <c r="I69" s="146"/>
      <c r="J69" s="146"/>
      <c r="K69" s="146"/>
      <c r="L69" s="146"/>
      <c r="M69" s="147"/>
      <c r="N69" s="145"/>
      <c r="O69" s="148"/>
    </row>
    <row r="70" spans="1:15" ht="30" customHeight="1">
      <c r="A70" s="77" t="s">
        <v>197</v>
      </c>
      <c r="B70" s="129"/>
      <c r="C70" s="129"/>
      <c r="D70" s="129"/>
      <c r="E70" s="129"/>
      <c r="F70" s="151" t="s">
        <v>100</v>
      </c>
      <c r="G70" s="149"/>
      <c r="H70" s="149"/>
      <c r="I70" s="149"/>
      <c r="J70" s="152" t="s">
        <v>101</v>
      </c>
      <c r="K70" s="152"/>
      <c r="L70" s="152"/>
      <c r="M70" s="152"/>
    </row>
    <row r="71" spans="1:15" ht="30" customHeight="1">
      <c r="A71" s="129" t="s">
        <v>209</v>
      </c>
      <c r="B71" s="129"/>
      <c r="C71" s="129"/>
      <c r="D71" s="129"/>
      <c r="E71" s="129"/>
      <c r="F71" s="129" t="s">
        <v>210</v>
      </c>
      <c r="G71" s="149"/>
      <c r="H71" s="149"/>
      <c r="I71" s="149"/>
      <c r="J71" s="150" t="s">
        <v>12</v>
      </c>
      <c r="K71" s="150"/>
      <c r="L71" s="150"/>
      <c r="M71" s="150"/>
    </row>
    <row r="72" spans="1:15" ht="20.100000000000001" customHeight="1">
      <c r="A72" s="153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</row>
    <row r="73" spans="1:15" ht="30" customHeight="1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</row>
    <row r="74" spans="1:15" ht="30" customHeight="1">
      <c r="A74" s="150"/>
      <c r="B74" s="150"/>
      <c r="C74" s="150"/>
      <c r="D74" s="149"/>
      <c r="E74" s="150"/>
      <c r="F74" s="150"/>
      <c r="G74" s="150"/>
      <c r="H74" s="150"/>
      <c r="I74" s="150"/>
      <c r="J74" s="150"/>
      <c r="K74" s="154"/>
      <c r="L74" s="154"/>
      <c r="M74" s="154"/>
    </row>
    <row r="75" spans="1:15" ht="20.100000000000001" customHeight="1">
      <c r="A75" s="155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</row>
    <row r="76" spans="1:15" ht="20.100000000000001" customHeight="1">
      <c r="A76" s="153"/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</row>
    <row r="77" spans="1:15" ht="30" customHeight="1">
      <c r="A77" s="129"/>
      <c r="B77" s="129"/>
      <c r="C77" s="129"/>
      <c r="D77" s="129"/>
      <c r="E77" s="129"/>
      <c r="F77" s="129"/>
      <c r="G77" s="129"/>
      <c r="H77" s="129"/>
      <c r="I77" s="156"/>
      <c r="J77" s="156"/>
      <c r="K77" s="129"/>
      <c r="L77" s="129"/>
      <c r="M77" s="129"/>
    </row>
  </sheetData>
  <mergeCells count="21">
    <mergeCell ref="A75:M75"/>
    <mergeCell ref="A76:M76"/>
    <mergeCell ref="J68:M68"/>
    <mergeCell ref="J70:M70"/>
    <mergeCell ref="J71:M71"/>
    <mergeCell ref="A72:M72"/>
    <mergeCell ref="A74:C74"/>
    <mergeCell ref="E74:G74"/>
    <mergeCell ref="H74:J74"/>
    <mergeCell ref="A32:M32"/>
    <mergeCell ref="A39:M39"/>
    <mergeCell ref="A46:M46"/>
    <mergeCell ref="A50:M50"/>
    <mergeCell ref="A58:M58"/>
    <mergeCell ref="A62:M62"/>
    <mergeCell ref="A1:M6"/>
    <mergeCell ref="A8:M8"/>
    <mergeCell ref="A15:M15"/>
    <mergeCell ref="A19:M19"/>
    <mergeCell ref="A23:M23"/>
    <mergeCell ref="A27:M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7733D-F57B-44BE-88FE-EB11437DBE06}">
  <dimension ref="A1:R25"/>
  <sheetViews>
    <sheetView tabSelected="1" topLeftCell="A10" workbookViewId="0">
      <selection activeCell="A9" sqref="A9:L9"/>
    </sheetView>
  </sheetViews>
  <sheetFormatPr baseColWidth="10" defaultRowHeight="15"/>
  <cols>
    <col min="2" max="2" width="39.7109375" bestFit="1" customWidth="1"/>
    <col min="3" max="3" width="34.7109375" bestFit="1" customWidth="1"/>
    <col min="5" max="5" width="28.5703125" bestFit="1" customWidth="1"/>
    <col min="6" max="6" width="38.7109375" bestFit="1" customWidth="1"/>
    <col min="10" max="10" width="17.42578125" bestFit="1" customWidth="1"/>
    <col min="11" max="11" width="15" bestFit="1" customWidth="1"/>
    <col min="12" max="12" width="13.85546875" bestFit="1" customWidth="1"/>
  </cols>
  <sheetData>
    <row r="1" spans="1:18" ht="15.75" thickBot="1"/>
    <row r="2" spans="1:18" ht="20.100000000000001" customHeight="1">
      <c r="A2" s="114" t="s">
        <v>319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6"/>
    </row>
    <row r="3" spans="1:18" ht="20.100000000000001" customHeight="1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1:18" ht="20.100000000000001" customHeight="1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9"/>
    </row>
    <row r="5" spans="1:18" ht="20.100000000000001" customHeight="1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9"/>
    </row>
    <row r="6" spans="1:18" ht="20.100000000000001" customHeight="1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9"/>
    </row>
    <row r="7" spans="1:18" ht="20.100000000000001" customHeight="1" thickBot="1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18"/>
      <c r="L7" s="119"/>
    </row>
    <row r="8" spans="1:18" ht="60" customHeight="1" thickBot="1">
      <c r="A8" s="157" t="s">
        <v>258</v>
      </c>
      <c r="B8" s="158" t="s">
        <v>212</v>
      </c>
      <c r="C8" s="158" t="s">
        <v>211</v>
      </c>
      <c r="D8" s="158" t="s">
        <v>214</v>
      </c>
      <c r="E8" s="158" t="s">
        <v>215</v>
      </c>
      <c r="F8" s="158" t="s">
        <v>216</v>
      </c>
      <c r="G8" s="158" t="s">
        <v>216</v>
      </c>
      <c r="H8" s="158" t="s">
        <v>1</v>
      </c>
      <c r="I8" s="158" t="s">
        <v>320</v>
      </c>
      <c r="J8" s="159" t="s">
        <v>219</v>
      </c>
      <c r="K8" s="124"/>
      <c r="L8" s="126"/>
    </row>
    <row r="9" spans="1:18" ht="30" customHeight="1" thickBot="1">
      <c r="A9" s="134" t="s">
        <v>321</v>
      </c>
      <c r="B9" s="135"/>
      <c r="C9" s="135"/>
      <c r="D9" s="135"/>
      <c r="E9" s="135"/>
      <c r="F9" s="135"/>
      <c r="G9" s="135"/>
      <c r="H9" s="135"/>
      <c r="I9" s="135"/>
      <c r="J9" s="135"/>
      <c r="K9" s="160"/>
      <c r="L9" s="161"/>
    </row>
    <row r="10" spans="1:18" ht="30" customHeight="1" thickBot="1">
      <c r="A10" s="132" t="s">
        <v>4</v>
      </c>
      <c r="B10" s="132" t="s">
        <v>5</v>
      </c>
      <c r="C10" s="132" t="s">
        <v>6</v>
      </c>
      <c r="D10" s="132" t="s">
        <v>200</v>
      </c>
      <c r="E10" s="132" t="s">
        <v>7</v>
      </c>
      <c r="F10" s="132" t="s">
        <v>220</v>
      </c>
      <c r="G10" s="132" t="s">
        <v>8</v>
      </c>
      <c r="H10" s="132" t="s">
        <v>9</v>
      </c>
      <c r="I10" s="132" t="s">
        <v>10</v>
      </c>
      <c r="J10" s="132" t="s">
        <v>221</v>
      </c>
      <c r="K10" s="132" t="s">
        <v>222</v>
      </c>
      <c r="L10" s="132" t="s">
        <v>223</v>
      </c>
    </row>
    <row r="11" spans="1:18" ht="30" customHeight="1">
      <c r="A11" s="80">
        <v>1</v>
      </c>
      <c r="B11" s="82" t="s">
        <v>322</v>
      </c>
      <c r="C11" s="82" t="s">
        <v>323</v>
      </c>
      <c r="D11" s="80" t="s">
        <v>203</v>
      </c>
      <c r="E11" s="80" t="s">
        <v>324</v>
      </c>
      <c r="F11" s="138">
        <v>15000</v>
      </c>
      <c r="G11" s="162">
        <v>0</v>
      </c>
      <c r="H11" s="162">
        <v>0</v>
      </c>
      <c r="I11" s="162">
        <v>0</v>
      </c>
      <c r="J11" s="162">
        <v>0</v>
      </c>
      <c r="K11" s="162">
        <f>+G11+H11+I11+J11</f>
        <v>0</v>
      </c>
      <c r="L11" s="163">
        <f>F11-K11</f>
        <v>15000</v>
      </c>
      <c r="M11" s="6"/>
      <c r="N11" s="6"/>
      <c r="O11" s="6"/>
      <c r="P11" s="6"/>
      <c r="Q11" s="6"/>
      <c r="R11" s="6"/>
    </row>
    <row r="12" spans="1:18" ht="30" customHeight="1">
      <c r="A12" s="80">
        <v>2</v>
      </c>
      <c r="B12" s="82" t="s">
        <v>325</v>
      </c>
      <c r="C12" s="82" t="s">
        <v>326</v>
      </c>
      <c r="D12" s="80" t="s">
        <v>203</v>
      </c>
      <c r="E12" s="80" t="s">
        <v>324</v>
      </c>
      <c r="F12" s="138">
        <v>50000</v>
      </c>
      <c r="G12" s="162">
        <v>0</v>
      </c>
      <c r="H12" s="162">
        <v>0</v>
      </c>
      <c r="I12" s="138">
        <v>2297.25</v>
      </c>
      <c r="J12" s="162">
        <v>0</v>
      </c>
      <c r="K12" s="162">
        <f t="shared" ref="K12:K18" si="0">+G12+H12+I12+J12</f>
        <v>2297.25</v>
      </c>
      <c r="L12" s="163">
        <f t="shared" ref="L12:L18" si="1">F12-K12</f>
        <v>47702.75</v>
      </c>
      <c r="M12" s="6"/>
      <c r="N12" s="6"/>
      <c r="O12" s="6"/>
      <c r="P12" s="6"/>
      <c r="Q12" s="6"/>
      <c r="R12" s="6"/>
    </row>
    <row r="13" spans="1:18" ht="30" customHeight="1">
      <c r="A13" s="80">
        <v>3</v>
      </c>
      <c r="B13" s="82" t="s">
        <v>327</v>
      </c>
      <c r="C13" s="82" t="s">
        <v>328</v>
      </c>
      <c r="D13" s="80" t="s">
        <v>203</v>
      </c>
      <c r="E13" s="80" t="s">
        <v>324</v>
      </c>
      <c r="F13" s="138">
        <v>12500</v>
      </c>
      <c r="G13" s="162">
        <v>0</v>
      </c>
      <c r="H13" s="162">
        <v>0</v>
      </c>
      <c r="I13" s="162">
        <v>0</v>
      </c>
      <c r="J13" s="162">
        <v>0</v>
      </c>
      <c r="K13" s="162">
        <f t="shared" si="0"/>
        <v>0</v>
      </c>
      <c r="L13" s="163">
        <f t="shared" si="1"/>
        <v>12500</v>
      </c>
      <c r="M13" s="6"/>
      <c r="N13" s="6"/>
      <c r="O13" s="6"/>
      <c r="P13" s="6"/>
      <c r="Q13" s="6"/>
      <c r="R13" s="6"/>
    </row>
    <row r="14" spans="1:18" ht="30" customHeight="1">
      <c r="A14" s="80">
        <v>4</v>
      </c>
      <c r="B14" s="82" t="s">
        <v>329</v>
      </c>
      <c r="C14" s="82" t="s">
        <v>328</v>
      </c>
      <c r="D14" s="80" t="s">
        <v>204</v>
      </c>
      <c r="E14" s="80" t="s">
        <v>324</v>
      </c>
      <c r="F14" s="138">
        <v>12500</v>
      </c>
      <c r="G14" s="162">
        <v>0</v>
      </c>
      <c r="H14" s="162">
        <v>0</v>
      </c>
      <c r="I14" s="162">
        <v>0</v>
      </c>
      <c r="J14" s="138">
        <v>4693.97</v>
      </c>
      <c r="K14" s="138">
        <f t="shared" si="0"/>
        <v>4693.97</v>
      </c>
      <c r="L14" s="163">
        <f t="shared" si="1"/>
        <v>7806.03</v>
      </c>
      <c r="M14" s="6"/>
      <c r="N14" s="6"/>
      <c r="O14" s="6"/>
      <c r="P14" s="6"/>
      <c r="Q14" s="6"/>
      <c r="R14" s="6"/>
    </row>
    <row r="15" spans="1:18" ht="30" customHeight="1">
      <c r="A15" s="80">
        <v>5</v>
      </c>
      <c r="B15" s="82" t="s">
        <v>330</v>
      </c>
      <c r="C15" s="82" t="s">
        <v>328</v>
      </c>
      <c r="D15" s="80" t="s">
        <v>203</v>
      </c>
      <c r="E15" s="80" t="s">
        <v>324</v>
      </c>
      <c r="F15" s="138">
        <v>15000</v>
      </c>
      <c r="G15" s="162">
        <v>0</v>
      </c>
      <c r="H15" s="162">
        <v>0</v>
      </c>
      <c r="I15" s="162">
        <v>0</v>
      </c>
      <c r="J15" s="162">
        <v>0</v>
      </c>
      <c r="K15" s="162">
        <f t="shared" si="0"/>
        <v>0</v>
      </c>
      <c r="L15" s="163">
        <f t="shared" si="1"/>
        <v>15000</v>
      </c>
      <c r="M15" s="6"/>
      <c r="N15" s="6"/>
      <c r="O15" s="6"/>
      <c r="P15" s="6"/>
      <c r="Q15" s="6"/>
      <c r="R15" s="6"/>
    </row>
    <row r="16" spans="1:18" ht="30" customHeight="1">
      <c r="A16" s="80">
        <v>6</v>
      </c>
      <c r="B16" s="82" t="s">
        <v>331</v>
      </c>
      <c r="C16" s="82" t="s">
        <v>332</v>
      </c>
      <c r="D16" s="80" t="s">
        <v>204</v>
      </c>
      <c r="E16" s="80" t="s">
        <v>324</v>
      </c>
      <c r="F16" s="138">
        <v>12500</v>
      </c>
      <c r="G16" s="162">
        <v>0</v>
      </c>
      <c r="H16" s="162">
        <v>0</v>
      </c>
      <c r="I16" s="162">
        <v>0</v>
      </c>
      <c r="J16" s="162">
        <v>0</v>
      </c>
      <c r="K16" s="162">
        <f t="shared" si="0"/>
        <v>0</v>
      </c>
      <c r="L16" s="163">
        <f t="shared" si="1"/>
        <v>12500</v>
      </c>
      <c r="M16" s="6"/>
      <c r="N16" s="6"/>
      <c r="O16" s="6"/>
      <c r="P16" s="6"/>
      <c r="Q16" s="6"/>
      <c r="R16" s="6"/>
    </row>
    <row r="17" spans="1:18" ht="30" customHeight="1">
      <c r="A17" s="80">
        <v>7</v>
      </c>
      <c r="B17" s="82" t="s">
        <v>333</v>
      </c>
      <c r="C17" s="82" t="s">
        <v>334</v>
      </c>
      <c r="D17" s="80" t="s">
        <v>203</v>
      </c>
      <c r="E17" s="80" t="s">
        <v>324</v>
      </c>
      <c r="F17" s="138">
        <v>15000</v>
      </c>
      <c r="G17" s="162">
        <v>0</v>
      </c>
      <c r="H17" s="162">
        <v>0</v>
      </c>
      <c r="I17" s="162">
        <v>0</v>
      </c>
      <c r="J17" s="162">
        <v>0</v>
      </c>
      <c r="K17" s="162">
        <f t="shared" si="0"/>
        <v>0</v>
      </c>
      <c r="L17" s="163">
        <f t="shared" si="1"/>
        <v>15000</v>
      </c>
      <c r="M17" s="6"/>
      <c r="N17" s="6"/>
      <c r="O17" s="6"/>
      <c r="P17" s="6"/>
      <c r="Q17" s="6"/>
      <c r="R17" s="6"/>
    </row>
    <row r="18" spans="1:18" ht="30" customHeight="1">
      <c r="A18" s="80">
        <v>8</v>
      </c>
      <c r="B18" s="82" t="s">
        <v>335</v>
      </c>
      <c r="C18" s="82" t="s">
        <v>334</v>
      </c>
      <c r="D18" s="80" t="s">
        <v>203</v>
      </c>
      <c r="E18" s="80" t="s">
        <v>324</v>
      </c>
      <c r="F18" s="164">
        <v>15000</v>
      </c>
      <c r="G18" s="165">
        <v>0</v>
      </c>
      <c r="H18" s="165">
        <v>0</v>
      </c>
      <c r="I18" s="165">
        <v>0</v>
      </c>
      <c r="J18" s="165">
        <v>0</v>
      </c>
      <c r="K18" s="165">
        <f t="shared" si="0"/>
        <v>0</v>
      </c>
      <c r="L18" s="166">
        <f t="shared" si="1"/>
        <v>15000</v>
      </c>
      <c r="M18" s="6"/>
      <c r="N18" s="6"/>
      <c r="O18" s="6"/>
      <c r="P18" s="6"/>
      <c r="Q18" s="6"/>
      <c r="R18" s="6"/>
    </row>
    <row r="19" spans="1:18" ht="30" customHeight="1">
      <c r="A19" s="167" t="s">
        <v>225</v>
      </c>
      <c r="B19" s="82"/>
      <c r="C19" s="82"/>
      <c r="D19" s="80"/>
      <c r="E19" s="80"/>
      <c r="F19" s="164">
        <f>SUM(F11:F18)</f>
        <v>147500</v>
      </c>
      <c r="G19" s="165">
        <f t="shared" ref="G19:K19" si="2">SUM(G10:G16)</f>
        <v>0</v>
      </c>
      <c r="H19" s="165">
        <f t="shared" si="2"/>
        <v>0</v>
      </c>
      <c r="I19" s="164">
        <f t="shared" si="2"/>
        <v>2297.25</v>
      </c>
      <c r="J19" s="168">
        <f t="shared" si="2"/>
        <v>4693.97</v>
      </c>
      <c r="K19" s="164">
        <f t="shared" si="2"/>
        <v>6991.22</v>
      </c>
      <c r="L19" s="166">
        <f>SUM(L11:L18)</f>
        <v>140508.78</v>
      </c>
      <c r="M19" s="6"/>
      <c r="N19" s="6"/>
      <c r="O19" s="6"/>
      <c r="P19" s="6"/>
      <c r="Q19" s="6"/>
      <c r="R19" s="6"/>
    </row>
    <row r="20" spans="1:18" ht="30" customHeight="1" thickBot="1">
      <c r="A20" s="167" t="s">
        <v>224</v>
      </c>
      <c r="B20" s="169"/>
      <c r="C20" s="169"/>
      <c r="D20" s="80"/>
      <c r="E20" s="80"/>
      <c r="F20" s="170">
        <f>+F19</f>
        <v>147500</v>
      </c>
      <c r="G20" s="171">
        <f t="shared" ref="G20:K20" si="3">+G19</f>
        <v>0</v>
      </c>
      <c r="H20" s="171">
        <f t="shared" si="3"/>
        <v>0</v>
      </c>
      <c r="I20" s="170">
        <f t="shared" si="3"/>
        <v>2297.25</v>
      </c>
      <c r="J20" s="170">
        <f t="shared" si="3"/>
        <v>4693.97</v>
      </c>
      <c r="K20" s="170">
        <f t="shared" si="3"/>
        <v>6991.22</v>
      </c>
      <c r="L20" s="170">
        <f>+L19</f>
        <v>140508.78</v>
      </c>
      <c r="M20" s="6"/>
      <c r="N20" s="6"/>
      <c r="O20" s="6"/>
      <c r="P20" s="6"/>
      <c r="Q20" s="6"/>
      <c r="R20" s="6"/>
    </row>
    <row r="21" spans="1:18" ht="60" customHeight="1" thickTop="1">
      <c r="A21" s="167"/>
      <c r="B21" s="169"/>
      <c r="C21" s="169"/>
      <c r="D21" s="80"/>
      <c r="E21" s="80"/>
      <c r="F21" s="163"/>
      <c r="G21" s="172"/>
      <c r="H21" s="172"/>
      <c r="I21" s="163"/>
      <c r="J21" s="173"/>
      <c r="K21" s="163"/>
      <c r="L21" s="163"/>
      <c r="M21" s="6"/>
      <c r="N21" s="6"/>
      <c r="O21" s="6"/>
      <c r="P21" s="6"/>
      <c r="Q21" s="6"/>
      <c r="R21" s="6"/>
    </row>
    <row r="22" spans="1:18" ht="30" customHeight="1">
      <c r="A22" s="129" t="s">
        <v>208</v>
      </c>
      <c r="B22" s="129"/>
      <c r="C22" s="129"/>
      <c r="D22" s="129"/>
      <c r="E22" s="129"/>
      <c r="F22" s="149" t="s">
        <v>82</v>
      </c>
      <c r="G22" s="149"/>
      <c r="H22" s="149"/>
      <c r="I22" s="6"/>
      <c r="J22" s="150" t="s">
        <v>83</v>
      </c>
      <c r="K22" s="150"/>
      <c r="L22" s="150"/>
      <c r="M22" s="150"/>
      <c r="N22" s="6"/>
      <c r="O22" s="6"/>
      <c r="P22" s="6"/>
      <c r="Q22" s="6"/>
      <c r="R22" s="6"/>
    </row>
    <row r="23" spans="1:18" ht="60" customHeight="1">
      <c r="A23" s="143"/>
      <c r="B23" s="129"/>
      <c r="C23" s="129"/>
      <c r="D23" s="129"/>
      <c r="E23" s="129"/>
      <c r="F23" s="129"/>
      <c r="G23" s="146"/>
      <c r="H23" s="146"/>
      <c r="I23" s="146"/>
      <c r="J23" s="146"/>
      <c r="K23" s="146"/>
      <c r="L23" s="146"/>
      <c r="M23" s="147"/>
      <c r="N23" s="6"/>
      <c r="O23" s="6"/>
      <c r="P23" s="6"/>
      <c r="Q23" s="6"/>
      <c r="R23" s="6"/>
    </row>
    <row r="24" spans="1:18" ht="30" customHeight="1">
      <c r="A24" s="77" t="s">
        <v>197</v>
      </c>
      <c r="B24" s="129"/>
      <c r="C24" s="129"/>
      <c r="D24" s="129"/>
      <c r="E24" s="129"/>
      <c r="F24" s="151" t="s">
        <v>100</v>
      </c>
      <c r="G24" s="149"/>
      <c r="H24" s="149"/>
      <c r="I24" s="149"/>
      <c r="J24" s="152" t="s">
        <v>101</v>
      </c>
      <c r="K24" s="152"/>
      <c r="L24" s="152"/>
      <c r="M24" s="152"/>
      <c r="N24" s="6"/>
      <c r="O24" s="6"/>
      <c r="P24" s="6"/>
      <c r="Q24" s="6"/>
      <c r="R24" s="6"/>
    </row>
    <row r="25" spans="1:18" ht="30" customHeight="1">
      <c r="A25" s="129" t="s">
        <v>209</v>
      </c>
      <c r="B25" s="129"/>
      <c r="C25" s="129"/>
      <c r="D25" s="129"/>
      <c r="E25" s="129"/>
      <c r="F25" s="129" t="s">
        <v>210</v>
      </c>
      <c r="G25" s="149"/>
      <c r="H25" s="149"/>
      <c r="I25" s="149"/>
      <c r="J25" s="150" t="s">
        <v>12</v>
      </c>
      <c r="K25" s="150"/>
      <c r="L25" s="150"/>
      <c r="M25" s="150"/>
      <c r="N25" s="6"/>
      <c r="O25" s="6"/>
      <c r="P25" s="6"/>
      <c r="Q25" s="6"/>
      <c r="R25" s="6"/>
    </row>
  </sheetData>
  <mergeCells count="5">
    <mergeCell ref="A2:L7"/>
    <mergeCell ref="A9:L9"/>
    <mergeCell ref="J22:M22"/>
    <mergeCell ref="J24:M24"/>
    <mergeCell ref="J25:M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677CB4-DBEF-424C-8CB9-A2D66AB8C138}"/>
</file>

<file path=customXml/itemProps2.xml><?xml version="1.0" encoding="utf-8"?>
<ds:datastoreItem xmlns:ds="http://schemas.openxmlformats.org/officeDocument/2006/customXml" ds:itemID="{6B853A5A-4615-4ACF-B777-4D7637C33E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Fija</vt:lpstr>
      <vt:lpstr>Contratados</vt:lpstr>
      <vt:lpstr>Vigilacia 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Ferreras Gómez</cp:lastModifiedBy>
  <cp:lastPrinted>2023-08-07T14:01:49Z</cp:lastPrinted>
  <dcterms:created xsi:type="dcterms:W3CDTF">2020-09-29T19:02:13Z</dcterms:created>
  <dcterms:modified xsi:type="dcterms:W3CDTF">2023-08-17T19:09:37Z</dcterms:modified>
</cp:coreProperties>
</file>