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ferreras\Desktop\OAI-MAYO\"/>
    </mc:Choice>
  </mc:AlternateContent>
  <xr:revisionPtr revIDLastSave="0" documentId="8_{7EDFE4F8-8FE7-464A-96D4-5DC03187CF04}" xr6:coauthVersionLast="47" xr6:coauthVersionMax="47" xr10:uidLastSave="{00000000-0000-0000-0000-000000000000}"/>
  <bookViews>
    <workbookView xWindow="-120" yWindow="-120" windowWidth="20730" windowHeight="11040" tabRatio="629" activeTab="3" xr2:uid="{00000000-000D-0000-FFFF-FFFF00000000}"/>
  </bookViews>
  <sheets>
    <sheet name="Fijo" sheetId="1" r:id="rId1"/>
    <sheet name="Contratados" sheetId="2" r:id="rId2"/>
    <sheet name="Vigilancia" sheetId="3" r:id="rId3"/>
    <sheet name="Periodo de prueba" sheetId="4" r:id="rId4"/>
  </sheets>
  <definedNames>
    <definedName name="_xlnm.Print_Area" localSheetId="0">Fijo!$A$1:$L$207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4" l="1"/>
  <c r="L11" i="4"/>
  <c r="M10" i="4"/>
  <c r="L10" i="4"/>
  <c r="J18" i="3"/>
  <c r="I18" i="3"/>
  <c r="H18" i="3"/>
  <c r="G18" i="3"/>
  <c r="F18" i="3"/>
  <c r="J17" i="3"/>
  <c r="I17" i="3"/>
  <c r="H17" i="3"/>
  <c r="G17" i="3"/>
  <c r="F17" i="3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 s="1"/>
  <c r="K10" i="3"/>
  <c r="K18" i="3" s="1"/>
  <c r="L10" i="3" l="1"/>
  <c r="K17" i="3"/>
  <c r="L18" i="3" l="1"/>
  <c r="L17" i="3"/>
  <c r="L67" i="2" l="1"/>
  <c r="K67" i="2"/>
  <c r="J67" i="2"/>
  <c r="I67" i="2"/>
  <c r="H67" i="2"/>
  <c r="N66" i="2"/>
  <c r="N67" i="2" s="1"/>
  <c r="M66" i="2"/>
  <c r="M67" i="2" s="1"/>
  <c r="L63" i="2"/>
  <c r="K63" i="2"/>
  <c r="H63" i="2"/>
  <c r="J62" i="2"/>
  <c r="I62" i="2"/>
  <c r="M62" i="2" s="1"/>
  <c r="N62" i="2" s="1"/>
  <c r="J61" i="2"/>
  <c r="J63" i="2" s="1"/>
  <c r="I61" i="2"/>
  <c r="M60" i="2"/>
  <c r="N60" i="2" s="1"/>
  <c r="L57" i="2"/>
  <c r="K57" i="2"/>
  <c r="H57" i="2"/>
  <c r="M56" i="2"/>
  <c r="N56" i="2" s="1"/>
  <c r="I55" i="2"/>
  <c r="M55" i="2" s="1"/>
  <c r="N55" i="2" s="1"/>
  <c r="I54" i="2"/>
  <c r="M54" i="2" s="1"/>
  <c r="N54" i="2" s="1"/>
  <c r="J53" i="2"/>
  <c r="J57" i="2" s="1"/>
  <c r="I53" i="2"/>
  <c r="M53" i="2" s="1"/>
  <c r="L50" i="2"/>
  <c r="K50" i="2"/>
  <c r="H50" i="2"/>
  <c r="I49" i="2"/>
  <c r="M49" i="2" s="1"/>
  <c r="N49" i="2" s="1"/>
  <c r="I48" i="2"/>
  <c r="M48" i="2" s="1"/>
  <c r="N48" i="2" s="1"/>
  <c r="J47" i="2"/>
  <c r="I47" i="2"/>
  <c r="M47" i="2" s="1"/>
  <c r="N47" i="2" s="1"/>
  <c r="J46" i="2"/>
  <c r="M46" i="2" s="1"/>
  <c r="N46" i="2" s="1"/>
  <c r="I46" i="2"/>
  <c r="M45" i="2"/>
  <c r="L41" i="2"/>
  <c r="K41" i="2"/>
  <c r="J41" i="2"/>
  <c r="I41" i="2"/>
  <c r="H41" i="2"/>
  <c r="M40" i="2"/>
  <c r="M41" i="2" s="1"/>
  <c r="I40" i="2"/>
  <c r="L37" i="2"/>
  <c r="K37" i="2"/>
  <c r="J37" i="2"/>
  <c r="H37" i="2"/>
  <c r="J36" i="2"/>
  <c r="I36" i="2"/>
  <c r="I37" i="2" s="1"/>
  <c r="N35" i="2"/>
  <c r="L32" i="2"/>
  <c r="K32" i="2"/>
  <c r="H32" i="2"/>
  <c r="J31" i="2"/>
  <c r="I31" i="2"/>
  <c r="M31" i="2" s="1"/>
  <c r="N31" i="2" s="1"/>
  <c r="J30" i="2"/>
  <c r="M30" i="2" s="1"/>
  <c r="I30" i="2"/>
  <c r="I32" i="2" s="1"/>
  <c r="L27" i="2"/>
  <c r="K27" i="2"/>
  <c r="J27" i="2"/>
  <c r="H27" i="2"/>
  <c r="J26" i="2"/>
  <c r="I26" i="2"/>
  <c r="M26" i="2" s="1"/>
  <c r="N26" i="2" s="1"/>
  <c r="J25" i="2"/>
  <c r="M25" i="2" s="1"/>
  <c r="I25" i="2"/>
  <c r="L22" i="2"/>
  <c r="K22" i="2"/>
  <c r="J22" i="2"/>
  <c r="H22" i="2"/>
  <c r="J21" i="2"/>
  <c r="I21" i="2"/>
  <c r="I22" i="2" s="1"/>
  <c r="L18" i="2"/>
  <c r="L68" i="2" s="1"/>
  <c r="K18" i="2"/>
  <c r="K68" i="2" s="1"/>
  <c r="I18" i="2"/>
  <c r="H18" i="2"/>
  <c r="H68" i="2" s="1"/>
  <c r="N17" i="2"/>
  <c r="N16" i="2"/>
  <c r="M16" i="2"/>
  <c r="M15" i="2"/>
  <c r="N15" i="2" s="1"/>
  <c r="J14" i="2"/>
  <c r="J18" i="2" s="1"/>
  <c r="I14" i="2"/>
  <c r="N30" i="2" l="1"/>
  <c r="N32" i="2" s="1"/>
  <c r="M32" i="2"/>
  <c r="N53" i="2"/>
  <c r="N57" i="2" s="1"/>
  <c r="M57" i="2"/>
  <c r="N25" i="2"/>
  <c r="N27" i="2" s="1"/>
  <c r="M27" i="2"/>
  <c r="M50" i="2"/>
  <c r="J50" i="2"/>
  <c r="M14" i="2"/>
  <c r="J32" i="2"/>
  <c r="J68" i="2" s="1"/>
  <c r="M63" i="2"/>
  <c r="N45" i="2"/>
  <c r="N50" i="2" s="1"/>
  <c r="N40" i="2"/>
  <c r="N41" i="2" s="1"/>
  <c r="M61" i="2"/>
  <c r="N61" i="2" s="1"/>
  <c r="N63" i="2" s="1"/>
  <c r="M21" i="2"/>
  <c r="I27" i="2"/>
  <c r="M36" i="2"/>
  <c r="I50" i="2"/>
  <c r="I68" i="2" s="1"/>
  <c r="I63" i="2"/>
  <c r="I57" i="2"/>
  <c r="M22" i="2" l="1"/>
  <c r="N21" i="2"/>
  <c r="N22" i="2" s="1"/>
  <c r="M37" i="2"/>
  <c r="N36" i="2"/>
  <c r="N37" i="2" s="1"/>
  <c r="N14" i="2"/>
  <c r="N18" i="2" s="1"/>
  <c r="N68" i="2" s="1"/>
  <c r="M18" i="2"/>
  <c r="M68" i="2" l="1"/>
  <c r="K109" i="1" l="1"/>
  <c r="J164" i="1" l="1"/>
  <c r="I164" i="1"/>
  <c r="F164" i="1"/>
  <c r="G163" i="1"/>
  <c r="H163" i="1"/>
  <c r="I117" i="1"/>
  <c r="J117" i="1"/>
  <c r="H116" i="1"/>
  <c r="G116" i="1"/>
  <c r="F117" i="1"/>
  <c r="G27" i="1"/>
  <c r="K27" i="1" s="1"/>
  <c r="L27" i="1" s="1"/>
  <c r="K116" i="1" l="1"/>
  <c r="L116" i="1" s="1"/>
  <c r="K163" i="1"/>
  <c r="L163" i="1" s="1"/>
  <c r="K177" i="1"/>
  <c r="L177" i="1" s="1"/>
  <c r="K178" i="1"/>
  <c r="L178" i="1" s="1"/>
  <c r="G92" i="1" l="1"/>
  <c r="H92" i="1"/>
  <c r="G62" i="1"/>
  <c r="H62" i="1"/>
  <c r="K92" i="1" l="1"/>
  <c r="L92" i="1" s="1"/>
  <c r="K62" i="1"/>
  <c r="L62" i="1" s="1"/>
  <c r="I29" i="1"/>
  <c r="J29" i="1"/>
  <c r="F29" i="1"/>
  <c r="G28" i="1"/>
  <c r="K28" i="1" s="1"/>
  <c r="I132" i="1"/>
  <c r="J132" i="1"/>
  <c r="H13" i="1"/>
  <c r="H17" i="1"/>
  <c r="H52" i="1"/>
  <c r="H51" i="1"/>
  <c r="H50" i="1"/>
  <c r="H49" i="1"/>
  <c r="G52" i="1"/>
  <c r="G51" i="1"/>
  <c r="G50" i="1"/>
  <c r="G49" i="1"/>
  <c r="G43" i="1"/>
  <c r="K43" i="1" s="1"/>
  <c r="L43" i="1" s="1"/>
  <c r="G34" i="1"/>
  <c r="G32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K11" i="1" s="1"/>
  <c r="G10" i="1"/>
  <c r="K17" i="1" l="1"/>
  <c r="H29" i="1"/>
  <c r="G29" i="1"/>
  <c r="K51" i="1"/>
  <c r="L51" i="1" s="1"/>
  <c r="L76" i="1" l="1"/>
  <c r="K76" i="1"/>
  <c r="G100" i="1"/>
  <c r="H100" i="1"/>
  <c r="K100" i="1" l="1"/>
  <c r="L100" i="1" s="1"/>
  <c r="G41" i="1"/>
  <c r="H41" i="1"/>
  <c r="G140" i="1"/>
  <c r="I140" i="1"/>
  <c r="J140" i="1"/>
  <c r="J45" i="1"/>
  <c r="J64" i="1"/>
  <c r="I64" i="1"/>
  <c r="F140" i="1"/>
  <c r="K41" i="1" l="1"/>
  <c r="L41" i="1" s="1"/>
  <c r="H200" i="1"/>
  <c r="I200" i="1"/>
  <c r="J200" i="1"/>
  <c r="I196" i="1"/>
  <c r="J196" i="1"/>
  <c r="I144" i="1"/>
  <c r="J144" i="1"/>
  <c r="G110" i="1"/>
  <c r="H110" i="1"/>
  <c r="I110" i="1"/>
  <c r="J110" i="1"/>
  <c r="F110" i="1"/>
  <c r="J102" i="1"/>
  <c r="H106" i="1"/>
  <c r="I106" i="1"/>
  <c r="J106" i="1"/>
  <c r="F106" i="1"/>
  <c r="J57" i="1"/>
  <c r="F57" i="1"/>
  <c r="F200" i="1"/>
  <c r="I191" i="1"/>
  <c r="J191" i="1"/>
  <c r="F191" i="1"/>
  <c r="I153" i="1"/>
  <c r="J153" i="1"/>
  <c r="F153" i="1"/>
  <c r="H149" i="1"/>
  <c r="I149" i="1"/>
  <c r="J149" i="1"/>
  <c r="K149" i="1"/>
  <c r="F149" i="1"/>
  <c r="I53" i="1"/>
  <c r="J53" i="1"/>
  <c r="H35" i="1"/>
  <c r="I35" i="1"/>
  <c r="J35" i="1"/>
  <c r="G115" i="1"/>
  <c r="K171" i="1" l="1"/>
  <c r="K172" i="1"/>
  <c r="K115" i="1"/>
  <c r="K18" i="1"/>
  <c r="K110" i="1" l="1"/>
  <c r="K26" i="1"/>
  <c r="K25" i="1"/>
  <c r="K24" i="1"/>
  <c r="K23" i="1"/>
  <c r="K22" i="1"/>
  <c r="K21" i="1"/>
  <c r="K139" i="1"/>
  <c r="L139" i="1" s="1"/>
  <c r="K137" i="1"/>
  <c r="K136" i="1"/>
  <c r="K135" i="1"/>
  <c r="H81" i="1" l="1"/>
  <c r="G81" i="1"/>
  <c r="K81" i="1" l="1"/>
  <c r="L81" i="1" s="1"/>
  <c r="I83" i="1"/>
  <c r="J83" i="1"/>
  <c r="F83" i="1"/>
  <c r="F187" i="1"/>
  <c r="G186" i="1"/>
  <c r="H186" i="1"/>
  <c r="G82" i="1"/>
  <c r="H82" i="1"/>
  <c r="L171" i="1"/>
  <c r="L109" i="1"/>
  <c r="L110" i="1" s="1"/>
  <c r="L115" i="1"/>
  <c r="J77" i="1"/>
  <c r="I77" i="1"/>
  <c r="F77" i="1"/>
  <c r="K82" i="1" l="1"/>
  <c r="L82" i="1" s="1"/>
  <c r="H83" i="1"/>
  <c r="K186" i="1"/>
  <c r="L186" i="1" s="1"/>
  <c r="L23" i="1" l="1"/>
  <c r="L21" i="1"/>
  <c r="G183" i="1"/>
  <c r="G67" i="1"/>
  <c r="G86" i="1"/>
  <c r="G95" i="1"/>
  <c r="G121" i="1"/>
  <c r="G125" i="1"/>
  <c r="I173" i="1"/>
  <c r="J69" i="1"/>
  <c r="J122" i="1"/>
  <c r="K20" i="1"/>
  <c r="L20" i="1" s="1"/>
  <c r="F53" i="1"/>
  <c r="F64" i="1"/>
  <c r="K50" i="1"/>
  <c r="L22" i="1"/>
  <c r="L50" i="1" l="1"/>
  <c r="G199" i="1" l="1"/>
  <c r="G200" i="1" s="1"/>
  <c r="F196" i="1"/>
  <c r="H195" i="1"/>
  <c r="G195" i="1"/>
  <c r="H194" i="1"/>
  <c r="G194" i="1"/>
  <c r="H190" i="1"/>
  <c r="H191" i="1" s="1"/>
  <c r="G190" i="1"/>
  <c r="H185" i="1"/>
  <c r="G185" i="1"/>
  <c r="H184" i="1"/>
  <c r="G184" i="1"/>
  <c r="H183" i="1"/>
  <c r="K183" i="1" s="1"/>
  <c r="L183" i="1" s="1"/>
  <c r="H182" i="1"/>
  <c r="G182" i="1"/>
  <c r="H181" i="1"/>
  <c r="G181" i="1"/>
  <c r="H180" i="1"/>
  <c r="G180" i="1"/>
  <c r="H179" i="1"/>
  <c r="K179" i="1" s="1"/>
  <c r="L179" i="1" s="1"/>
  <c r="H176" i="1"/>
  <c r="G176" i="1"/>
  <c r="J173" i="1"/>
  <c r="F173" i="1"/>
  <c r="L172" i="1"/>
  <c r="H170" i="1"/>
  <c r="G170" i="1"/>
  <c r="H169" i="1"/>
  <c r="G169" i="1"/>
  <c r="H168" i="1"/>
  <c r="G168" i="1"/>
  <c r="H167" i="1"/>
  <c r="G167" i="1"/>
  <c r="H162" i="1"/>
  <c r="G162" i="1"/>
  <c r="H161" i="1"/>
  <c r="G161" i="1"/>
  <c r="H160" i="1"/>
  <c r="G160" i="1"/>
  <c r="H159" i="1"/>
  <c r="G159" i="1"/>
  <c r="H158" i="1"/>
  <c r="K158" i="1" s="1"/>
  <c r="L158" i="1" s="1"/>
  <c r="H157" i="1"/>
  <c r="G157" i="1"/>
  <c r="H156" i="1"/>
  <c r="G156" i="1"/>
  <c r="H152" i="1"/>
  <c r="H153" i="1" s="1"/>
  <c r="G153" i="1"/>
  <c r="L148" i="1"/>
  <c r="L149" i="1" s="1"/>
  <c r="G148" i="1"/>
  <c r="G149" i="1" s="1"/>
  <c r="G164" i="1" l="1"/>
  <c r="H164" i="1"/>
  <c r="K181" i="1"/>
  <c r="L181" i="1" s="1"/>
  <c r="K180" i="1"/>
  <c r="L180" i="1" s="1"/>
  <c r="K182" i="1"/>
  <c r="L182" i="1" s="1"/>
  <c r="G191" i="1"/>
  <c r="K190" i="1"/>
  <c r="J187" i="1"/>
  <c r="G196" i="1"/>
  <c r="H196" i="1"/>
  <c r="K159" i="1"/>
  <c r="L159" i="1" s="1"/>
  <c r="K167" i="1"/>
  <c r="L167" i="1" s="1"/>
  <c r="K168" i="1"/>
  <c r="L168" i="1" s="1"/>
  <c r="K170" i="1"/>
  <c r="L170" i="1" s="1"/>
  <c r="K169" i="1"/>
  <c r="K160" i="1"/>
  <c r="G187" i="1"/>
  <c r="H187" i="1"/>
  <c r="K195" i="1"/>
  <c r="L195" i="1" s="1"/>
  <c r="G173" i="1"/>
  <c r="K161" i="1"/>
  <c r="L161" i="1" s="1"/>
  <c r="K185" i="1"/>
  <c r="L185" i="1" s="1"/>
  <c r="K157" i="1"/>
  <c r="L157" i="1" s="1"/>
  <c r="K162" i="1"/>
  <c r="L162" i="1" s="1"/>
  <c r="I184" i="1"/>
  <c r="K184" i="1" s="1"/>
  <c r="L184" i="1" s="1"/>
  <c r="H173" i="1"/>
  <c r="K152" i="1"/>
  <c r="K194" i="1"/>
  <c r="K156" i="1"/>
  <c r="K176" i="1"/>
  <c r="K199" i="1"/>
  <c r="K200" i="1" s="1"/>
  <c r="J201" i="1" l="1"/>
  <c r="L160" i="1"/>
  <c r="K164" i="1"/>
  <c r="K191" i="1"/>
  <c r="L190" i="1"/>
  <c r="L191" i="1" s="1"/>
  <c r="L194" i="1"/>
  <c r="L196" i="1" s="1"/>
  <c r="K196" i="1"/>
  <c r="L152" i="1"/>
  <c r="L153" i="1" s="1"/>
  <c r="K153" i="1"/>
  <c r="K173" i="1"/>
  <c r="I187" i="1"/>
  <c r="L169" i="1"/>
  <c r="L173" i="1" s="1"/>
  <c r="L156" i="1"/>
  <c r="L199" i="1"/>
  <c r="L200" i="1" s="1"/>
  <c r="L176" i="1"/>
  <c r="L164" i="1" l="1"/>
  <c r="K187" i="1"/>
  <c r="L187" i="1"/>
  <c r="K32" i="1" l="1"/>
  <c r="K34" i="1"/>
  <c r="K52" i="1"/>
  <c r="K72" i="1"/>
  <c r="K75" i="1"/>
  <c r="K113" i="1"/>
  <c r="K120" i="1"/>
  <c r="K129" i="1"/>
  <c r="K130" i="1"/>
  <c r="L136" i="1"/>
  <c r="I69" i="1"/>
  <c r="I122" i="1"/>
  <c r="H63" i="1"/>
  <c r="G143" i="1"/>
  <c r="G144" i="1" s="1"/>
  <c r="K35" i="1" l="1"/>
  <c r="F35" i="1"/>
  <c r="F45" i="1"/>
  <c r="F102" i="1"/>
  <c r="F122" i="1"/>
  <c r="F132" i="1"/>
  <c r="F144" i="1"/>
  <c r="H143" i="1" l="1"/>
  <c r="H138" i="1"/>
  <c r="H140" i="1" s="1"/>
  <c r="K143" i="1" l="1"/>
  <c r="K144" i="1" s="1"/>
  <c r="H144" i="1"/>
  <c r="K138" i="1"/>
  <c r="K140" i="1" s="1"/>
  <c r="L138" i="1" l="1"/>
  <c r="L143" i="1"/>
  <c r="L144" i="1" s="1"/>
  <c r="K19" i="1" l="1"/>
  <c r="L19" i="1" s="1"/>
  <c r="G80" i="1"/>
  <c r="G83" i="1" s="1"/>
  <c r="K16" i="1"/>
  <c r="L16" i="1" s="1"/>
  <c r="G93" i="1"/>
  <c r="H93" i="1"/>
  <c r="K15" i="1"/>
  <c r="L15" i="1" s="1"/>
  <c r="K14" i="1"/>
  <c r="L14" i="1" s="1"/>
  <c r="K12" i="1"/>
  <c r="G40" i="1"/>
  <c r="H40" i="1"/>
  <c r="H126" i="1"/>
  <c r="G126" i="1"/>
  <c r="G91" i="1"/>
  <c r="H91" i="1"/>
  <c r="G39" i="1"/>
  <c r="K39" i="1" s="1"/>
  <c r="L39" i="1" s="1"/>
  <c r="G105" i="1"/>
  <c r="L129" i="1"/>
  <c r="K40" i="1" l="1"/>
  <c r="L40" i="1" s="1"/>
  <c r="K105" i="1"/>
  <c r="K106" i="1" s="1"/>
  <c r="G106" i="1"/>
  <c r="K91" i="1"/>
  <c r="L91" i="1" s="1"/>
  <c r="K80" i="1"/>
  <c r="K83" i="1" s="1"/>
  <c r="K126" i="1"/>
  <c r="L126" i="1" s="1"/>
  <c r="K93" i="1"/>
  <c r="L93" i="1" s="1"/>
  <c r="L80" i="1" l="1"/>
  <c r="L83" i="1" s="1"/>
  <c r="L105" i="1"/>
  <c r="L106" i="1" s="1"/>
  <c r="L135" i="1"/>
  <c r="L140" i="1" s="1"/>
  <c r="L130" i="1"/>
  <c r="L113" i="1" l="1"/>
  <c r="L11" i="1" l="1"/>
  <c r="L52" i="1"/>
  <c r="L34" i="1" l="1"/>
  <c r="L75" i="1"/>
  <c r="L18" i="1" l="1"/>
  <c r="G90" i="1" l="1"/>
  <c r="H90" i="1"/>
  <c r="K90" i="1" l="1"/>
  <c r="L90" i="1" s="1"/>
  <c r="F69" i="1"/>
  <c r="F201" i="1" s="1"/>
  <c r="H131" i="1" l="1"/>
  <c r="H128" i="1"/>
  <c r="G128" i="1"/>
  <c r="H127" i="1"/>
  <c r="G127" i="1"/>
  <c r="K125" i="1"/>
  <c r="H122" i="1"/>
  <c r="H114" i="1"/>
  <c r="H117" i="1" s="1"/>
  <c r="G114" i="1"/>
  <c r="G117" i="1" s="1"/>
  <c r="H74" i="1"/>
  <c r="G74" i="1"/>
  <c r="H73" i="1"/>
  <c r="G73" i="1"/>
  <c r="H101" i="1"/>
  <c r="G101" i="1"/>
  <c r="H99" i="1"/>
  <c r="G99" i="1"/>
  <c r="H98" i="1"/>
  <c r="G98" i="1"/>
  <c r="H97" i="1"/>
  <c r="G97" i="1"/>
  <c r="H96" i="1"/>
  <c r="G96" i="1"/>
  <c r="H95" i="1"/>
  <c r="H94" i="1"/>
  <c r="G94" i="1"/>
  <c r="H89" i="1"/>
  <c r="G89" i="1"/>
  <c r="H88" i="1"/>
  <c r="G88" i="1"/>
  <c r="H87" i="1"/>
  <c r="G87" i="1"/>
  <c r="H86" i="1"/>
  <c r="H68" i="1"/>
  <c r="H69" i="1" s="1"/>
  <c r="G68" i="1"/>
  <c r="G63" i="1"/>
  <c r="K63" i="1" s="1"/>
  <c r="H61" i="1"/>
  <c r="H64" i="1" s="1"/>
  <c r="G61" i="1"/>
  <c r="G60" i="1"/>
  <c r="H56" i="1"/>
  <c r="H57" i="1" s="1"/>
  <c r="G56" i="1"/>
  <c r="G57" i="1" s="1"/>
  <c r="G48" i="1"/>
  <c r="H44" i="1"/>
  <c r="G44" i="1"/>
  <c r="H42" i="1"/>
  <c r="G42" i="1"/>
  <c r="H38" i="1"/>
  <c r="G38" i="1"/>
  <c r="G33" i="1"/>
  <c r="G35" i="1" s="1"/>
  <c r="L12" i="1"/>
  <c r="K10" i="1"/>
  <c r="K131" i="1" l="1"/>
  <c r="L131" i="1" s="1"/>
  <c r="H132" i="1"/>
  <c r="G132" i="1"/>
  <c r="G53" i="1"/>
  <c r="H102" i="1"/>
  <c r="G45" i="1"/>
  <c r="G102" i="1"/>
  <c r="H53" i="1"/>
  <c r="H45" i="1"/>
  <c r="K60" i="1"/>
  <c r="L60" i="1" s="1"/>
  <c r="G64" i="1"/>
  <c r="K73" i="1"/>
  <c r="K48" i="1"/>
  <c r="K49" i="1"/>
  <c r="L49" i="1" s="1"/>
  <c r="G77" i="1"/>
  <c r="H77" i="1"/>
  <c r="K68" i="1"/>
  <c r="L68" i="1" s="1"/>
  <c r="K128" i="1"/>
  <c r="L128" i="1" s="1"/>
  <c r="K99" i="1"/>
  <c r="L99" i="1" s="1"/>
  <c r="K74" i="1"/>
  <c r="K38" i="1"/>
  <c r="K87" i="1"/>
  <c r="L87" i="1" s="1"/>
  <c r="K98" i="1"/>
  <c r="L98" i="1" s="1"/>
  <c r="K127" i="1"/>
  <c r="L127" i="1" s="1"/>
  <c r="G69" i="1"/>
  <c r="K67" i="1"/>
  <c r="L67" i="1" s="1"/>
  <c r="K114" i="1"/>
  <c r="G122" i="1"/>
  <c r="K121" i="1"/>
  <c r="L121" i="1" s="1"/>
  <c r="L33" i="1"/>
  <c r="K61" i="1"/>
  <c r="L61" i="1" s="1"/>
  <c r="K86" i="1"/>
  <c r="K101" i="1"/>
  <c r="L101" i="1" s="1"/>
  <c r="L125" i="1"/>
  <c r="L17" i="1"/>
  <c r="K13" i="1"/>
  <c r="K29" i="1" s="1"/>
  <c r="L10" i="1"/>
  <c r="L72" i="1"/>
  <c r="L32" i="1"/>
  <c r="I89" i="1"/>
  <c r="K89" i="1" s="1"/>
  <c r="I96" i="1"/>
  <c r="K96" i="1" s="1"/>
  <c r="L120" i="1"/>
  <c r="I44" i="1"/>
  <c r="K44" i="1" s="1"/>
  <c r="L44" i="1" s="1"/>
  <c r="I95" i="1"/>
  <c r="K95" i="1" s="1"/>
  <c r="I56" i="1"/>
  <c r="I88" i="1"/>
  <c r="I94" i="1"/>
  <c r="K94" i="1" s="1"/>
  <c r="L63" i="1"/>
  <c r="I42" i="1"/>
  <c r="K42" i="1" s="1"/>
  <c r="L42" i="1" s="1"/>
  <c r="I97" i="1"/>
  <c r="K97" i="1" s="1"/>
  <c r="L97" i="1" s="1"/>
  <c r="G201" i="1" l="1"/>
  <c r="H201" i="1"/>
  <c r="L114" i="1"/>
  <c r="L117" i="1" s="1"/>
  <c r="K117" i="1"/>
  <c r="K132" i="1"/>
  <c r="L132" i="1"/>
  <c r="L64" i="1"/>
  <c r="K56" i="1"/>
  <c r="K57" i="1" s="1"/>
  <c r="I57" i="1"/>
  <c r="K64" i="1"/>
  <c r="K88" i="1"/>
  <c r="L88" i="1" s="1"/>
  <c r="I102" i="1"/>
  <c r="I45" i="1"/>
  <c r="K53" i="1"/>
  <c r="L38" i="1"/>
  <c r="L35" i="1"/>
  <c r="L94" i="1"/>
  <c r="L74" i="1"/>
  <c r="K77" i="1"/>
  <c r="L96" i="1"/>
  <c r="L95" i="1"/>
  <c r="L89" i="1"/>
  <c r="L122" i="1"/>
  <c r="K122" i="1"/>
  <c r="L13" i="1"/>
  <c r="L29" i="1" s="1"/>
  <c r="L86" i="1"/>
  <c r="L69" i="1"/>
  <c r="K69" i="1"/>
  <c r="L48" i="1"/>
  <c r="L53" i="1" s="1"/>
  <c r="L73" i="1"/>
  <c r="I201" i="1" l="1"/>
  <c r="L56" i="1"/>
  <c r="L57" i="1" s="1"/>
  <c r="K102" i="1"/>
  <c r="L45" i="1"/>
  <c r="L102" i="1"/>
  <c r="K45" i="1"/>
  <c r="L77" i="1"/>
  <c r="L201" i="1" l="1"/>
  <c r="K201" i="1"/>
</calcChain>
</file>

<file path=xl/sharedStrings.xml><?xml version="1.0" encoding="utf-8"?>
<sst xmlns="http://schemas.openxmlformats.org/spreadsheetml/2006/main" count="1264" uniqueCount="339">
  <si>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</si>
  <si>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</si>
  <si>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</si>
  <si>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</si>
  <si>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</si>
  <si>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</si>
  <si>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</si>
  <si>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</si>
  <si>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</si>
  <si>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</si>
  <si>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</si>
  <si>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</si>
  <si>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</si>
  <si>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</si>
  <si>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</si>
  <si>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</si>
  <si>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</si>
  <si>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</si>
  <si>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</si>
  <si>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</si>
  <si>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</si>
  <si>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</si>
  <si>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Sub Dirección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</si>
  <si>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</si>
  <si>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</si>
  <si>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</si>
  <si>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</si>
  <si>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</si>
  <si>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</si>
  <si>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</si>
  <si>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</si>
  <si>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</si>
  <si>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</si>
  <si>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</si>
  <si>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</si>
  <si>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</si>
  <si>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</si>
  <si>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</si>
  <si>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</si>
  <si>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</si>
  <si>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</si>
  <si>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</si>
  <si>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</si>
  <si>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</si>
  <si>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</si>
  <si>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</si>
  <si>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</si>
  <si>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</si>
  <si>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</si>
  <si>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</si>
  <si>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</si>
  <si>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</si>
  <si>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</si>
  <si>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</si>
  <si>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</si>
  <si>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</si>
  <si>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</si>
  <si>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</si>
  <si>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</si>
  <si>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</si>
  <si>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</si>
  <si>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</si>
  <si>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</si>
  <si>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</si>
  <si>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</si>
  <si>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</si>
  <si>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</si>
  <si>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</si>
  <si>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</si>
  <si>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</si>
  <si>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</si>
  <si>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</si>
  <si>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</si>
  <si>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</si>
  <si>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</si>
  <si>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</si>
  <si>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División de Tecnología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</si>
  <si>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</si>
  <si>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</si>
  <si>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</si>
  <si>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</si>
  <si>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</si>
  <si>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</si>
  <si>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</si>
  <si>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</si>
  <si>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</si>
  <si>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</si>
  <si>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</si>
  <si>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</si>
  <si>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</si>
  <si>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</si>
  <si>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</si>
  <si>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</si>
  <si>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</si>
  <si>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</si>
  <si>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</si>
  <si>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</si>
  <si>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</si>
  <si>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</si>
  <si>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</si>
  <si>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</si>
  <si>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</si>
  <si>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</si>
  <si>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</si>
  <si>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</si>
  <si>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</si>
  <si>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 xml:space="preserve">Dpto. de Gestion de la Formacion 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</si>
  <si>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</si>
  <si>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</si>
  <si>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</si>
  <si>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</si>
  <si>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</si>
  <si>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</si>
  <si>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</si>
  <si>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</si>
  <si>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</si>
  <si>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</si>
  <si>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</si>
  <si>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</si>
  <si>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</si>
  <si>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</si>
  <si>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</si>
  <si>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</si>
  <si>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</si>
  <si>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</si>
  <si>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</si>
  <si>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</si>
  <si>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</si>
  <si>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</si>
  <si>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</si>
  <si>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</si>
  <si>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</si>
  <si>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</si>
  <si>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</si>
  <si>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</si>
  <si>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</si>
  <si>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</si>
  <si>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</si>
  <si>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</si>
  <si>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</si>
  <si>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</si>
  <si>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</si>
  <si>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</si>
  <si>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</si>
  <si>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</si>
  <si>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</si>
  <si>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</si>
  <si>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 xml:space="preserve">Dpto. de Investigacion </t>
  </si>
  <si>
    <t>CESAR JOEL PERALTA SUERO</t>
  </si>
  <si>
    <t>IAN CRISTIAN SOTO FELIX</t>
  </si>
  <si>
    <t>PRICILA ROMERO DIAZ</t>
  </si>
  <si>
    <t>ENCARADA FORMULACION MO</t>
  </si>
  <si>
    <t>Actividad: 0002</t>
  </si>
  <si>
    <t>Direccion General</t>
  </si>
  <si>
    <t>ELVINALISA DEL CARMEN ALMONTE REODRIGUEZ</t>
  </si>
  <si>
    <t>ASESOR ACADEMICO</t>
  </si>
  <si>
    <t>Departamento de Planificacion y Desarrollo</t>
  </si>
  <si>
    <t>JENCY IVERSON CARABALLO GUZMAN</t>
  </si>
  <si>
    <t>División de Gestión Académica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</si>
  <si>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</si>
  <si>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</si>
  <si>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</si>
  <si>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</si>
  <si>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</si>
  <si>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</si>
  <si>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</si>
  <si>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</si>
  <si>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</si>
  <si>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</si>
  <si>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</si>
  <si>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División de Registro y Admisión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</si>
  <si>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</si>
  <si>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</si>
  <si>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</si>
  <si>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</si>
  <si>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</si>
  <si>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</si>
  <si>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</si>
  <si>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</si>
  <si>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</si>
  <si>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</si>
  <si>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</si>
  <si>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</si>
  <si>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</si>
  <si>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</si>
  <si>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</si>
  <si>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</si>
  <si>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</si>
  <si>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</si>
  <si>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>Departamento de Acreditación y Certificación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</si>
  <si>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</si>
  <si>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</si>
  <si>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</si>
  <si>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</si>
  <si>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</si>
  <si>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</si>
  <si>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JUANA ELENA RODRIGUIEZ VASQUEZ</t>
  </si>
  <si>
    <t>ASISTENTE DE LA DIRECCION GENERAL</t>
  </si>
  <si>
    <t>JUAN FRANCISCO CAMBUMBA PUELLO</t>
  </si>
  <si>
    <t>OBISPO MARTES JAVIER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</si>
  <si>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</si>
  <si>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</si>
  <si>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</si>
  <si>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</si>
  <si>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</si>
  <si>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</si>
  <si>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 xml:space="preserve">                                     SRA. ALBA IRIS PEÑA MARRERO</t>
  </si>
  <si>
    <t>Departamento de Formación Virtual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</si>
  <si>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</si>
  <si>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</si>
  <si>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</si>
  <si>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</si>
  <si>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</si>
  <si>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</si>
  <si>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</si>
  <si>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</si>
  <si>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</si>
  <si>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</si>
  <si>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</si>
  <si>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 xml:space="preserve">                              SOPORTE ADMINISTRATIVO</t>
  </si>
  <si>
    <t>ENC. ADMINISTRATIVO FINANCIERO</t>
  </si>
  <si>
    <r>
      <t xml:space="preserve">ANGEL LEONARDO PLATA VENTURA </t>
    </r>
    <r>
      <rPr>
        <i/>
        <sz val="12"/>
        <color rgb="FF000000"/>
        <rFont val="Segoe UI"/>
        <family val="2"/>
      </rPr>
      <t>(San Francisco de Macorís)</t>
    </r>
  </si>
  <si>
    <r>
      <t xml:space="preserve">KIRSY ALANA MEJIA UBIERA </t>
    </r>
    <r>
      <rPr>
        <i/>
        <sz val="12"/>
        <color rgb="FF000000"/>
        <rFont val="Segoe UI"/>
        <family val="2"/>
      </rPr>
      <t>(San Pedro de Macorís)</t>
    </r>
  </si>
  <si>
    <r>
      <t>MARIO RODRIGUEZ MONTERO</t>
    </r>
    <r>
      <rPr>
        <i/>
        <sz val="12"/>
        <color rgb="FF000000"/>
        <rFont val="Segoe UI"/>
        <family val="2"/>
      </rPr>
      <t xml:space="preserve"> (San Juan de la Maguana)</t>
    </r>
  </si>
  <si>
    <r>
      <t xml:space="preserve">BIENVENIDO ROSARIO CEBALLOS </t>
    </r>
    <r>
      <rPr>
        <i/>
        <sz val="12"/>
        <color rgb="FF000000"/>
        <rFont val="Segoe UI"/>
        <family val="2"/>
      </rPr>
      <t>(Santiago de los Caballeros)</t>
    </r>
  </si>
  <si>
    <r>
      <t xml:space="preserve">BELLANIRIS SANTOS REYES </t>
    </r>
    <r>
      <rPr>
        <i/>
        <sz val="12"/>
        <color rgb="FF000000"/>
        <rFont val="Segoe UI"/>
        <family val="2"/>
      </rPr>
      <t>(La Vega)</t>
    </r>
  </si>
  <si>
    <r>
      <t xml:space="preserve">YORCITO MATOS SANTOS </t>
    </r>
    <r>
      <rPr>
        <i/>
        <sz val="12"/>
        <color rgb="FF000000"/>
        <rFont val="Segoe UI"/>
        <family val="2"/>
      </rPr>
      <t>(Baní)</t>
    </r>
  </si>
  <si>
    <r>
      <t xml:space="preserve">RAMON FERNANDO TAVAREZ REYNOSO </t>
    </r>
    <r>
      <rPr>
        <i/>
        <sz val="12"/>
        <color rgb="FF000000"/>
        <rFont val="Segoe UI"/>
        <family val="2"/>
      </rPr>
      <t>(Santiago de los Caballeros)</t>
    </r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</si>
  <si>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</si>
  <si>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</si>
  <si>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</si>
  <si>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</si>
  <si>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</si>
  <si>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</si>
  <si>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</si>
  <si>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</si>
  <si>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</si>
  <si>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</si>
  <si>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</si>
  <si>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</si>
  <si>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</si>
  <si>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</si>
  <si>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</si>
  <si>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</si>
  <si>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</si>
  <si>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</si>
  <si>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</si>
  <si>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</si>
  <si>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INSTITUTO NACIONAL DE ADMINISTRACIÓN PÚBLICA 
(INAP)
Nomina de Personal Fijo, correspondiente al mes de mayo 2023</t>
  </si>
  <si>
    <t>ANA LUISA ROMERO</t>
  </si>
  <si>
    <t>ANALISTA DE DESARROLLO INSTITUCIONAL</t>
  </si>
  <si>
    <t>JULANY VALENTINA CUESTA GUZMAN</t>
  </si>
  <si>
    <t>COORDINADOR TECNICO GRAL.</t>
  </si>
  <si>
    <t>}</t>
  </si>
  <si>
    <t>INSTITUTO NACIONAL DE ADMINISTRACIÓN PÚBLICA 
(INAP)
Nomina de Personal Contratado con Carácter Temporal, correspondientes al mes de mayo 2023</t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</si>
  <si>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</si>
  <si>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</si>
  <si>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</si>
  <si>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</si>
  <si>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</si>
  <si>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</si>
  <si>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</si>
  <si>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</si>
  <si>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</si>
  <si>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</si>
  <si>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</si>
  <si>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</si>
  <si>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</si>
  <si>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</si>
  <si>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</si>
  <si>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</si>
  <si>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</si>
  <si>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</si>
  <si>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Seccion de Compras y Contrataciones</t>
  </si>
  <si>
    <t>KARIN ALBENYS FLORENTINO PEREZ</t>
  </si>
  <si>
    <t>ENC. SECCION DE COMPRAS</t>
  </si>
  <si>
    <t>01/07/2022 - 01/01/2023</t>
  </si>
  <si>
    <t>EUGENIO EMILIO MORETA PEREZ</t>
  </si>
  <si>
    <t>01/07/2022- 01/01/2023</t>
  </si>
  <si>
    <t>Departamento Gestion de la Formacion</t>
  </si>
  <si>
    <t>MANUEL MONEGRO INFANTE</t>
  </si>
  <si>
    <t>01/08/2022- 01/02/2023</t>
  </si>
  <si>
    <t>MABEL ARLETTE FERNANDEZ MATEO</t>
  </si>
  <si>
    <t>Departamento de Investigacion</t>
  </si>
  <si>
    <t>JOSMAIRY ESTEFANIA MONTOLIO PEREZ</t>
  </si>
  <si>
    <t>ENC. DPTO. INVESTIGACION</t>
  </si>
  <si>
    <t>16/09/2022- 16/03/2023</t>
  </si>
  <si>
    <t>CARMEN DAIANA GONZALEZ MOREL</t>
  </si>
  <si>
    <t>ANALISTA DE INVESTIGACION</t>
  </si>
  <si>
    <t>Division Administrativa</t>
  </si>
  <si>
    <t>HALINSON HIPOLITO DE LA CRUZ JIMENEZ</t>
  </si>
  <si>
    <t>ENC. DIVISION ADMINISTRATIVA</t>
  </si>
  <si>
    <t>UE: 002</t>
  </si>
  <si>
    <t>JUAN DE LA ROSA BELLO CUEVAS</t>
  </si>
  <si>
    <t>FAUSTINA PÉREZ DE CASTILLO</t>
  </si>
  <si>
    <t>COORDINADORA ACADEMICO</t>
  </si>
  <si>
    <t>10/08/2022- 10/02/2023</t>
  </si>
  <si>
    <t>YANIRIS ALTAGRACIA ESPINAL JORGE</t>
  </si>
  <si>
    <t>15/06/2022- 15/12/2022</t>
  </si>
  <si>
    <t>BRAULIO RAFAEL JIMENEZ VELEZ</t>
  </si>
  <si>
    <t>EVELYN AMADOR CASTILLO</t>
  </si>
  <si>
    <t>Dpto.  Gestión de la Formación</t>
  </si>
  <si>
    <t>DEANNYS MILAGROS GONZALEZ JIMENEZ</t>
  </si>
  <si>
    <t>EVELYN DE LOS ANGELES CHAMAH MARTIN</t>
  </si>
  <si>
    <t>ENCARGADO ACADEMICO</t>
  </si>
  <si>
    <t>ELSA ALEJANDRINA CARRASCO VARGAS</t>
  </si>
  <si>
    <t>ENCARGADO DIVISION REGISTRO Y ADMISION</t>
  </si>
  <si>
    <t>JULIO CESAR CASTRO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</si>
  <si>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</si>
  <si>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</si>
  <si>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</si>
  <si>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</si>
  <si>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</si>
  <si>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MADELYN MARIA RODRIGUEZ</t>
  </si>
  <si>
    <t>ANALISTA DE ACREDITAICION Y CE</t>
  </si>
  <si>
    <t xml:space="preserve">  </t>
  </si>
  <si>
    <t>MARIO ALBERTO CRUSSET NUÑEZ</t>
  </si>
  <si>
    <t>INSTITUTO NACIONAL DE ADMINISTRACIÓN PÚBLICA 
(INAP)
Nomina de Personal de Vigilancia, correspondiente al mes de mayo 2023</t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</si>
  <si>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</si>
  <si>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</si>
  <si>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</si>
  <si>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</si>
  <si>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</si>
  <si>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</si>
  <si>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</si>
  <si>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</si>
  <si>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YAIRENIS PAREDES CASTILLO</t>
  </si>
  <si>
    <t>HECTOR DE LEON LORENZO</t>
  </si>
  <si>
    <t>LUIS MANUEL CUEVAS PEÑA</t>
  </si>
  <si>
    <t>SEGURIDAD</t>
  </si>
  <si>
    <t>ROSA MARIA GARCIA CEPEDA</t>
  </si>
  <si>
    <t>INSTITUTO NACIONAL DE ADMINISTRACIÓN PÚBLICA 
(INAP)
Nomina de Personal en Periodo de Prueba, correspondiente al mes mayo 2023</t>
  </si>
  <si>
    <t>Programa 17</t>
  </si>
  <si>
    <t>Cuenta 2.1.1.2.05</t>
  </si>
  <si>
    <t>Departamento Tecnico Academico</t>
  </si>
  <si>
    <t>HILDA ARASELIS CASTRO HUGGINS</t>
  </si>
  <si>
    <t>ANALISTA DE ACREDITACION Y CERTIFICACION</t>
  </si>
  <si>
    <t>SERVIDOR PUBLICO CONTRATADO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</si>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</sst>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b/>
      <sz val="11"/>
      <color indexed="8"/>
      <name val="Segoe UI "/>
    </font>
    <font>
      <sz val="14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sz val="8"/>
      <name val="Calibri"/>
      <family val="2"/>
      <scheme val="minor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2"/>
      <color rgb="FF000000"/>
      <name val="Segoe UI"/>
      <family val="2"/>
    </font>
    <font>
      <i/>
      <sz val="12"/>
      <color rgb="FF000000"/>
      <name val="Segoe UI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2" xfId="0" applyFont="1" applyBorder="1" applyAlignment="1">
      <alignment horizontal="center" vertical="center"/>
    </xf>
    <xf numFmtId="4" fontId="4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43" fontId="13" fillId="0" borderId="0" xfId="1" applyFont="1" applyFill="1" applyBorder="1" applyAlignment="1">
      <alignment horizontal="right" vertical="center" wrapText="1"/>
    </xf>
    <xf numFmtId="2" fontId="13" fillId="0" borderId="0" xfId="1" applyNumberFormat="1" applyFont="1" applyFill="1" applyBorder="1" applyAlignment="1">
      <alignment horizontal="right" vertical="center" wrapText="1"/>
    </xf>
    <xf numFmtId="43" fontId="13" fillId="0" borderId="0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43" fontId="16" fillId="0" borderId="13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 wrapText="1"/>
    </xf>
    <xf numFmtId="43" fontId="17" fillId="0" borderId="0" xfId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3" fontId="17" fillId="0" borderId="0" xfId="1" applyFont="1" applyAlignment="1">
      <alignment horizontal="center" vertical="center" wrapText="1"/>
    </xf>
    <xf numFmtId="43" fontId="17" fillId="0" borderId="0" xfId="1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43" fontId="17" fillId="0" borderId="0" xfId="1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43" fontId="15" fillId="0" borderId="0" xfId="1" applyFont="1" applyFill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/>
    </xf>
    <xf numFmtId="4" fontId="14" fillId="0" borderId="13" xfId="0" applyNumberFormat="1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1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43" fontId="14" fillId="0" borderId="0" xfId="1" applyFont="1" applyFill="1" applyAlignment="1">
      <alignment horizontal="left" vertical="center"/>
    </xf>
    <xf numFmtId="4" fontId="16" fillId="0" borderId="16" xfId="0" applyNumberFormat="1" applyFont="1" applyBorder="1" applyAlignment="1">
      <alignment vertical="center"/>
    </xf>
    <xf numFmtId="43" fontId="17" fillId="0" borderId="16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17" fillId="0" borderId="0" xfId="1" applyFont="1" applyAlignment="1">
      <alignment horizontal="left" vertical="center"/>
    </xf>
    <xf numFmtId="43" fontId="16" fillId="0" borderId="0" xfId="1" applyFont="1" applyFill="1" applyAlignment="1">
      <alignment vertical="center" wrapText="1"/>
    </xf>
    <xf numFmtId="43" fontId="17" fillId="0" borderId="0" xfId="1" applyFont="1" applyFill="1" applyAlignment="1">
      <alignment vertical="center" wrapText="1"/>
    </xf>
    <xf numFmtId="43" fontId="16" fillId="0" borderId="13" xfId="1" applyFont="1" applyFill="1" applyBorder="1" applyAlignment="1">
      <alignment vertical="center" wrapText="1"/>
    </xf>
    <xf numFmtId="43" fontId="17" fillId="0" borderId="13" xfId="1" applyFont="1" applyFill="1" applyBorder="1" applyAlignment="1">
      <alignment vertical="center" wrapText="1"/>
    </xf>
    <xf numFmtId="43" fontId="16" fillId="0" borderId="16" xfId="1" applyFont="1" applyFill="1" applyBorder="1" applyAlignment="1">
      <alignment vertical="center" wrapText="1"/>
    </xf>
    <xf numFmtId="43" fontId="16" fillId="0" borderId="0" xfId="1" applyFont="1" applyFill="1" applyAlignment="1">
      <alignment horizontal="right" vertical="center" wrapText="1"/>
    </xf>
    <xf numFmtId="43" fontId="17" fillId="0" borderId="0" xfId="1" applyFont="1" applyFill="1" applyAlignment="1">
      <alignment horizontal="right" vertical="center" wrapText="1"/>
    </xf>
    <xf numFmtId="43" fontId="16" fillId="0" borderId="0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vertical="center"/>
    </xf>
    <xf numFmtId="43" fontId="14" fillId="0" borderId="0" xfId="1" applyFont="1" applyFill="1" applyAlignment="1">
      <alignment horizontal="left" vertical="center" wrapText="1"/>
    </xf>
    <xf numFmtId="43" fontId="17" fillId="0" borderId="13" xfId="1" applyFont="1" applyFill="1" applyBorder="1" applyAlignment="1">
      <alignment horizontal="right" vertical="center" wrapText="1"/>
    </xf>
    <xf numFmtId="43" fontId="16" fillId="0" borderId="0" xfId="1" applyFont="1" applyFill="1" applyAlignment="1">
      <alignment horizontal="right" vertical="center"/>
    </xf>
    <xf numFmtId="43" fontId="12" fillId="0" borderId="0" xfId="1" applyFont="1" applyFill="1" applyAlignment="1">
      <alignment horizontal="right" vertical="center"/>
    </xf>
    <xf numFmtId="43" fontId="16" fillId="0" borderId="13" xfId="1" applyFont="1" applyFill="1" applyBorder="1" applyAlignment="1">
      <alignment horizontal="right" vertical="center"/>
    </xf>
    <xf numFmtId="43" fontId="12" fillId="0" borderId="13" xfId="1" applyFont="1" applyFill="1" applyBorder="1" applyAlignment="1">
      <alignment horizontal="right" vertical="center"/>
    </xf>
    <xf numFmtId="43" fontId="16" fillId="0" borderId="16" xfId="1" applyFont="1" applyFill="1" applyBorder="1" applyAlignment="1">
      <alignment horizontal="right" vertical="center" wrapText="1"/>
    </xf>
    <xf numFmtId="4" fontId="13" fillId="0" borderId="16" xfId="0" applyNumberFormat="1" applyFont="1" applyBorder="1" applyAlignment="1">
      <alignment vertical="center"/>
    </xf>
    <xf numFmtId="43" fontId="17" fillId="0" borderId="13" xfId="1" applyFont="1" applyFill="1" applyBorder="1" applyAlignment="1">
      <alignment vertical="center"/>
    </xf>
    <xf numFmtId="43" fontId="17" fillId="0" borderId="0" xfId="1" applyFont="1" applyFill="1" applyAlignment="1">
      <alignment horizontal="left" vertical="center"/>
    </xf>
    <xf numFmtId="43" fontId="17" fillId="0" borderId="16" xfId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3" fontId="13" fillId="0" borderId="16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right" vertical="center" wrapText="1"/>
    </xf>
    <xf numFmtId="43" fontId="13" fillId="0" borderId="0" xfId="1" applyFont="1" applyFill="1" applyAlignment="1">
      <alignment horizontal="right" vertical="center" wrapText="1"/>
    </xf>
    <xf numFmtId="43" fontId="13" fillId="0" borderId="13" xfId="1" applyFont="1" applyFill="1" applyBorder="1" applyAlignment="1">
      <alignment horizontal="right" vertical="center"/>
    </xf>
    <xf numFmtId="43" fontId="14" fillId="0" borderId="16" xfId="1" applyFont="1" applyFill="1" applyBorder="1" applyAlignment="1">
      <alignment vertical="center" wrapText="1"/>
    </xf>
    <xf numFmtId="4" fontId="14" fillId="0" borderId="16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3" fontId="17" fillId="0" borderId="0" xfId="1" applyFont="1" applyAlignment="1">
      <alignment vertical="center" wrapText="1"/>
    </xf>
    <xf numFmtId="43" fontId="17" fillId="0" borderId="0" xfId="1" applyFont="1" applyFill="1" applyAlignment="1">
      <alignment vertical="center"/>
    </xf>
    <xf numFmtId="2" fontId="16" fillId="0" borderId="0" xfId="1" applyNumberFormat="1" applyFont="1" applyFill="1" applyAlignment="1">
      <alignment vertical="center" wrapText="1"/>
    </xf>
    <xf numFmtId="2" fontId="16" fillId="0" borderId="13" xfId="1" applyNumberFormat="1" applyFont="1" applyFill="1" applyBorder="1" applyAlignment="1">
      <alignment vertical="center" wrapText="1"/>
    </xf>
    <xf numFmtId="43" fontId="16" fillId="0" borderId="0" xfId="1" applyFont="1" applyFill="1" applyBorder="1" applyAlignment="1">
      <alignment horizontal="right" vertical="center"/>
    </xf>
    <xf numFmtId="43" fontId="14" fillId="0" borderId="0" xfId="1" applyFont="1" applyFill="1" applyBorder="1" applyAlignment="1">
      <alignment vertical="center"/>
    </xf>
    <xf numFmtId="43" fontId="16" fillId="0" borderId="0" xfId="1" applyFont="1" applyFill="1" applyBorder="1" applyAlignment="1">
      <alignment vertical="center" wrapText="1"/>
    </xf>
    <xf numFmtId="43" fontId="14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0" fontId="14" fillId="0" borderId="0" xfId="1" applyNumberFormat="1" applyFont="1" applyFill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4" fontId="14" fillId="0" borderId="16" xfId="0" applyNumberFormat="1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3" fontId="16" fillId="0" borderId="0" xfId="1" applyFont="1" applyAlignment="1">
      <alignment horizontal="right" vertical="center" wrapText="1"/>
    </xf>
    <xf numFmtId="43" fontId="16" fillId="0" borderId="13" xfId="1" applyFont="1" applyBorder="1" applyAlignment="1">
      <alignment horizontal="right" vertical="center" wrapText="1"/>
    </xf>
    <xf numFmtId="43" fontId="17" fillId="0" borderId="0" xfId="1" applyFont="1" applyFill="1" applyBorder="1" applyAlignment="1">
      <alignment horizontal="right" vertical="center" wrapText="1"/>
    </xf>
    <xf numFmtId="4" fontId="16" fillId="0" borderId="16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2" fontId="17" fillId="0" borderId="0" xfId="1" applyNumberFormat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/>
    </xf>
    <xf numFmtId="43" fontId="14" fillId="0" borderId="13" xfId="1" applyFont="1" applyFill="1" applyBorder="1" applyAlignment="1">
      <alignment horizontal="right" vertical="center"/>
    </xf>
    <xf numFmtId="43" fontId="13" fillId="0" borderId="0" xfId="1" applyFont="1" applyAlignment="1">
      <alignment horizontal="left" vertical="center"/>
    </xf>
    <xf numFmtId="43" fontId="13" fillId="0" borderId="0" xfId="1" applyFont="1" applyAlignment="1">
      <alignment horizontal="center" vertical="center"/>
    </xf>
    <xf numFmtId="43" fontId="13" fillId="0" borderId="0" xfId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horizontal="right" vertical="center" wrapText="1"/>
    </xf>
    <xf numFmtId="43" fontId="14" fillId="0" borderId="13" xfId="1" applyFont="1" applyFill="1" applyBorder="1" applyAlignment="1">
      <alignment horizontal="right" vertical="center" wrapText="1"/>
    </xf>
    <xf numFmtId="2" fontId="14" fillId="0" borderId="13" xfId="1" applyNumberFormat="1" applyFont="1" applyFill="1" applyBorder="1" applyAlignment="1">
      <alignment horizontal="right" vertical="center" wrapText="1"/>
    </xf>
    <xf numFmtId="43" fontId="14" fillId="0" borderId="13" xfId="1" applyFont="1" applyFill="1" applyBorder="1" applyAlignment="1">
      <alignment vertical="center" wrapText="1"/>
    </xf>
    <xf numFmtId="43" fontId="13" fillId="0" borderId="13" xfId="1" applyFont="1" applyFill="1" applyBorder="1" applyAlignment="1">
      <alignment horizontal="right" vertical="center" wrapText="1"/>
    </xf>
    <xf numFmtId="43" fontId="13" fillId="0" borderId="22" xfId="1" applyFont="1" applyFill="1" applyBorder="1" applyAlignment="1">
      <alignment horizontal="right" vertical="center" wrapText="1"/>
    </xf>
    <xf numFmtId="2" fontId="13" fillId="0" borderId="22" xfId="1" applyNumberFormat="1" applyFont="1" applyFill="1" applyBorder="1" applyAlignment="1">
      <alignment horizontal="right" vertical="center" wrapText="1"/>
    </xf>
    <xf numFmtId="43" fontId="13" fillId="0" borderId="22" xfId="1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43" fontId="13" fillId="0" borderId="0" xfId="1" applyFont="1" applyAlignment="1">
      <alignment horizontal="center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8" xfId="0" applyNumberFormat="1" applyFont="1" applyBorder="1" applyAlignment="1">
      <alignment vertical="center"/>
    </xf>
    <xf numFmtId="43" fontId="13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68036</xdr:rowOff>
    </xdr:from>
    <xdr:to>
      <xdr:col>1</xdr:col>
      <xdr:colOff>475848</xdr:colOff>
      <xdr:row>5</xdr:row>
      <xdr:rowOff>190726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68036"/>
          <a:ext cx="1646063" cy="13473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1428750</xdr:colOff>
      <xdr:row>204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204</xdr:row>
      <xdr:rowOff>0</xdr:rowOff>
    </xdr:from>
    <xdr:to>
      <xdr:col>11</xdr:col>
      <xdr:colOff>1055915</xdr:colOff>
      <xdr:row>204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204</xdr:row>
      <xdr:rowOff>0</xdr:rowOff>
    </xdr:from>
    <xdr:to>
      <xdr:col>5</xdr:col>
      <xdr:colOff>394607</xdr:colOff>
      <xdr:row>204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71</xdr:row>
      <xdr:rowOff>1</xdr:rowOff>
    </xdr:from>
    <xdr:to>
      <xdr:col>7</xdr:col>
      <xdr:colOff>369868</xdr:colOff>
      <xdr:row>71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71B8274-6520-4417-8814-DA4BB16B52CA}"/>
            </a:ext>
          </a:extLst>
        </xdr:cNvPr>
        <xdr:cNvCxnSpPr/>
      </xdr:nvCxnSpPr>
      <xdr:spPr>
        <a:xfrm flipV="1">
          <a:off x="9977531" y="26250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71</xdr:row>
      <xdr:rowOff>0</xdr:rowOff>
    </xdr:from>
    <xdr:to>
      <xdr:col>2</xdr:col>
      <xdr:colOff>1428750</xdr:colOff>
      <xdr:row>71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B7B9A0C-6107-4849-A533-CBBF9C9E6FF4}"/>
            </a:ext>
          </a:extLst>
        </xdr:cNvPr>
        <xdr:cNvCxnSpPr/>
      </xdr:nvCxnSpPr>
      <xdr:spPr>
        <a:xfrm>
          <a:off x="0" y="262509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54430</xdr:colOff>
      <xdr:row>4</xdr:row>
      <xdr:rowOff>40821</xdr:rowOff>
    </xdr:from>
    <xdr:to>
      <xdr:col>1</xdr:col>
      <xdr:colOff>1362076</xdr:colOff>
      <xdr:row>9</xdr:row>
      <xdr:rowOff>176104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104C46-4D01-4449-80D2-0656C3B9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30" y="812346"/>
          <a:ext cx="1307646" cy="1087783"/>
        </a:xfrm>
        <a:prstGeom prst="rect">
          <a:avLst/>
        </a:prstGeom>
      </xdr:spPr>
    </xdr:pic>
    <xdr:clientData/>
  </xdr:twoCellAnchor>
  <xdr:twoCellAnchor>
    <xdr:from>
      <xdr:col>10</xdr:col>
      <xdr:colOff>1102179</xdr:colOff>
      <xdr:row>71</xdr:row>
      <xdr:rowOff>0</xdr:rowOff>
    </xdr:from>
    <xdr:to>
      <xdr:col>13</xdr:col>
      <xdr:colOff>105117</xdr:colOff>
      <xdr:row>71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3A0C76E-3552-42C2-8B0D-A210090A94B1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21</xdr:row>
      <xdr:rowOff>1</xdr:rowOff>
    </xdr:from>
    <xdr:to>
      <xdr:col>6</xdr:col>
      <xdr:colOff>369868</xdr:colOff>
      <xdr:row>21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7A41A45-9D98-4152-BF53-CE206EE45B5E}"/>
            </a:ext>
          </a:extLst>
        </xdr:cNvPr>
        <xdr:cNvCxnSpPr/>
      </xdr:nvCxnSpPr>
      <xdr:spPr>
        <a:xfrm flipV="1">
          <a:off x="9129806" y="8343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1428750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DC07BA8-357A-4F86-9420-BCFA44B92960}"/>
            </a:ext>
          </a:extLst>
        </xdr:cNvPr>
        <xdr:cNvCxnSpPr/>
      </xdr:nvCxnSpPr>
      <xdr:spPr>
        <a:xfrm>
          <a:off x="0" y="8343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21</xdr:row>
      <xdr:rowOff>0</xdr:rowOff>
    </xdr:from>
    <xdr:to>
      <xdr:col>12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CF59465-278E-43F3-8B03-B6AD97C2DCAF}"/>
            </a:ext>
          </a:extLst>
        </xdr:cNvPr>
        <xdr:cNvCxnSpPr/>
      </xdr:nvCxnSpPr>
      <xdr:spPr>
        <a:xfrm flipV="1">
          <a:off x="16237404" y="8343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273845</xdr:colOff>
      <xdr:row>0</xdr:row>
      <xdr:rowOff>117362</xdr:rowOff>
    </xdr:from>
    <xdr:to>
      <xdr:col>1</xdr:col>
      <xdr:colOff>1416845</xdr:colOff>
      <xdr:row>5</xdr:row>
      <xdr:rowOff>170243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0AC260-F558-42BD-AE80-60C50B655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845" y="117362"/>
          <a:ext cx="1143000" cy="1005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15</xdr:row>
      <xdr:rowOff>1</xdr:rowOff>
    </xdr:from>
    <xdr:to>
      <xdr:col>7</xdr:col>
      <xdr:colOff>369868</xdr:colOff>
      <xdr:row>15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B94B892-5595-4A2B-81B6-58F43847E1DB}"/>
            </a:ext>
          </a:extLst>
        </xdr:cNvPr>
        <xdr:cNvCxnSpPr/>
      </xdr:nvCxnSpPr>
      <xdr:spPr>
        <a:xfrm flipV="1">
          <a:off x="9863231" y="6057901"/>
          <a:ext cx="25462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1428750</xdr:colOff>
      <xdr:row>15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FC350FA-E976-4355-89AD-731333584095}"/>
            </a:ext>
          </a:extLst>
        </xdr:cNvPr>
        <xdr:cNvCxnSpPr/>
      </xdr:nvCxnSpPr>
      <xdr:spPr>
        <a:xfrm>
          <a:off x="0" y="6057900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842407</xdr:colOff>
      <xdr:row>14</xdr:row>
      <xdr:rowOff>754578</xdr:rowOff>
    </xdr:from>
    <xdr:to>
      <xdr:col>12</xdr:col>
      <xdr:colOff>1008137</xdr:colOff>
      <xdr:row>14</xdr:row>
      <xdr:rowOff>754763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71B9C04-4083-450D-9633-3DB74BEB3CDA}"/>
            </a:ext>
          </a:extLst>
        </xdr:cNvPr>
        <xdr:cNvCxnSpPr/>
      </xdr:nvCxnSpPr>
      <xdr:spPr>
        <a:xfrm flipV="1">
          <a:off x="17215882" y="6050478"/>
          <a:ext cx="2480305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61851</xdr:colOff>
      <xdr:row>0</xdr:row>
      <xdr:rowOff>37112</xdr:rowOff>
    </xdr:from>
    <xdr:to>
      <xdr:col>2</xdr:col>
      <xdr:colOff>180975</xdr:colOff>
      <xdr:row>5</xdr:row>
      <xdr:rowOff>129984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7847A5-67BA-42DB-A6BD-074ACE928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851" y="37112"/>
          <a:ext cx="881124" cy="1045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2"/>
  <sheetViews>
    <sheetView topLeftCell="A169" zoomScale="70" zoomScaleNormal="70" zoomScaleSheetLayoutView="35" workbookViewId="0">
      <selection activeCell="B208" sqref="B208"/>
    </sheetView>
  </sheetViews>
  <sheetFormatPr baseColWidth="10" defaultRowHeight="15"/>
  <cols>
    <col min="1" max="1" width="19.28515625" style="4" customWidth="1"/>
    <col min="2" max="2" width="55.140625" customWidth="1"/>
    <col min="3" max="3" width="47.140625" customWidth="1"/>
    <col min="4" max="4" width="13" style="13" customWidth="1"/>
    <col min="5" max="5" width="37.140625" style="42" customWidth="1"/>
    <col min="6" max="6" width="24.28515625" customWidth="1"/>
    <col min="7" max="7" width="17.140625" customWidth="1"/>
    <col min="8" max="8" width="20.85546875" customWidth="1"/>
    <col min="9" max="9" width="25.28515625" customWidth="1"/>
    <col min="10" max="10" width="17.28515625" customWidth="1"/>
    <col min="11" max="11" width="17.7109375" customWidth="1"/>
    <col min="12" max="12" width="15.85546875" customWidth="1"/>
  </cols>
  <sheetData>
    <row r="1" spans="1:12" ht="20.100000000000001" customHeight="1">
      <c r="A1" s="124" t="s">
        <v>248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2" ht="20.100000000000001" customHeigh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9"/>
    </row>
    <row r="3" spans="1:12" ht="20.100000000000001" customHeight="1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9"/>
    </row>
    <row r="4" spans="1:12" ht="20.100000000000001" customHeight="1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9"/>
    </row>
    <row r="5" spans="1:12" ht="20.100000000000001" customHeight="1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9"/>
    </row>
    <row r="6" spans="1:12" ht="20.100000000000001" customHeight="1" thickBot="1">
      <c r="A6" s="13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1:12" s="3" customFormat="1" ht="60" customHeight="1" thickBot="1">
      <c r="A7" s="6" t="s">
        <v>230</v>
      </c>
      <c r="B7" s="7" t="s">
        <v>229</v>
      </c>
      <c r="C7" s="7" t="s">
        <v>228</v>
      </c>
      <c r="D7" s="7" t="s">
        <v>231</v>
      </c>
      <c r="E7" s="7" t="s">
        <v>232</v>
      </c>
      <c r="F7" s="7" t="s">
        <v>233</v>
      </c>
      <c r="G7" s="7" t="s">
        <v>234</v>
      </c>
      <c r="H7" s="7" t="s">
        <v>1</v>
      </c>
      <c r="I7" s="7" t="s">
        <v>235</v>
      </c>
      <c r="J7" s="7" t="s">
        <v>236</v>
      </c>
      <c r="K7" s="7"/>
      <c r="L7" s="56"/>
    </row>
    <row r="8" spans="1:12" ht="30" customHeight="1" thickBot="1">
      <c r="A8" s="133" t="s">
        <v>86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5"/>
    </row>
    <row r="9" spans="1:12" ht="30" customHeight="1" thickBot="1">
      <c r="A9" s="1" t="s">
        <v>4</v>
      </c>
      <c r="B9" s="1" t="s">
        <v>5</v>
      </c>
      <c r="C9" s="1" t="s">
        <v>6</v>
      </c>
      <c r="D9" s="1" t="s">
        <v>210</v>
      </c>
      <c r="E9" s="1" t="s">
        <v>7</v>
      </c>
      <c r="F9" s="1" t="s">
        <v>237</v>
      </c>
      <c r="G9" s="1" t="s">
        <v>8</v>
      </c>
      <c r="H9" s="1" t="s">
        <v>9</v>
      </c>
      <c r="I9" s="1" t="s">
        <v>10</v>
      </c>
      <c r="J9" s="1" t="s">
        <v>238</v>
      </c>
      <c r="K9" s="1" t="s">
        <v>239</v>
      </c>
      <c r="L9" s="1" t="s">
        <v>240</v>
      </c>
    </row>
    <row r="10" spans="1:12" ht="30" customHeight="1">
      <c r="A10" s="36">
        <v>1</v>
      </c>
      <c r="B10" s="106" t="s">
        <v>11</v>
      </c>
      <c r="C10" s="106" t="s">
        <v>12</v>
      </c>
      <c r="D10" s="28" t="s">
        <v>213</v>
      </c>
      <c r="E10" s="28" t="s">
        <v>13</v>
      </c>
      <c r="F10" s="49">
        <v>225000</v>
      </c>
      <c r="G10" s="49">
        <f t="shared" ref="G10:G27" si="0">F10*0.0287</f>
        <v>6457.5</v>
      </c>
      <c r="H10" s="49">
        <v>5685.41</v>
      </c>
      <c r="I10" s="49">
        <v>41402.78</v>
      </c>
      <c r="J10" s="49">
        <v>1602.45</v>
      </c>
      <c r="K10" s="49">
        <f>+G10+H10+I10+J10</f>
        <v>55148.14</v>
      </c>
      <c r="L10" s="48">
        <f t="shared" ref="L10:L18" si="1">+F10-K10</f>
        <v>169851.86</v>
      </c>
    </row>
    <row r="11" spans="1:12" ht="30" customHeight="1">
      <c r="A11" s="36">
        <v>2</v>
      </c>
      <c r="B11" s="106" t="s">
        <v>92</v>
      </c>
      <c r="C11" s="106" t="s">
        <v>91</v>
      </c>
      <c r="D11" s="28" t="s">
        <v>213</v>
      </c>
      <c r="E11" s="28" t="s">
        <v>14</v>
      </c>
      <c r="F11" s="49">
        <v>40000</v>
      </c>
      <c r="G11" s="49">
        <f t="shared" si="0"/>
        <v>1148</v>
      </c>
      <c r="H11" s="49">
        <v>1216</v>
      </c>
      <c r="I11" s="49">
        <v>442.65</v>
      </c>
      <c r="J11" s="49">
        <v>739.5</v>
      </c>
      <c r="K11" s="49">
        <f>+G11+H11+I11+J11</f>
        <v>3546.15</v>
      </c>
      <c r="L11" s="48">
        <f t="shared" si="1"/>
        <v>36453.85</v>
      </c>
    </row>
    <row r="12" spans="1:12" ht="30" customHeight="1">
      <c r="A12" s="36">
        <v>3</v>
      </c>
      <c r="B12" s="106" t="s">
        <v>15</v>
      </c>
      <c r="C12" s="106" t="s">
        <v>16</v>
      </c>
      <c r="D12" s="28" t="s">
        <v>214</v>
      </c>
      <c r="E12" s="28" t="s">
        <v>17</v>
      </c>
      <c r="F12" s="49">
        <v>49000</v>
      </c>
      <c r="G12" s="49">
        <f t="shared" si="0"/>
        <v>1406.3</v>
      </c>
      <c r="H12" s="49">
        <v>1489.6</v>
      </c>
      <c r="I12" s="49">
        <v>0</v>
      </c>
      <c r="J12" s="49">
        <v>5671.41</v>
      </c>
      <c r="K12" s="49">
        <f t="shared" ref="K12:K17" si="2">+G12+H12+I12+J12</f>
        <v>8567.31</v>
      </c>
      <c r="L12" s="48">
        <f t="shared" si="1"/>
        <v>40432.69</v>
      </c>
    </row>
    <row r="13" spans="1:12" ht="30" customHeight="1">
      <c r="A13" s="36">
        <v>4</v>
      </c>
      <c r="B13" s="106" t="s">
        <v>18</v>
      </c>
      <c r="C13" s="106" t="s">
        <v>97</v>
      </c>
      <c r="D13" s="28" t="s">
        <v>214</v>
      </c>
      <c r="E13" s="28" t="s">
        <v>17</v>
      </c>
      <c r="F13" s="49">
        <v>70000</v>
      </c>
      <c r="G13" s="49">
        <f t="shared" si="0"/>
        <v>2009</v>
      </c>
      <c r="H13" s="49">
        <f>IF(F13&lt;75829.93,F13*0.0304,2305.23)</f>
        <v>2128</v>
      </c>
      <c r="I13" s="49">
        <v>2490.61</v>
      </c>
      <c r="J13" s="49">
        <v>125</v>
      </c>
      <c r="K13" s="49">
        <f t="shared" si="2"/>
        <v>6752.6100000000006</v>
      </c>
      <c r="L13" s="48">
        <f t="shared" si="1"/>
        <v>63247.39</v>
      </c>
    </row>
    <row r="14" spans="1:12" ht="30" customHeight="1">
      <c r="A14" s="36">
        <v>5</v>
      </c>
      <c r="B14" s="106" t="s">
        <v>116</v>
      </c>
      <c r="C14" s="106" t="s">
        <v>117</v>
      </c>
      <c r="D14" s="28" t="s">
        <v>214</v>
      </c>
      <c r="E14" s="37" t="s">
        <v>14</v>
      </c>
      <c r="F14" s="49">
        <v>60000</v>
      </c>
      <c r="G14" s="49">
        <f t="shared" si="0"/>
        <v>1722</v>
      </c>
      <c r="H14" s="49">
        <v>1824</v>
      </c>
      <c r="I14" s="49">
        <v>3486.68</v>
      </c>
      <c r="J14" s="49">
        <v>1525</v>
      </c>
      <c r="K14" s="49">
        <f t="shared" si="2"/>
        <v>8557.68</v>
      </c>
      <c r="L14" s="48">
        <f t="shared" si="1"/>
        <v>51442.32</v>
      </c>
    </row>
    <row r="15" spans="1:12" ht="30" customHeight="1">
      <c r="A15" s="36">
        <v>6</v>
      </c>
      <c r="B15" s="106" t="s">
        <v>122</v>
      </c>
      <c r="C15" s="106" t="s">
        <v>123</v>
      </c>
      <c r="D15" s="28" t="s">
        <v>214</v>
      </c>
      <c r="E15" s="37" t="s">
        <v>14</v>
      </c>
      <c r="F15" s="49">
        <v>100000</v>
      </c>
      <c r="G15" s="49">
        <f t="shared" si="0"/>
        <v>2870</v>
      </c>
      <c r="H15" s="49">
        <v>3040</v>
      </c>
      <c r="I15" s="49">
        <v>12105.37</v>
      </c>
      <c r="J15" s="49">
        <v>25</v>
      </c>
      <c r="K15" s="49">
        <f t="shared" si="2"/>
        <v>18040.370000000003</v>
      </c>
      <c r="L15" s="48">
        <f t="shared" si="1"/>
        <v>81959.63</v>
      </c>
    </row>
    <row r="16" spans="1:12" ht="30" customHeight="1">
      <c r="A16" s="36">
        <v>7</v>
      </c>
      <c r="B16" s="106" t="s">
        <v>140</v>
      </c>
      <c r="C16" s="106" t="s">
        <v>141</v>
      </c>
      <c r="D16" s="28" t="s">
        <v>214</v>
      </c>
      <c r="E16" s="37" t="s">
        <v>14</v>
      </c>
      <c r="F16" s="49">
        <v>60000</v>
      </c>
      <c r="G16" s="49">
        <f t="shared" si="0"/>
        <v>1722</v>
      </c>
      <c r="H16" s="49">
        <v>1824</v>
      </c>
      <c r="I16" s="49">
        <v>3486.68</v>
      </c>
      <c r="J16" s="49">
        <v>25</v>
      </c>
      <c r="K16" s="49">
        <f t="shared" si="2"/>
        <v>7057.68</v>
      </c>
      <c r="L16" s="48">
        <f t="shared" si="1"/>
        <v>52942.32</v>
      </c>
    </row>
    <row r="17" spans="1:13" ht="30" customHeight="1">
      <c r="A17" s="36">
        <v>8</v>
      </c>
      <c r="B17" s="107" t="s">
        <v>19</v>
      </c>
      <c r="C17" s="108" t="s">
        <v>20</v>
      </c>
      <c r="D17" s="28" t="s">
        <v>214</v>
      </c>
      <c r="E17" s="37" t="s">
        <v>17</v>
      </c>
      <c r="F17" s="49">
        <v>60000</v>
      </c>
      <c r="G17" s="49">
        <f t="shared" si="0"/>
        <v>1722</v>
      </c>
      <c r="H17" s="49">
        <f>IF(F17&lt;75829.93,F17*0.0304,2305.23)</f>
        <v>1824</v>
      </c>
      <c r="I17" s="49">
        <v>0</v>
      </c>
      <c r="J17" s="49">
        <v>3162.45</v>
      </c>
      <c r="K17" s="49">
        <f t="shared" si="2"/>
        <v>6708.45</v>
      </c>
      <c r="L17" s="48">
        <f t="shared" si="1"/>
        <v>53291.55</v>
      </c>
    </row>
    <row r="18" spans="1:13" ht="30" customHeight="1">
      <c r="A18" s="36">
        <v>9</v>
      </c>
      <c r="B18" s="107" t="s">
        <v>94</v>
      </c>
      <c r="C18" s="107" t="s">
        <v>95</v>
      </c>
      <c r="D18" s="28" t="s">
        <v>214</v>
      </c>
      <c r="E18" s="37" t="s">
        <v>14</v>
      </c>
      <c r="F18" s="49">
        <v>70000</v>
      </c>
      <c r="G18" s="49">
        <f t="shared" si="0"/>
        <v>2009</v>
      </c>
      <c r="H18" s="49">
        <v>2128</v>
      </c>
      <c r="I18" s="49">
        <v>0</v>
      </c>
      <c r="J18" s="49">
        <v>7421.63</v>
      </c>
      <c r="K18" s="49">
        <f>SUM(G18:J18)</f>
        <v>11558.630000000001</v>
      </c>
      <c r="L18" s="48">
        <f t="shared" si="1"/>
        <v>58441.369999999995</v>
      </c>
    </row>
    <row r="19" spans="1:13" ht="30" customHeight="1">
      <c r="A19" s="36">
        <v>10</v>
      </c>
      <c r="B19" s="109" t="s">
        <v>145</v>
      </c>
      <c r="C19" s="109" t="s">
        <v>146</v>
      </c>
      <c r="D19" s="28" t="s">
        <v>213</v>
      </c>
      <c r="E19" s="37" t="s">
        <v>14</v>
      </c>
      <c r="F19" s="49">
        <v>90000</v>
      </c>
      <c r="G19" s="49">
        <f t="shared" si="0"/>
        <v>2583</v>
      </c>
      <c r="H19" s="49">
        <v>2736</v>
      </c>
      <c r="I19" s="49">
        <v>9753.1200000000008</v>
      </c>
      <c r="J19" s="49">
        <v>25</v>
      </c>
      <c r="K19" s="49">
        <f>SUM(G19:J19)</f>
        <v>15097.12</v>
      </c>
      <c r="L19" s="48">
        <f>F19-K19</f>
        <v>74902.880000000005</v>
      </c>
    </row>
    <row r="20" spans="1:13" ht="30" customHeight="1">
      <c r="A20" s="36">
        <v>11</v>
      </c>
      <c r="B20" s="106" t="s">
        <v>25</v>
      </c>
      <c r="C20" s="110" t="s">
        <v>126</v>
      </c>
      <c r="D20" s="28" t="s">
        <v>214</v>
      </c>
      <c r="E20" s="28" t="s">
        <v>17</v>
      </c>
      <c r="F20" s="49">
        <v>60000</v>
      </c>
      <c r="G20" s="49">
        <f t="shared" si="0"/>
        <v>1722</v>
      </c>
      <c r="H20" s="49">
        <v>1824</v>
      </c>
      <c r="I20" s="49">
        <v>3486.68</v>
      </c>
      <c r="J20" s="49">
        <v>145</v>
      </c>
      <c r="K20" s="49">
        <f t="shared" ref="K20:K27" si="3">G20+H20+I20+J20</f>
        <v>7177.68</v>
      </c>
      <c r="L20" s="48">
        <f>+F20-K20</f>
        <v>52822.32</v>
      </c>
    </row>
    <row r="21" spans="1:13" ht="30" customHeight="1">
      <c r="A21" s="36">
        <v>12</v>
      </c>
      <c r="B21" s="106" t="s">
        <v>196</v>
      </c>
      <c r="C21" s="110" t="s">
        <v>197</v>
      </c>
      <c r="D21" s="28" t="s">
        <v>214</v>
      </c>
      <c r="E21" s="37" t="s">
        <v>14</v>
      </c>
      <c r="F21" s="49">
        <v>75000</v>
      </c>
      <c r="G21" s="49">
        <f t="shared" si="0"/>
        <v>2152.5</v>
      </c>
      <c r="H21" s="49">
        <v>2280</v>
      </c>
      <c r="I21" s="49">
        <v>5548.55</v>
      </c>
      <c r="J21" s="49">
        <v>3668.5</v>
      </c>
      <c r="K21" s="49">
        <f t="shared" si="3"/>
        <v>13649.55</v>
      </c>
      <c r="L21" s="48">
        <f>+F21-K21</f>
        <v>61350.45</v>
      </c>
    </row>
    <row r="22" spans="1:13" ht="30" customHeight="1">
      <c r="A22" s="36">
        <v>13</v>
      </c>
      <c r="B22" s="111" t="s">
        <v>193</v>
      </c>
      <c r="C22" s="111" t="s">
        <v>126</v>
      </c>
      <c r="D22" s="28" t="s">
        <v>214</v>
      </c>
      <c r="E22" s="37" t="s">
        <v>14</v>
      </c>
      <c r="F22" s="50">
        <v>60000</v>
      </c>
      <c r="G22" s="51">
        <f t="shared" si="0"/>
        <v>1722</v>
      </c>
      <c r="H22" s="51">
        <v>1824</v>
      </c>
      <c r="I22" s="51">
        <v>3486.68</v>
      </c>
      <c r="J22" s="49">
        <v>12451.25</v>
      </c>
      <c r="K22" s="49">
        <f t="shared" si="3"/>
        <v>19483.93</v>
      </c>
      <c r="L22" s="48">
        <f>+F22-K22</f>
        <v>40516.07</v>
      </c>
      <c r="M22" s="2"/>
    </row>
    <row r="23" spans="1:13" ht="30" customHeight="1">
      <c r="A23" s="36">
        <v>14</v>
      </c>
      <c r="B23" s="111" t="s">
        <v>198</v>
      </c>
      <c r="C23" s="111" t="s">
        <v>146</v>
      </c>
      <c r="D23" s="28" t="s">
        <v>213</v>
      </c>
      <c r="E23" s="37" t="s">
        <v>14</v>
      </c>
      <c r="F23" s="50">
        <v>90000</v>
      </c>
      <c r="G23" s="51">
        <f t="shared" si="0"/>
        <v>2583</v>
      </c>
      <c r="H23" s="51">
        <v>2736</v>
      </c>
      <c r="I23" s="51">
        <v>9753.1200000000008</v>
      </c>
      <c r="J23" s="49">
        <v>25</v>
      </c>
      <c r="K23" s="49">
        <f t="shared" si="3"/>
        <v>15097.12</v>
      </c>
      <c r="L23" s="48">
        <f>+F23-K23</f>
        <v>74902.880000000005</v>
      </c>
      <c r="M23" s="2"/>
    </row>
    <row r="24" spans="1:13" ht="30" customHeight="1">
      <c r="A24" s="36">
        <v>15</v>
      </c>
      <c r="B24" s="109" t="s">
        <v>199</v>
      </c>
      <c r="C24" s="109" t="s">
        <v>146</v>
      </c>
      <c r="D24" s="28" t="s">
        <v>213</v>
      </c>
      <c r="E24" s="37" t="s">
        <v>14</v>
      </c>
      <c r="F24" s="52">
        <v>100000</v>
      </c>
      <c r="G24" s="52">
        <f t="shared" si="0"/>
        <v>2870</v>
      </c>
      <c r="H24" s="52">
        <v>3040</v>
      </c>
      <c r="I24" s="52">
        <v>12105.37</v>
      </c>
      <c r="J24" s="52">
        <v>25</v>
      </c>
      <c r="K24" s="49">
        <f t="shared" si="3"/>
        <v>18040.370000000003</v>
      </c>
      <c r="L24" s="48">
        <v>81959.63</v>
      </c>
    </row>
    <row r="25" spans="1:13" ht="30" customHeight="1">
      <c r="A25" s="36">
        <v>16</v>
      </c>
      <c r="B25" s="109" t="s">
        <v>200</v>
      </c>
      <c r="C25" s="109" t="s">
        <v>146</v>
      </c>
      <c r="D25" s="28" t="s">
        <v>213</v>
      </c>
      <c r="E25" s="37" t="s">
        <v>14</v>
      </c>
      <c r="F25" s="52">
        <v>80000</v>
      </c>
      <c r="G25" s="52">
        <f t="shared" si="0"/>
        <v>2296</v>
      </c>
      <c r="H25" s="52">
        <v>2432</v>
      </c>
      <c r="I25" s="52">
        <v>7400.87</v>
      </c>
      <c r="J25" s="52">
        <v>25</v>
      </c>
      <c r="K25" s="49">
        <f t="shared" si="3"/>
        <v>12153.869999999999</v>
      </c>
      <c r="L25" s="48">
        <v>67846.13</v>
      </c>
    </row>
    <row r="26" spans="1:13" ht="30" customHeight="1">
      <c r="A26" s="36">
        <v>17</v>
      </c>
      <c r="B26" s="109" t="s">
        <v>201</v>
      </c>
      <c r="C26" s="109" t="s">
        <v>146</v>
      </c>
      <c r="D26" s="28" t="s">
        <v>213</v>
      </c>
      <c r="E26" s="37" t="s">
        <v>14</v>
      </c>
      <c r="F26" s="52">
        <v>80000</v>
      </c>
      <c r="G26" s="52">
        <f t="shared" si="0"/>
        <v>2296</v>
      </c>
      <c r="H26" s="52">
        <v>2432</v>
      </c>
      <c r="I26" s="52">
        <v>7400.87</v>
      </c>
      <c r="J26" s="52">
        <v>25</v>
      </c>
      <c r="K26" s="49">
        <f t="shared" si="3"/>
        <v>12153.869999999999</v>
      </c>
      <c r="L26" s="48">
        <v>67846.13</v>
      </c>
    </row>
    <row r="27" spans="1:13" ht="30" customHeight="1">
      <c r="A27" s="36">
        <v>18</v>
      </c>
      <c r="B27" s="109" t="s">
        <v>247</v>
      </c>
      <c r="C27" s="109" t="s">
        <v>146</v>
      </c>
      <c r="D27" s="28" t="s">
        <v>213</v>
      </c>
      <c r="E27" s="37" t="s">
        <v>14</v>
      </c>
      <c r="F27" s="52">
        <v>85000</v>
      </c>
      <c r="G27" s="52">
        <f t="shared" si="0"/>
        <v>2439.5</v>
      </c>
      <c r="H27" s="52">
        <v>2584</v>
      </c>
      <c r="I27" s="52">
        <v>8576.99</v>
      </c>
      <c r="J27" s="52">
        <v>25</v>
      </c>
      <c r="K27" s="49">
        <f t="shared" si="3"/>
        <v>13625.49</v>
      </c>
      <c r="L27" s="48">
        <f>+F27-K27</f>
        <v>71374.509999999995</v>
      </c>
    </row>
    <row r="28" spans="1:13" ht="30" customHeight="1">
      <c r="A28" s="36">
        <v>19</v>
      </c>
      <c r="B28" s="109" t="s">
        <v>244</v>
      </c>
      <c r="C28" s="109" t="s">
        <v>146</v>
      </c>
      <c r="D28" s="28" t="s">
        <v>213</v>
      </c>
      <c r="E28" s="37" t="s">
        <v>14</v>
      </c>
      <c r="F28" s="53">
        <v>80000</v>
      </c>
      <c r="G28" s="53">
        <f t="shared" ref="G28" si="4">F28*0.0287</f>
        <v>2296</v>
      </c>
      <c r="H28" s="53">
        <v>2432</v>
      </c>
      <c r="I28" s="53">
        <v>7400.87</v>
      </c>
      <c r="J28" s="53">
        <v>25</v>
      </c>
      <c r="K28" s="54">
        <f t="shared" ref="K28" si="5">G28+H28+I28+J28</f>
        <v>12153.869999999999</v>
      </c>
      <c r="L28" s="55">
        <v>67846.13</v>
      </c>
    </row>
    <row r="29" spans="1:13" ht="30" customHeight="1" thickBot="1">
      <c r="A29" s="39" t="s">
        <v>242</v>
      </c>
      <c r="B29" s="47"/>
      <c r="C29" s="47"/>
      <c r="D29" s="28"/>
      <c r="E29" s="39"/>
      <c r="F29" s="48">
        <f>SUM(F10:F28)</f>
        <v>1534000</v>
      </c>
      <c r="G29" s="48">
        <f t="shared" ref="G29:L29" si="6">SUM(G10:G28)</f>
        <v>44025.8</v>
      </c>
      <c r="H29" s="48">
        <f t="shared" si="6"/>
        <v>45479.01</v>
      </c>
      <c r="I29" s="48">
        <f t="shared" si="6"/>
        <v>138327.88999999998</v>
      </c>
      <c r="J29" s="48">
        <f t="shared" si="6"/>
        <v>36737.19</v>
      </c>
      <c r="K29" s="48">
        <f t="shared" si="6"/>
        <v>264569.88999999996</v>
      </c>
      <c r="L29" s="48">
        <f t="shared" si="6"/>
        <v>1269430.1099999999</v>
      </c>
    </row>
    <row r="30" spans="1:13" ht="30" customHeight="1" thickBot="1">
      <c r="A30" s="133" t="s">
        <v>22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5"/>
    </row>
    <row r="31" spans="1:13" ht="30" customHeight="1" thickBot="1">
      <c r="A31" s="1" t="s">
        <v>4</v>
      </c>
      <c r="B31" s="1" t="s">
        <v>5</v>
      </c>
      <c r="C31" s="1" t="s">
        <v>6</v>
      </c>
      <c r="D31" s="1" t="s">
        <v>210</v>
      </c>
      <c r="E31" s="38" t="s">
        <v>7</v>
      </c>
      <c r="F31" s="1" t="s">
        <v>237</v>
      </c>
      <c r="G31" s="1" t="s">
        <v>8</v>
      </c>
      <c r="H31" s="1" t="s">
        <v>9</v>
      </c>
      <c r="I31" s="1" t="s">
        <v>10</v>
      </c>
      <c r="J31" s="1" t="s">
        <v>238</v>
      </c>
      <c r="K31" s="1" t="s">
        <v>239</v>
      </c>
      <c r="L31" s="1" t="s">
        <v>240</v>
      </c>
    </row>
    <row r="32" spans="1:13" ht="30" customHeight="1">
      <c r="A32" s="36">
        <v>20</v>
      </c>
      <c r="B32" s="106" t="s">
        <v>23</v>
      </c>
      <c r="C32" s="106" t="s">
        <v>24</v>
      </c>
      <c r="D32" s="28" t="s">
        <v>214</v>
      </c>
      <c r="E32" s="28" t="s">
        <v>13</v>
      </c>
      <c r="F32" s="57">
        <v>160000</v>
      </c>
      <c r="G32" s="57">
        <f t="shared" ref="G32:G34" si="7">F32*0.0287</f>
        <v>4592</v>
      </c>
      <c r="H32" s="57">
        <v>4864</v>
      </c>
      <c r="I32" s="57">
        <v>26218.87</v>
      </c>
      <c r="J32" s="57">
        <v>9521.66</v>
      </c>
      <c r="K32" s="57">
        <f>+G32+H32+I32+J32</f>
        <v>45196.53</v>
      </c>
      <c r="L32" s="58">
        <f t="shared" ref="L32" si="8">+F32-K32</f>
        <v>114803.47</v>
      </c>
    </row>
    <row r="33" spans="1:13" ht="30" customHeight="1">
      <c r="A33" s="36">
        <v>21</v>
      </c>
      <c r="B33" s="109" t="s">
        <v>98</v>
      </c>
      <c r="C33" s="112" t="s">
        <v>24</v>
      </c>
      <c r="D33" s="28" t="s">
        <v>214</v>
      </c>
      <c r="E33" s="24" t="s">
        <v>13</v>
      </c>
      <c r="F33" s="57">
        <v>160000</v>
      </c>
      <c r="G33" s="57">
        <f t="shared" si="7"/>
        <v>4592</v>
      </c>
      <c r="H33" s="57">
        <v>4864</v>
      </c>
      <c r="I33" s="57">
        <v>26218.87</v>
      </c>
      <c r="J33" s="57">
        <v>7044.19</v>
      </c>
      <c r="K33" s="57">
        <v>42719.06</v>
      </c>
      <c r="L33" s="58">
        <f>F33-K33</f>
        <v>117280.94</v>
      </c>
    </row>
    <row r="34" spans="1:13" ht="30" customHeight="1">
      <c r="A34" s="36">
        <v>22</v>
      </c>
      <c r="B34" s="109" t="s">
        <v>93</v>
      </c>
      <c r="C34" s="112" t="s">
        <v>96</v>
      </c>
      <c r="D34" s="28" t="s">
        <v>213</v>
      </c>
      <c r="E34" s="24" t="s">
        <v>13</v>
      </c>
      <c r="F34" s="59">
        <v>160000</v>
      </c>
      <c r="G34" s="59">
        <f t="shared" si="7"/>
        <v>4592</v>
      </c>
      <c r="H34" s="59">
        <v>4864</v>
      </c>
      <c r="I34" s="59">
        <v>26218.87</v>
      </c>
      <c r="J34" s="59">
        <v>5457.6</v>
      </c>
      <c r="K34" s="59">
        <f>+G34+H34+I34+J34</f>
        <v>41132.469999999994</v>
      </c>
      <c r="L34" s="60">
        <f>+F34-K34</f>
        <v>118867.53</v>
      </c>
    </row>
    <row r="35" spans="1:13" ht="30" customHeight="1" thickBot="1">
      <c r="A35" s="39" t="s">
        <v>242</v>
      </c>
      <c r="B35" s="97"/>
      <c r="C35" s="47"/>
      <c r="D35" s="28"/>
      <c r="E35" s="39"/>
      <c r="F35" s="48">
        <f>+SUM(F32:F34)</f>
        <v>480000</v>
      </c>
      <c r="G35" s="48">
        <f t="shared" ref="G35:L35" si="9">+SUM(G32:G34)</f>
        <v>13776</v>
      </c>
      <c r="H35" s="48">
        <f t="shared" si="9"/>
        <v>14592</v>
      </c>
      <c r="I35" s="48">
        <f t="shared" si="9"/>
        <v>78656.61</v>
      </c>
      <c r="J35" s="48">
        <f t="shared" si="9"/>
        <v>22023.449999999997</v>
      </c>
      <c r="K35" s="48">
        <f t="shared" si="9"/>
        <v>129048.06</v>
      </c>
      <c r="L35" s="48">
        <f t="shared" si="9"/>
        <v>350951.94</v>
      </c>
    </row>
    <row r="36" spans="1:13" ht="30" customHeight="1" thickBot="1">
      <c r="A36" s="133" t="s">
        <v>131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5"/>
    </row>
    <row r="37" spans="1:13" ht="30" customHeight="1" thickBot="1">
      <c r="A37" s="1" t="s">
        <v>4</v>
      </c>
      <c r="B37" s="1" t="s">
        <v>5</v>
      </c>
      <c r="C37" s="1" t="s">
        <v>6</v>
      </c>
      <c r="D37" s="1" t="s">
        <v>210</v>
      </c>
      <c r="E37" s="38" t="s">
        <v>7</v>
      </c>
      <c r="F37" s="1" t="s">
        <v>237</v>
      </c>
      <c r="G37" s="1" t="s">
        <v>8</v>
      </c>
      <c r="H37" s="1" t="s">
        <v>9</v>
      </c>
      <c r="I37" s="1" t="s">
        <v>10</v>
      </c>
      <c r="J37" s="1" t="s">
        <v>238</v>
      </c>
      <c r="K37" s="1" t="s">
        <v>239</v>
      </c>
      <c r="L37" s="1" t="s">
        <v>240</v>
      </c>
    </row>
    <row r="38" spans="1:13" ht="30" customHeight="1">
      <c r="A38" s="36">
        <v>23</v>
      </c>
      <c r="B38" s="106" t="s">
        <v>26</v>
      </c>
      <c r="C38" s="110" t="s">
        <v>27</v>
      </c>
      <c r="D38" s="29" t="s">
        <v>213</v>
      </c>
      <c r="E38" s="28" t="s">
        <v>17</v>
      </c>
      <c r="F38" s="43">
        <v>50000</v>
      </c>
      <c r="G38" s="43">
        <f t="shared" ref="G38:G44" si="10">F38*0.0287</f>
        <v>1435</v>
      </c>
      <c r="H38" s="43">
        <f>IF(F38&lt;75829.93,F38*0.0304,2305.23)</f>
        <v>1520</v>
      </c>
      <c r="I38" s="43">
        <v>1854</v>
      </c>
      <c r="J38" s="43">
        <v>1325</v>
      </c>
      <c r="K38" s="43">
        <f t="shared" ref="K38:K44" si="11">G38+H38+I38+J38</f>
        <v>6134</v>
      </c>
      <c r="L38" s="44">
        <f t="shared" ref="L38:L44" si="12">+F38-K38</f>
        <v>43866</v>
      </c>
    </row>
    <row r="39" spans="1:13" ht="30" customHeight="1">
      <c r="A39" s="36">
        <v>24</v>
      </c>
      <c r="B39" s="106" t="s">
        <v>125</v>
      </c>
      <c r="C39" s="110" t="s">
        <v>126</v>
      </c>
      <c r="D39" s="29" t="s">
        <v>214</v>
      </c>
      <c r="E39" s="28" t="s">
        <v>14</v>
      </c>
      <c r="F39" s="43">
        <v>80000</v>
      </c>
      <c r="G39" s="43">
        <f t="shared" si="10"/>
        <v>2296</v>
      </c>
      <c r="H39" s="43">
        <v>2432</v>
      </c>
      <c r="I39" s="43">
        <v>7006.51</v>
      </c>
      <c r="J39" s="43">
        <v>1802.45</v>
      </c>
      <c r="K39" s="43">
        <f t="shared" si="11"/>
        <v>13536.960000000001</v>
      </c>
      <c r="L39" s="44">
        <f t="shared" si="12"/>
        <v>66463.039999999994</v>
      </c>
    </row>
    <row r="40" spans="1:13" ht="30" customHeight="1">
      <c r="A40" s="36">
        <v>25</v>
      </c>
      <c r="B40" s="106" t="s">
        <v>129</v>
      </c>
      <c r="C40" s="110" t="s">
        <v>130</v>
      </c>
      <c r="D40" s="29" t="s">
        <v>214</v>
      </c>
      <c r="E40" s="28" t="s">
        <v>14</v>
      </c>
      <c r="F40" s="43">
        <v>41000</v>
      </c>
      <c r="G40" s="43">
        <f t="shared" ref="G40" si="13">F40*0.0287</f>
        <v>1176.7</v>
      </c>
      <c r="H40" s="43">
        <f>IF(F40&lt;75829.93,F40*0.0304,2305.23)</f>
        <v>1246.4000000000001</v>
      </c>
      <c r="I40" s="43">
        <v>583.79</v>
      </c>
      <c r="J40" s="43">
        <v>25</v>
      </c>
      <c r="K40" s="43">
        <f t="shared" si="11"/>
        <v>3031.8900000000003</v>
      </c>
      <c r="L40" s="44">
        <f t="shared" si="12"/>
        <v>37968.11</v>
      </c>
    </row>
    <row r="41" spans="1:13" ht="30" customHeight="1">
      <c r="A41" s="36">
        <v>26</v>
      </c>
      <c r="B41" s="106" t="s">
        <v>215</v>
      </c>
      <c r="C41" s="108" t="s">
        <v>105</v>
      </c>
      <c r="D41" s="29" t="s">
        <v>213</v>
      </c>
      <c r="E41" s="28" t="s">
        <v>14</v>
      </c>
      <c r="F41" s="43">
        <v>35000</v>
      </c>
      <c r="G41" s="43">
        <f t="shared" ref="G41" si="14">F41*0.0287</f>
        <v>1004.5</v>
      </c>
      <c r="H41" s="43">
        <f>IF(F41&lt;75829.93,F41*0.0304,2305.23)</f>
        <v>1064</v>
      </c>
      <c r="I41" s="43">
        <v>0</v>
      </c>
      <c r="J41" s="43">
        <v>1871</v>
      </c>
      <c r="K41" s="43">
        <f t="shared" si="11"/>
        <v>3939.5</v>
      </c>
      <c r="L41" s="44">
        <f t="shared" si="12"/>
        <v>31060.5</v>
      </c>
    </row>
    <row r="42" spans="1:13" ht="30" customHeight="1">
      <c r="A42" s="36">
        <v>27</v>
      </c>
      <c r="B42" s="113" t="s">
        <v>28</v>
      </c>
      <c r="C42" s="110" t="s">
        <v>29</v>
      </c>
      <c r="D42" s="29" t="s">
        <v>214</v>
      </c>
      <c r="E42" s="28" t="s">
        <v>17</v>
      </c>
      <c r="F42" s="43">
        <v>30000</v>
      </c>
      <c r="G42" s="43">
        <f t="shared" si="10"/>
        <v>861</v>
      </c>
      <c r="H42" s="43">
        <f>IF(F42&lt;75829.93,F42*0.0304,2305.23)</f>
        <v>912</v>
      </c>
      <c r="I42" s="43">
        <f>(F42-G42-H42-33326.92)*IF(F42&gt;33326.92,15%)</f>
        <v>0</v>
      </c>
      <c r="J42" s="43">
        <v>6077.97</v>
      </c>
      <c r="K42" s="43">
        <f t="shared" si="11"/>
        <v>7850.97</v>
      </c>
      <c r="L42" s="44">
        <f t="shared" si="12"/>
        <v>22149.03</v>
      </c>
    </row>
    <row r="43" spans="1:13" ht="30" customHeight="1">
      <c r="A43" s="36">
        <v>28</v>
      </c>
      <c r="B43" s="106" t="s">
        <v>113</v>
      </c>
      <c r="C43" s="110" t="s">
        <v>29</v>
      </c>
      <c r="D43" s="29" t="s">
        <v>214</v>
      </c>
      <c r="E43" s="28" t="s">
        <v>14</v>
      </c>
      <c r="F43" s="43">
        <v>26000</v>
      </c>
      <c r="G43" s="43">
        <f t="shared" si="10"/>
        <v>746.2</v>
      </c>
      <c r="H43" s="43">
        <v>790.4</v>
      </c>
      <c r="I43" s="43">
        <v>0</v>
      </c>
      <c r="J43" s="43">
        <v>3472.04</v>
      </c>
      <c r="K43" s="43">
        <f t="shared" si="11"/>
        <v>5008.6399999999994</v>
      </c>
      <c r="L43" s="44">
        <f t="shared" si="12"/>
        <v>20991.360000000001</v>
      </c>
    </row>
    <row r="44" spans="1:13" ht="30" customHeight="1">
      <c r="A44" s="36">
        <v>29</v>
      </c>
      <c r="B44" s="106" t="s">
        <v>30</v>
      </c>
      <c r="C44" s="110" t="s">
        <v>29</v>
      </c>
      <c r="D44" s="29" t="s">
        <v>214</v>
      </c>
      <c r="E44" s="28" t="s">
        <v>14</v>
      </c>
      <c r="F44" s="45">
        <v>30000</v>
      </c>
      <c r="G44" s="45">
        <f t="shared" si="10"/>
        <v>861</v>
      </c>
      <c r="H44" s="45">
        <f>IF(F44&lt;75829.93,F44*0.0304,2305.23)</f>
        <v>912</v>
      </c>
      <c r="I44" s="45">
        <f>(F44-G44-H44-33326.92)*IF(F44&gt;33326.92,15%)</f>
        <v>0</v>
      </c>
      <c r="J44" s="45">
        <v>8483.1200000000008</v>
      </c>
      <c r="K44" s="43">
        <f t="shared" si="11"/>
        <v>10256.120000000001</v>
      </c>
      <c r="L44" s="44">
        <f t="shared" si="12"/>
        <v>19743.879999999997</v>
      </c>
    </row>
    <row r="45" spans="1:13" ht="30" customHeight="1" thickBot="1">
      <c r="A45" s="39" t="s">
        <v>242</v>
      </c>
      <c r="B45" s="47"/>
      <c r="C45" s="47"/>
      <c r="D45" s="30"/>
      <c r="E45" s="39"/>
      <c r="F45" s="48">
        <f t="shared" ref="F45:L45" si="15">+SUM(F38:F44)</f>
        <v>292000</v>
      </c>
      <c r="G45" s="48">
        <f t="shared" si="15"/>
        <v>8380.4</v>
      </c>
      <c r="H45" s="48">
        <f t="shared" si="15"/>
        <v>8876.7999999999993</v>
      </c>
      <c r="I45" s="48">
        <f t="shared" si="15"/>
        <v>9444.2999999999993</v>
      </c>
      <c r="J45" s="48">
        <f t="shared" si="15"/>
        <v>23056.58</v>
      </c>
      <c r="K45" s="48">
        <f t="shared" si="15"/>
        <v>49758.080000000002</v>
      </c>
      <c r="L45" s="48">
        <f t="shared" si="15"/>
        <v>242241.91999999998</v>
      </c>
      <c r="M45" s="12"/>
    </row>
    <row r="46" spans="1:13" ht="30" customHeight="1" thickBot="1">
      <c r="A46" s="133" t="s">
        <v>132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5"/>
    </row>
    <row r="47" spans="1:13" ht="30" customHeight="1" thickBot="1">
      <c r="A47" s="1" t="s">
        <v>4</v>
      </c>
      <c r="B47" s="1" t="s">
        <v>5</v>
      </c>
      <c r="C47" s="1" t="s">
        <v>6</v>
      </c>
      <c r="D47" s="1" t="s">
        <v>210</v>
      </c>
      <c r="E47" s="38" t="s">
        <v>7</v>
      </c>
      <c r="F47" s="1" t="s">
        <v>237</v>
      </c>
      <c r="G47" s="1" t="s">
        <v>8</v>
      </c>
      <c r="H47" s="1" t="s">
        <v>9</v>
      </c>
      <c r="I47" s="1" t="s">
        <v>10</v>
      </c>
      <c r="J47" s="1" t="s">
        <v>238</v>
      </c>
      <c r="K47" s="1" t="s">
        <v>239</v>
      </c>
      <c r="L47" s="1" t="s">
        <v>240</v>
      </c>
    </row>
    <row r="48" spans="1:13" ht="30" customHeight="1">
      <c r="A48" s="29">
        <v>30</v>
      </c>
      <c r="B48" s="106" t="s">
        <v>31</v>
      </c>
      <c r="C48" s="110" t="s">
        <v>32</v>
      </c>
      <c r="D48" s="29" t="s">
        <v>214</v>
      </c>
      <c r="E48" s="28" t="s">
        <v>17</v>
      </c>
      <c r="F48" s="43">
        <v>100000</v>
      </c>
      <c r="G48" s="43">
        <f t="shared" ref="G48:G52" si="16">F48*0.0287</f>
        <v>2870</v>
      </c>
      <c r="H48" s="43">
        <v>3040</v>
      </c>
      <c r="I48" s="43">
        <v>12105.37</v>
      </c>
      <c r="J48" s="43">
        <v>15243.89</v>
      </c>
      <c r="K48" s="43">
        <f>+G48+H48+I48+J48</f>
        <v>33259.26</v>
      </c>
      <c r="L48" s="44">
        <f>+F48-K48</f>
        <v>66740.739999999991</v>
      </c>
    </row>
    <row r="49" spans="1:13" ht="30" customHeight="1">
      <c r="A49" s="29">
        <v>31</v>
      </c>
      <c r="B49" s="106" t="s">
        <v>34</v>
      </c>
      <c r="C49" s="110" t="s">
        <v>33</v>
      </c>
      <c r="D49" s="29" t="s">
        <v>214</v>
      </c>
      <c r="E49" s="28" t="s">
        <v>17</v>
      </c>
      <c r="F49" s="43">
        <v>60000</v>
      </c>
      <c r="G49" s="43">
        <f t="shared" si="16"/>
        <v>1722</v>
      </c>
      <c r="H49" s="43">
        <f t="shared" ref="H49:H52" si="17">IF(F49&lt;75829.93,F49*0.0304,2305.23)</f>
        <v>1824</v>
      </c>
      <c r="I49" s="43">
        <v>0</v>
      </c>
      <c r="J49" s="43">
        <v>3102.45</v>
      </c>
      <c r="K49" s="43">
        <f>+G49+H49+I49+J49</f>
        <v>6648.45</v>
      </c>
      <c r="L49" s="44">
        <f t="shared" ref="L49:L52" si="18">+F49-K49</f>
        <v>53351.55</v>
      </c>
    </row>
    <row r="50" spans="1:13" ht="30" customHeight="1">
      <c r="A50" s="29">
        <v>32</v>
      </c>
      <c r="B50" s="108" t="s">
        <v>194</v>
      </c>
      <c r="C50" s="61" t="s">
        <v>33</v>
      </c>
      <c r="D50" s="29" t="s">
        <v>213</v>
      </c>
      <c r="E50" s="24" t="s">
        <v>17</v>
      </c>
      <c r="F50" s="43">
        <v>60000</v>
      </c>
      <c r="G50" s="43">
        <f t="shared" si="16"/>
        <v>1722</v>
      </c>
      <c r="H50" s="43">
        <f t="shared" si="17"/>
        <v>1824</v>
      </c>
      <c r="I50" s="43">
        <v>3486.68</v>
      </c>
      <c r="J50" s="43">
        <v>25</v>
      </c>
      <c r="K50" s="43">
        <f>+J50+I50+H50+G50</f>
        <v>7057.68</v>
      </c>
      <c r="L50" s="44">
        <f>+F50-K50</f>
        <v>52942.32</v>
      </c>
    </row>
    <row r="51" spans="1:13" ht="30" customHeight="1">
      <c r="A51" s="29">
        <v>33</v>
      </c>
      <c r="B51" s="108" t="s">
        <v>217</v>
      </c>
      <c r="C51" s="108" t="s">
        <v>21</v>
      </c>
      <c r="D51" s="29" t="s">
        <v>214</v>
      </c>
      <c r="E51" s="28" t="s">
        <v>14</v>
      </c>
      <c r="F51" s="43">
        <v>35000</v>
      </c>
      <c r="G51" s="43">
        <f t="shared" si="16"/>
        <v>1004.5</v>
      </c>
      <c r="H51" s="43">
        <f t="shared" si="17"/>
        <v>1064</v>
      </c>
      <c r="I51" s="43">
        <v>0</v>
      </c>
      <c r="J51" s="43">
        <v>739</v>
      </c>
      <c r="K51" s="43">
        <f>+J51+I51+H51+G51</f>
        <v>2807.5</v>
      </c>
      <c r="L51" s="44">
        <f>+F51-K51</f>
        <v>32192.5</v>
      </c>
    </row>
    <row r="52" spans="1:13" ht="30" customHeight="1">
      <c r="A52" s="29">
        <v>34</v>
      </c>
      <c r="B52" s="108" t="s">
        <v>104</v>
      </c>
      <c r="C52" s="108" t="s">
        <v>21</v>
      </c>
      <c r="D52" s="29" t="s">
        <v>214</v>
      </c>
      <c r="E52" s="28" t="s">
        <v>14</v>
      </c>
      <c r="F52" s="31">
        <v>35000</v>
      </c>
      <c r="G52" s="31">
        <f t="shared" si="16"/>
        <v>1004.5</v>
      </c>
      <c r="H52" s="31">
        <f t="shared" si="17"/>
        <v>1064</v>
      </c>
      <c r="I52" s="31">
        <v>0</v>
      </c>
      <c r="J52" s="31">
        <v>925</v>
      </c>
      <c r="K52" s="45">
        <f>+G52+H52+I52+J52</f>
        <v>2993.5</v>
      </c>
      <c r="L52" s="46">
        <f t="shared" si="18"/>
        <v>32006.5</v>
      </c>
    </row>
    <row r="53" spans="1:13" ht="30" customHeight="1" thickBot="1">
      <c r="A53" s="39" t="s">
        <v>242</v>
      </c>
      <c r="B53" s="97"/>
      <c r="C53" s="47"/>
      <c r="D53" s="30"/>
      <c r="E53" s="39"/>
      <c r="F53" s="48">
        <f t="shared" ref="F53:L53" si="19">+SUM(F48:F52)</f>
        <v>290000</v>
      </c>
      <c r="G53" s="48">
        <f t="shared" si="19"/>
        <v>8323</v>
      </c>
      <c r="H53" s="48">
        <f t="shared" si="19"/>
        <v>8816</v>
      </c>
      <c r="I53" s="48">
        <f t="shared" si="19"/>
        <v>15592.050000000001</v>
      </c>
      <c r="J53" s="48">
        <f t="shared" si="19"/>
        <v>20035.34</v>
      </c>
      <c r="K53" s="48">
        <f t="shared" si="19"/>
        <v>52766.39</v>
      </c>
      <c r="L53" s="48">
        <f t="shared" si="19"/>
        <v>237233.61</v>
      </c>
    </row>
    <row r="54" spans="1:13" ht="30" customHeight="1" thickBot="1">
      <c r="A54" s="133" t="s">
        <v>124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5"/>
    </row>
    <row r="55" spans="1:13" ht="30" customHeight="1" thickBot="1">
      <c r="A55" s="1" t="s">
        <v>4</v>
      </c>
      <c r="B55" s="1" t="s">
        <v>5</v>
      </c>
      <c r="C55" s="1" t="s">
        <v>6</v>
      </c>
      <c r="D55" s="1" t="s">
        <v>210</v>
      </c>
      <c r="E55" s="38" t="s">
        <v>7</v>
      </c>
      <c r="F55" s="1" t="s">
        <v>237</v>
      </c>
      <c r="G55" s="1" t="s">
        <v>8</v>
      </c>
      <c r="H55" s="1" t="s">
        <v>9</v>
      </c>
      <c r="I55" s="1" t="s">
        <v>10</v>
      </c>
      <c r="J55" s="1" t="s">
        <v>238</v>
      </c>
      <c r="K55" s="1" t="s">
        <v>239</v>
      </c>
      <c r="L55" s="1" t="s">
        <v>240</v>
      </c>
    </row>
    <row r="56" spans="1:13" ht="30" customHeight="1">
      <c r="A56" s="28">
        <v>35</v>
      </c>
      <c r="B56" s="106" t="s">
        <v>35</v>
      </c>
      <c r="C56" s="106" t="s">
        <v>36</v>
      </c>
      <c r="D56" s="28" t="s">
        <v>213</v>
      </c>
      <c r="E56" s="28" t="s">
        <v>14</v>
      </c>
      <c r="F56" s="62">
        <v>30000</v>
      </c>
      <c r="G56" s="62">
        <f t="shared" ref="G56" si="20">F56*0.0287</f>
        <v>861</v>
      </c>
      <c r="H56" s="62">
        <f t="shared" ref="H56" si="21">IF(F56&lt;75829.93,F56*0.0304,2305.23)</f>
        <v>912</v>
      </c>
      <c r="I56" s="62">
        <f>(F56-G56-H56-33326.92)*IF(F56&gt;33326.92,15%)</f>
        <v>0</v>
      </c>
      <c r="J56" s="62">
        <v>2391.88</v>
      </c>
      <c r="K56" s="62">
        <f>G56+H56+I56+J56</f>
        <v>4164.88</v>
      </c>
      <c r="L56" s="63">
        <f t="shared" ref="L56" si="22">+F56-K56</f>
        <v>25835.119999999999</v>
      </c>
      <c r="M56" s="64"/>
    </row>
    <row r="57" spans="1:13" ht="30" customHeight="1" thickBot="1">
      <c r="A57" s="39" t="s">
        <v>242</v>
      </c>
      <c r="B57" s="65"/>
      <c r="C57" s="65"/>
      <c r="D57" s="30"/>
      <c r="E57" s="39"/>
      <c r="F57" s="48">
        <f>+SUM(F56)</f>
        <v>30000</v>
      </c>
      <c r="G57" s="48">
        <f t="shared" ref="G57:L57" si="23">+SUM(G56)</f>
        <v>861</v>
      </c>
      <c r="H57" s="48">
        <f t="shared" si="23"/>
        <v>912</v>
      </c>
      <c r="I57" s="48">
        <f t="shared" si="23"/>
        <v>0</v>
      </c>
      <c r="J57" s="48">
        <f t="shared" si="23"/>
        <v>2391.88</v>
      </c>
      <c r="K57" s="48">
        <f t="shared" si="23"/>
        <v>4164.88</v>
      </c>
      <c r="L57" s="48">
        <f t="shared" si="23"/>
        <v>25835.119999999999</v>
      </c>
      <c r="M57" s="64"/>
    </row>
    <row r="58" spans="1:13" ht="30" customHeight="1" thickBot="1">
      <c r="A58" s="133" t="s">
        <v>133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5"/>
    </row>
    <row r="59" spans="1:13" ht="30" customHeight="1" thickBot="1">
      <c r="A59" s="1" t="s">
        <v>4</v>
      </c>
      <c r="B59" s="1" t="s">
        <v>5</v>
      </c>
      <c r="C59" s="1" t="s">
        <v>6</v>
      </c>
      <c r="D59" s="1" t="s">
        <v>210</v>
      </c>
      <c r="E59" s="38" t="s">
        <v>7</v>
      </c>
      <c r="F59" s="1" t="s">
        <v>237</v>
      </c>
      <c r="G59" s="1" t="s">
        <v>8</v>
      </c>
      <c r="H59" s="1" t="s">
        <v>9</v>
      </c>
      <c r="I59" s="1" t="s">
        <v>10</v>
      </c>
      <c r="J59" s="1" t="s">
        <v>238</v>
      </c>
      <c r="K59" s="1" t="s">
        <v>239</v>
      </c>
      <c r="L59" s="1" t="s">
        <v>240</v>
      </c>
    </row>
    <row r="60" spans="1:13" ht="30" customHeight="1">
      <c r="A60" s="36">
        <v>36</v>
      </c>
      <c r="B60" s="113" t="s">
        <v>37</v>
      </c>
      <c r="C60" s="110" t="s">
        <v>38</v>
      </c>
      <c r="D60" s="29" t="s">
        <v>214</v>
      </c>
      <c r="E60" s="28" t="s">
        <v>17</v>
      </c>
      <c r="F60" s="43">
        <v>100000</v>
      </c>
      <c r="G60" s="43">
        <f>F60*0.0287</f>
        <v>2870</v>
      </c>
      <c r="H60" s="43">
        <v>3040</v>
      </c>
      <c r="I60" s="43">
        <v>12105.37</v>
      </c>
      <c r="J60" s="43">
        <v>2385</v>
      </c>
      <c r="K60" s="43">
        <f>G60+H60+I60+J60</f>
        <v>20400.370000000003</v>
      </c>
      <c r="L60" s="44">
        <f>+F60-K60</f>
        <v>79599.63</v>
      </c>
    </row>
    <row r="61" spans="1:13" ht="30" customHeight="1">
      <c r="A61" s="36">
        <v>37</v>
      </c>
      <c r="B61" s="106" t="s">
        <v>39</v>
      </c>
      <c r="C61" s="110" t="s">
        <v>40</v>
      </c>
      <c r="D61" s="29" t="s">
        <v>213</v>
      </c>
      <c r="E61" s="28" t="s">
        <v>17</v>
      </c>
      <c r="F61" s="43">
        <v>45000</v>
      </c>
      <c r="G61" s="43">
        <f>F61*0.0287</f>
        <v>1291.5</v>
      </c>
      <c r="H61" s="43">
        <f>IF(F61&lt;75829.93,F61*0.0304,2305.23)</f>
        <v>1368</v>
      </c>
      <c r="I61" s="43">
        <v>911.71</v>
      </c>
      <c r="J61" s="43">
        <v>2902.45</v>
      </c>
      <c r="K61" s="43">
        <f>G61+H61+I61+J61</f>
        <v>6473.66</v>
      </c>
      <c r="L61" s="44">
        <f t="shared" ref="L61:L63" si="24">+F61-K61</f>
        <v>38526.339999999997</v>
      </c>
    </row>
    <row r="62" spans="1:13" ht="30" customHeight="1">
      <c r="A62" s="36">
        <v>38</v>
      </c>
      <c r="B62" s="106" t="s">
        <v>245</v>
      </c>
      <c r="C62" s="108" t="s">
        <v>21</v>
      </c>
      <c r="D62" s="29" t="s">
        <v>214</v>
      </c>
      <c r="E62" s="28" t="s">
        <v>14</v>
      </c>
      <c r="F62" s="43">
        <v>30000</v>
      </c>
      <c r="G62" s="43">
        <f>F62*0.0287</f>
        <v>861</v>
      </c>
      <c r="H62" s="43">
        <f>IF(F62&lt;75829.93,F62*0.0304,2305.23)</f>
        <v>912</v>
      </c>
      <c r="I62" s="43">
        <v>0</v>
      </c>
      <c r="J62" s="43">
        <v>25</v>
      </c>
      <c r="K62" s="43">
        <f>G62+H62+I62+J62</f>
        <v>1798</v>
      </c>
      <c r="L62" s="44">
        <f t="shared" ref="L62" si="25">+F62-K62</f>
        <v>28202</v>
      </c>
    </row>
    <row r="63" spans="1:13" ht="30" customHeight="1">
      <c r="A63" s="36">
        <v>39</v>
      </c>
      <c r="B63" s="106" t="s">
        <v>41</v>
      </c>
      <c r="C63" s="110" t="s">
        <v>42</v>
      </c>
      <c r="D63" s="29" t="s">
        <v>214</v>
      </c>
      <c r="E63" s="28" t="s">
        <v>14</v>
      </c>
      <c r="F63" s="45">
        <v>60000</v>
      </c>
      <c r="G63" s="45">
        <f>F63*0.0287</f>
        <v>1722</v>
      </c>
      <c r="H63" s="45">
        <f>IF(F63&lt;75829.93,F63*0.0304,2305.23)</f>
        <v>1824</v>
      </c>
      <c r="I63" s="45">
        <v>0</v>
      </c>
      <c r="J63" s="45">
        <v>325</v>
      </c>
      <c r="K63" s="45">
        <f>G63+H63+I63+J63</f>
        <v>3871</v>
      </c>
      <c r="L63" s="44">
        <f t="shared" si="24"/>
        <v>56129</v>
      </c>
    </row>
    <row r="64" spans="1:13" ht="30" customHeight="1" thickBot="1">
      <c r="A64" s="39" t="s">
        <v>242</v>
      </c>
      <c r="B64" s="65"/>
      <c r="C64" s="65"/>
      <c r="D64" s="30"/>
      <c r="E64" s="39"/>
      <c r="F64" s="48">
        <f>+SUM(F60:F63)</f>
        <v>235000</v>
      </c>
      <c r="G64" s="48">
        <f t="shared" ref="G64:L64" si="26">+SUM(G60:G63)</f>
        <v>6744.5</v>
      </c>
      <c r="H64" s="48">
        <f t="shared" si="26"/>
        <v>7144</v>
      </c>
      <c r="I64" s="48">
        <f t="shared" si="26"/>
        <v>13017.080000000002</v>
      </c>
      <c r="J64" s="48">
        <f t="shared" si="26"/>
        <v>5637.45</v>
      </c>
      <c r="K64" s="48">
        <f t="shared" si="26"/>
        <v>32543.030000000002</v>
      </c>
      <c r="L64" s="48">
        <f t="shared" si="26"/>
        <v>202456.97</v>
      </c>
    </row>
    <row r="65" spans="1:13" ht="30" customHeight="1" thickBot="1">
      <c r="A65" s="133" t="s">
        <v>134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5"/>
    </row>
    <row r="66" spans="1:13" ht="30" customHeight="1" thickBot="1">
      <c r="A66" s="1" t="s">
        <v>4</v>
      </c>
      <c r="B66" s="1" t="s">
        <v>5</v>
      </c>
      <c r="C66" s="1" t="s">
        <v>6</v>
      </c>
      <c r="D66" s="1" t="s">
        <v>210</v>
      </c>
      <c r="E66" s="38" t="s">
        <v>7</v>
      </c>
      <c r="F66" s="1" t="s">
        <v>237</v>
      </c>
      <c r="G66" s="1" t="s">
        <v>8</v>
      </c>
      <c r="H66" s="1" t="s">
        <v>9</v>
      </c>
      <c r="I66" s="1" t="s">
        <v>10</v>
      </c>
      <c r="J66" s="1" t="s">
        <v>238</v>
      </c>
      <c r="K66" s="1" t="s">
        <v>239</v>
      </c>
      <c r="L66" s="1" t="s">
        <v>240</v>
      </c>
    </row>
    <row r="67" spans="1:13" ht="30" customHeight="1">
      <c r="A67" s="36">
        <v>40</v>
      </c>
      <c r="B67" s="106" t="s">
        <v>43</v>
      </c>
      <c r="C67" s="110" t="s">
        <v>44</v>
      </c>
      <c r="D67" s="29" t="s">
        <v>214</v>
      </c>
      <c r="E67" s="28" t="s">
        <v>17</v>
      </c>
      <c r="F67" s="43">
        <v>100000</v>
      </c>
      <c r="G67" s="43">
        <f>F67*0.0287</f>
        <v>2870</v>
      </c>
      <c r="H67" s="43">
        <v>3040</v>
      </c>
      <c r="I67" s="43">
        <v>12105.37</v>
      </c>
      <c r="J67" s="43">
        <v>5570.43</v>
      </c>
      <c r="K67" s="43">
        <f>G67+H67+I67+J67</f>
        <v>23585.800000000003</v>
      </c>
      <c r="L67" s="44">
        <f>+F67-K67</f>
        <v>76414.2</v>
      </c>
    </row>
    <row r="68" spans="1:13" ht="30" customHeight="1">
      <c r="A68" s="36">
        <v>41</v>
      </c>
      <c r="B68" s="106" t="s">
        <v>45</v>
      </c>
      <c r="C68" s="110" t="s">
        <v>46</v>
      </c>
      <c r="D68" s="29" t="s">
        <v>214</v>
      </c>
      <c r="E68" s="28" t="s">
        <v>14</v>
      </c>
      <c r="F68" s="45">
        <v>41000</v>
      </c>
      <c r="G68" s="45">
        <f>F68*0.0287</f>
        <v>1176.7</v>
      </c>
      <c r="H68" s="45">
        <f>IF(F68&lt;75829.93,F68*0.0304,2305.23)</f>
        <v>1246.4000000000001</v>
      </c>
      <c r="I68" s="45">
        <v>0</v>
      </c>
      <c r="J68" s="45">
        <v>225</v>
      </c>
      <c r="K68" s="45">
        <f>G68+H68+I68+J68</f>
        <v>2648.1000000000004</v>
      </c>
      <c r="L68" s="46">
        <f t="shared" ref="L68" si="27">+F68-K68</f>
        <v>38351.9</v>
      </c>
    </row>
    <row r="69" spans="1:13" ht="30" customHeight="1" thickBot="1">
      <c r="A69" s="39" t="s">
        <v>242</v>
      </c>
      <c r="B69" s="84"/>
      <c r="C69" s="65"/>
      <c r="D69" s="30"/>
      <c r="E69" s="39"/>
      <c r="F69" s="48">
        <f t="shared" ref="F69:L69" si="28">+SUM(F67:F68)</f>
        <v>141000</v>
      </c>
      <c r="G69" s="48">
        <f>+SUM(G67:G68)</f>
        <v>4046.7</v>
      </c>
      <c r="H69" s="48">
        <f>+SUM(H67:H68)</f>
        <v>4286.3999999999996</v>
      </c>
      <c r="I69" s="48">
        <f>+SUM(I67:I68)</f>
        <v>12105.37</v>
      </c>
      <c r="J69" s="48">
        <f>+SUM(J67:J68)</f>
        <v>5795.43</v>
      </c>
      <c r="K69" s="48">
        <f t="shared" si="28"/>
        <v>26233.9</v>
      </c>
      <c r="L69" s="48">
        <f t="shared" si="28"/>
        <v>114766.1</v>
      </c>
    </row>
    <row r="70" spans="1:13" ht="30" customHeight="1" thickBot="1">
      <c r="A70" s="133" t="s">
        <v>64</v>
      </c>
      <c r="B70" s="134" t="s">
        <v>65</v>
      </c>
      <c r="C70" s="134"/>
      <c r="D70" s="134"/>
      <c r="E70" s="134"/>
      <c r="F70" s="134"/>
      <c r="G70" s="134"/>
      <c r="H70" s="134"/>
      <c r="I70" s="134"/>
      <c r="J70" s="134"/>
      <c r="K70" s="134"/>
      <c r="L70" s="135"/>
    </row>
    <row r="71" spans="1:13" ht="30" customHeight="1" thickBot="1">
      <c r="A71" s="1" t="s">
        <v>4</v>
      </c>
      <c r="B71" s="1" t="s">
        <v>5</v>
      </c>
      <c r="C71" s="1" t="s">
        <v>6</v>
      </c>
      <c r="D71" s="1" t="s">
        <v>210</v>
      </c>
      <c r="E71" s="38" t="s">
        <v>7</v>
      </c>
      <c r="F71" s="1" t="s">
        <v>237</v>
      </c>
      <c r="G71" s="1" t="s">
        <v>8</v>
      </c>
      <c r="H71" s="1" t="s">
        <v>9</v>
      </c>
      <c r="I71" s="1" t="s">
        <v>10</v>
      </c>
      <c r="J71" s="1" t="s">
        <v>238</v>
      </c>
      <c r="K71" s="1" t="s">
        <v>239</v>
      </c>
      <c r="L71" s="1" t="s">
        <v>240</v>
      </c>
    </row>
    <row r="72" spans="1:13" ht="30" customHeight="1">
      <c r="A72" s="36">
        <v>42</v>
      </c>
      <c r="B72" s="113" t="s">
        <v>66</v>
      </c>
      <c r="C72" s="110" t="s">
        <v>67</v>
      </c>
      <c r="D72" s="29" t="s">
        <v>213</v>
      </c>
      <c r="E72" s="28" t="s">
        <v>17</v>
      </c>
      <c r="F72" s="43">
        <v>90000</v>
      </c>
      <c r="G72" s="43">
        <v>2583</v>
      </c>
      <c r="H72" s="43">
        <v>2736</v>
      </c>
      <c r="I72" s="43">
        <v>9753.1200000000008</v>
      </c>
      <c r="J72" s="43">
        <v>405</v>
      </c>
      <c r="K72" s="43">
        <f>G72+H72+I72+J72</f>
        <v>15477.12</v>
      </c>
      <c r="L72" s="44">
        <f>+F72-K72</f>
        <v>74522.880000000005</v>
      </c>
      <c r="M72" s="64"/>
    </row>
    <row r="73" spans="1:13" ht="30" customHeight="1">
      <c r="A73" s="36">
        <v>43</v>
      </c>
      <c r="B73" s="106" t="s">
        <v>68</v>
      </c>
      <c r="C73" s="110" t="s">
        <v>69</v>
      </c>
      <c r="D73" s="29" t="s">
        <v>213</v>
      </c>
      <c r="E73" s="28" t="s">
        <v>14</v>
      </c>
      <c r="F73" s="43">
        <v>50000</v>
      </c>
      <c r="G73" s="43">
        <f>F73*0.0287</f>
        <v>1435</v>
      </c>
      <c r="H73" s="43">
        <f>IF(F73&lt;75829.93,F73*0.0304,2305.23)</f>
        <v>1520</v>
      </c>
      <c r="I73" s="43">
        <v>0</v>
      </c>
      <c r="J73" s="43">
        <v>7705.58</v>
      </c>
      <c r="K73" s="43">
        <f>+G73+H73+I73+J73</f>
        <v>10660.58</v>
      </c>
      <c r="L73" s="44">
        <f>+F73-K73</f>
        <v>39339.42</v>
      </c>
      <c r="M73" s="64"/>
    </row>
    <row r="74" spans="1:13" ht="30" customHeight="1">
      <c r="A74" s="36">
        <v>44</v>
      </c>
      <c r="B74" s="106" t="s">
        <v>70</v>
      </c>
      <c r="C74" s="110" t="s">
        <v>46</v>
      </c>
      <c r="D74" s="29" t="s">
        <v>214</v>
      </c>
      <c r="E74" s="28" t="s">
        <v>14</v>
      </c>
      <c r="F74" s="43">
        <v>41000</v>
      </c>
      <c r="G74" s="43">
        <f>F74*0.0287</f>
        <v>1176.7</v>
      </c>
      <c r="H74" s="43">
        <f>IF(F74&lt;75829.93,F74*0.0304,2305.23)</f>
        <v>1246.4000000000001</v>
      </c>
      <c r="I74" s="43">
        <v>583.79</v>
      </c>
      <c r="J74" s="43">
        <v>1039.5</v>
      </c>
      <c r="K74" s="43">
        <f>G74+H74+I74+J74</f>
        <v>4046.3900000000003</v>
      </c>
      <c r="L74" s="44">
        <f>+F74-K74</f>
        <v>36953.61</v>
      </c>
      <c r="M74" s="64"/>
    </row>
    <row r="75" spans="1:13" ht="30" customHeight="1">
      <c r="A75" s="36">
        <v>45</v>
      </c>
      <c r="B75" s="106" t="s">
        <v>100</v>
      </c>
      <c r="C75" s="106" t="s">
        <v>99</v>
      </c>
      <c r="D75" s="28" t="s">
        <v>213</v>
      </c>
      <c r="E75" s="28" t="s">
        <v>17</v>
      </c>
      <c r="F75" s="43">
        <v>60000</v>
      </c>
      <c r="G75" s="43">
        <v>1722</v>
      </c>
      <c r="H75" s="43">
        <v>1824</v>
      </c>
      <c r="I75" s="43">
        <v>0</v>
      </c>
      <c r="J75" s="43">
        <v>25</v>
      </c>
      <c r="K75" s="43">
        <f>G75+H75+I75+J75</f>
        <v>3571</v>
      </c>
      <c r="L75" s="44">
        <f>+F75-G75-H75-I75-J75</f>
        <v>56429</v>
      </c>
      <c r="M75" s="64"/>
    </row>
    <row r="76" spans="1:13" ht="30" customHeight="1">
      <c r="A76" s="36">
        <v>46</v>
      </c>
      <c r="B76" s="106" t="s">
        <v>202</v>
      </c>
      <c r="C76" s="106" t="s">
        <v>105</v>
      </c>
      <c r="D76" s="28" t="s">
        <v>214</v>
      </c>
      <c r="E76" s="28" t="s">
        <v>17</v>
      </c>
      <c r="F76" s="45">
        <v>35000</v>
      </c>
      <c r="G76" s="45">
        <v>1004.5</v>
      </c>
      <c r="H76" s="45">
        <v>1064</v>
      </c>
      <c r="I76" s="45">
        <v>0</v>
      </c>
      <c r="J76" s="45">
        <v>2802.45</v>
      </c>
      <c r="K76" s="43">
        <f>G76+H76+I76+J76</f>
        <v>4870.95</v>
      </c>
      <c r="L76" s="44">
        <f>+F76-G76-H76-I76-J76</f>
        <v>30129.05</v>
      </c>
      <c r="M76" s="64"/>
    </row>
    <row r="77" spans="1:13" ht="30" customHeight="1" thickBot="1">
      <c r="A77" s="39" t="s">
        <v>242</v>
      </c>
      <c r="B77" s="65"/>
      <c r="C77" s="65"/>
      <c r="D77" s="30"/>
      <c r="E77" s="39"/>
      <c r="F77" s="48">
        <f t="shared" ref="F77:L77" si="29">+SUM(F72:F76)</f>
        <v>276000</v>
      </c>
      <c r="G77" s="48">
        <f t="shared" si="29"/>
        <v>7921.2</v>
      </c>
      <c r="H77" s="48">
        <f t="shared" si="29"/>
        <v>8390.4</v>
      </c>
      <c r="I77" s="48">
        <f t="shared" si="29"/>
        <v>10336.91</v>
      </c>
      <c r="J77" s="48">
        <f t="shared" si="29"/>
        <v>11977.529999999999</v>
      </c>
      <c r="K77" s="48">
        <f t="shared" si="29"/>
        <v>38626.039999999994</v>
      </c>
      <c r="L77" s="48">
        <f t="shared" si="29"/>
        <v>237373.96</v>
      </c>
      <c r="M77" s="64"/>
    </row>
    <row r="78" spans="1:13" ht="30" customHeight="1" thickBot="1">
      <c r="A78" s="133" t="s">
        <v>142</v>
      </c>
      <c r="B78" s="134" t="s">
        <v>65</v>
      </c>
      <c r="C78" s="134"/>
      <c r="D78" s="134"/>
      <c r="E78" s="134"/>
      <c r="F78" s="134"/>
      <c r="G78" s="134"/>
      <c r="H78" s="134"/>
      <c r="I78" s="134"/>
      <c r="J78" s="134"/>
      <c r="K78" s="134"/>
      <c r="L78" s="135"/>
    </row>
    <row r="79" spans="1:13" ht="30" customHeight="1" thickBot="1">
      <c r="A79" s="1" t="s">
        <v>4</v>
      </c>
      <c r="B79" s="1" t="s">
        <v>5</v>
      </c>
      <c r="C79" s="1" t="s">
        <v>6</v>
      </c>
      <c r="D79" s="1" t="s">
        <v>210</v>
      </c>
      <c r="E79" s="38" t="s">
        <v>7</v>
      </c>
      <c r="F79" s="1" t="s">
        <v>237</v>
      </c>
      <c r="G79" s="1" t="s">
        <v>8</v>
      </c>
      <c r="H79" s="1" t="s">
        <v>9</v>
      </c>
      <c r="I79" s="1" t="s">
        <v>10</v>
      </c>
      <c r="J79" s="1" t="s">
        <v>238</v>
      </c>
      <c r="K79" s="1" t="s">
        <v>239</v>
      </c>
      <c r="L79" s="1" t="s">
        <v>240</v>
      </c>
    </row>
    <row r="80" spans="1:13" ht="30" customHeight="1">
      <c r="A80" s="28">
        <v>47</v>
      </c>
      <c r="B80" s="106" t="s">
        <v>143</v>
      </c>
      <c r="C80" s="109" t="s">
        <v>144</v>
      </c>
      <c r="D80" s="24" t="s">
        <v>213</v>
      </c>
      <c r="E80" s="28" t="s">
        <v>14</v>
      </c>
      <c r="F80" s="57">
        <v>35000</v>
      </c>
      <c r="G80" s="57">
        <f>F80*0.0287</f>
        <v>1004.5</v>
      </c>
      <c r="H80" s="57">
        <v>1064</v>
      </c>
      <c r="I80" s="57">
        <v>0</v>
      </c>
      <c r="J80" s="57">
        <v>1765.57</v>
      </c>
      <c r="K80" s="57">
        <f>G80+H80+I80+J80</f>
        <v>3834.0699999999997</v>
      </c>
      <c r="L80" s="58">
        <f>+F80-K80</f>
        <v>31165.93</v>
      </c>
    </row>
    <row r="81" spans="1:12" ht="30" customHeight="1">
      <c r="A81" s="24">
        <v>48</v>
      </c>
      <c r="B81" s="109" t="s">
        <v>192</v>
      </c>
      <c r="C81" s="109" t="s">
        <v>21</v>
      </c>
      <c r="D81" s="24" t="s">
        <v>214</v>
      </c>
      <c r="E81" s="24" t="s">
        <v>14</v>
      </c>
      <c r="F81" s="57">
        <v>30000</v>
      </c>
      <c r="G81" s="57">
        <f>F81*0.0287</f>
        <v>861</v>
      </c>
      <c r="H81" s="57">
        <f>IF(F81&lt;75829.93,F81*0.0304,2305.23)</f>
        <v>912</v>
      </c>
      <c r="I81" s="57">
        <v>0</v>
      </c>
      <c r="J81" s="57">
        <v>2374.44</v>
      </c>
      <c r="K81" s="57">
        <f>G81+H81+I81+J81</f>
        <v>4147.4400000000005</v>
      </c>
      <c r="L81" s="25">
        <f>F81-K81</f>
        <v>25852.559999999998</v>
      </c>
    </row>
    <row r="82" spans="1:12" ht="30" customHeight="1">
      <c r="A82" s="24">
        <v>50</v>
      </c>
      <c r="B82" s="109" t="s">
        <v>205</v>
      </c>
      <c r="C82" s="109" t="s">
        <v>144</v>
      </c>
      <c r="D82" s="24" t="s">
        <v>213</v>
      </c>
      <c r="E82" s="28" t="s">
        <v>14</v>
      </c>
      <c r="F82" s="59">
        <v>26000</v>
      </c>
      <c r="G82" s="59">
        <f>F82*0.0287</f>
        <v>746.2</v>
      </c>
      <c r="H82" s="59">
        <f>IF(F82&lt;75829.93,F82*0.0304,2305.23)</f>
        <v>790.4</v>
      </c>
      <c r="I82" s="59">
        <v>0</v>
      </c>
      <c r="J82" s="59">
        <v>2025</v>
      </c>
      <c r="K82" s="59">
        <f>G82+H82+I82+J82</f>
        <v>3561.6</v>
      </c>
      <c r="L82" s="60">
        <f>+F82-K82</f>
        <v>22438.400000000001</v>
      </c>
    </row>
    <row r="83" spans="1:12" ht="30" customHeight="1" thickBot="1">
      <c r="A83" s="39" t="s">
        <v>242</v>
      </c>
      <c r="B83" s="65"/>
      <c r="C83" s="65"/>
      <c r="D83" s="30"/>
      <c r="E83" s="39"/>
      <c r="F83" s="48">
        <f t="shared" ref="F83:L83" si="30">SUM(F80:F82)</f>
        <v>91000</v>
      </c>
      <c r="G83" s="48">
        <f t="shared" si="30"/>
        <v>2611.6999999999998</v>
      </c>
      <c r="H83" s="48">
        <f t="shared" si="30"/>
        <v>2766.4</v>
      </c>
      <c r="I83" s="48">
        <f t="shared" si="30"/>
        <v>0</v>
      </c>
      <c r="J83" s="48">
        <f t="shared" si="30"/>
        <v>6165.01</v>
      </c>
      <c r="K83" s="48">
        <f t="shared" si="30"/>
        <v>11543.11</v>
      </c>
      <c r="L83" s="48">
        <f t="shared" si="30"/>
        <v>79456.89</v>
      </c>
    </row>
    <row r="84" spans="1:12" ht="30" customHeight="1" thickBot="1">
      <c r="A84" s="133" t="s">
        <v>87</v>
      </c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5"/>
    </row>
    <row r="85" spans="1:12" ht="30" customHeight="1" thickBot="1">
      <c r="A85" s="1" t="s">
        <v>4</v>
      </c>
      <c r="B85" s="1" t="s">
        <v>5</v>
      </c>
      <c r="C85" s="1" t="s">
        <v>6</v>
      </c>
      <c r="D85" s="1" t="s">
        <v>210</v>
      </c>
      <c r="E85" s="38" t="s">
        <v>7</v>
      </c>
      <c r="F85" s="1" t="s">
        <v>237</v>
      </c>
      <c r="G85" s="1" t="s">
        <v>8</v>
      </c>
      <c r="H85" s="1" t="s">
        <v>9</v>
      </c>
      <c r="I85" s="1" t="s">
        <v>10</v>
      </c>
      <c r="J85" s="1" t="s">
        <v>238</v>
      </c>
      <c r="K85" s="1" t="s">
        <v>239</v>
      </c>
      <c r="L85" s="1" t="s">
        <v>240</v>
      </c>
    </row>
    <row r="86" spans="1:12" ht="30" customHeight="1">
      <c r="A86" s="28">
        <v>51</v>
      </c>
      <c r="B86" s="113" t="s">
        <v>47</v>
      </c>
      <c r="C86" s="106" t="s">
        <v>48</v>
      </c>
      <c r="D86" s="28" t="s">
        <v>213</v>
      </c>
      <c r="E86" s="28" t="s">
        <v>14</v>
      </c>
      <c r="F86" s="66">
        <v>49700</v>
      </c>
      <c r="G86" s="66">
        <f>F86*0.0287</f>
        <v>1426.39</v>
      </c>
      <c r="H86" s="66">
        <f t="shared" ref="H86:H101" si="31">IF(F86&lt;75829.93,F86*0.0304,2305.23)</f>
        <v>1510.88</v>
      </c>
      <c r="I86" s="66">
        <v>1811.66</v>
      </c>
      <c r="J86" s="66">
        <v>5972.59</v>
      </c>
      <c r="K86" s="66">
        <f t="shared" ref="K86:K93" si="32">G86+H86+I86+J86</f>
        <v>10721.52</v>
      </c>
      <c r="L86" s="67">
        <f>+F86-K86</f>
        <v>38978.479999999996</v>
      </c>
    </row>
    <row r="87" spans="1:12" ht="30" customHeight="1">
      <c r="A87" s="28">
        <v>52</v>
      </c>
      <c r="B87" s="113" t="s">
        <v>49</v>
      </c>
      <c r="C87" s="106" t="s">
        <v>50</v>
      </c>
      <c r="D87" s="28" t="s">
        <v>213</v>
      </c>
      <c r="E87" s="28" t="s">
        <v>14</v>
      </c>
      <c r="F87" s="66">
        <v>37000</v>
      </c>
      <c r="G87" s="66">
        <f t="shared" ref="G87:G101" si="33">F87*0.0287</f>
        <v>1061.9000000000001</v>
      </c>
      <c r="H87" s="66">
        <f t="shared" si="31"/>
        <v>1124.8</v>
      </c>
      <c r="I87" s="66">
        <v>0</v>
      </c>
      <c r="J87" s="66">
        <v>5062</v>
      </c>
      <c r="K87" s="66">
        <f t="shared" si="32"/>
        <v>7248.7</v>
      </c>
      <c r="L87" s="67">
        <f t="shared" ref="L87:L101" si="34">+F87-K87</f>
        <v>29751.3</v>
      </c>
    </row>
    <row r="88" spans="1:12" ht="30" customHeight="1">
      <c r="A88" s="28">
        <v>53</v>
      </c>
      <c r="B88" s="113" t="s">
        <v>51</v>
      </c>
      <c r="C88" s="106" t="s">
        <v>52</v>
      </c>
      <c r="D88" s="28" t="s">
        <v>213</v>
      </c>
      <c r="E88" s="28" t="s">
        <v>14</v>
      </c>
      <c r="F88" s="66">
        <v>23000</v>
      </c>
      <c r="G88" s="66">
        <f t="shared" si="33"/>
        <v>660.1</v>
      </c>
      <c r="H88" s="66">
        <f t="shared" si="31"/>
        <v>699.2</v>
      </c>
      <c r="I88" s="98">
        <f>(F88-G88-H88-33326.92)*IF(F88&gt;33326.92,15%)</f>
        <v>0</v>
      </c>
      <c r="J88" s="66">
        <v>125</v>
      </c>
      <c r="K88" s="66">
        <f t="shared" si="32"/>
        <v>1484.3000000000002</v>
      </c>
      <c r="L88" s="67">
        <f t="shared" si="34"/>
        <v>21515.7</v>
      </c>
    </row>
    <row r="89" spans="1:12" ht="30" customHeight="1">
      <c r="A89" s="28">
        <v>54</v>
      </c>
      <c r="B89" s="113" t="s">
        <v>53</v>
      </c>
      <c r="C89" s="106" t="s">
        <v>52</v>
      </c>
      <c r="D89" s="28" t="s">
        <v>213</v>
      </c>
      <c r="E89" s="28" t="s">
        <v>14</v>
      </c>
      <c r="F89" s="66">
        <v>23000</v>
      </c>
      <c r="G89" s="66">
        <f t="shared" si="33"/>
        <v>660.1</v>
      </c>
      <c r="H89" s="66">
        <f t="shared" si="31"/>
        <v>699.2</v>
      </c>
      <c r="I89" s="98">
        <f>(F89-G89-H89-33326.92)*IF(F89&gt;33326.92,15%)</f>
        <v>0</v>
      </c>
      <c r="J89" s="66">
        <v>325</v>
      </c>
      <c r="K89" s="66">
        <f t="shared" si="32"/>
        <v>1684.3000000000002</v>
      </c>
      <c r="L89" s="67">
        <f t="shared" si="34"/>
        <v>21315.7</v>
      </c>
    </row>
    <row r="90" spans="1:12" ht="30" customHeight="1">
      <c r="A90" s="28">
        <v>55</v>
      </c>
      <c r="B90" s="113" t="s">
        <v>90</v>
      </c>
      <c r="C90" s="106" t="s">
        <v>52</v>
      </c>
      <c r="D90" s="28" t="s">
        <v>213</v>
      </c>
      <c r="E90" s="28" t="s">
        <v>14</v>
      </c>
      <c r="F90" s="66">
        <v>24000</v>
      </c>
      <c r="G90" s="66">
        <f t="shared" si="33"/>
        <v>688.8</v>
      </c>
      <c r="H90" s="66">
        <f t="shared" si="31"/>
        <v>729.6</v>
      </c>
      <c r="I90" s="98">
        <v>0</v>
      </c>
      <c r="J90" s="66">
        <v>505</v>
      </c>
      <c r="K90" s="66">
        <f t="shared" si="32"/>
        <v>1923.4</v>
      </c>
      <c r="L90" s="67">
        <f t="shared" si="34"/>
        <v>22076.6</v>
      </c>
    </row>
    <row r="91" spans="1:12" ht="30" customHeight="1">
      <c r="A91" s="28">
        <v>56</v>
      </c>
      <c r="B91" s="113" t="s">
        <v>204</v>
      </c>
      <c r="C91" s="106" t="s">
        <v>52</v>
      </c>
      <c r="D91" s="28" t="s">
        <v>213</v>
      </c>
      <c r="E91" s="28" t="s">
        <v>14</v>
      </c>
      <c r="F91" s="66">
        <v>24000</v>
      </c>
      <c r="G91" s="66">
        <f t="shared" si="33"/>
        <v>688.8</v>
      </c>
      <c r="H91" s="66">
        <f t="shared" si="31"/>
        <v>729.6</v>
      </c>
      <c r="I91" s="98">
        <v>0</v>
      </c>
      <c r="J91" s="66">
        <v>25</v>
      </c>
      <c r="K91" s="66">
        <f t="shared" si="32"/>
        <v>1443.4</v>
      </c>
      <c r="L91" s="67">
        <f t="shared" si="34"/>
        <v>22556.6</v>
      </c>
    </row>
    <row r="92" spans="1:12" ht="30" customHeight="1">
      <c r="A92" s="28">
        <v>57</v>
      </c>
      <c r="B92" s="113" t="s">
        <v>246</v>
      </c>
      <c r="C92" s="106" t="s">
        <v>52</v>
      </c>
      <c r="D92" s="28" t="s">
        <v>213</v>
      </c>
      <c r="E92" s="28" t="s">
        <v>14</v>
      </c>
      <c r="F92" s="66">
        <v>24000</v>
      </c>
      <c r="G92" s="66">
        <f t="shared" ref="G92" si="35">F92*0.0287</f>
        <v>688.8</v>
      </c>
      <c r="H92" s="66">
        <f t="shared" ref="H92" si="36">IF(F92&lt;75829.93,F92*0.0304,2305.23)</f>
        <v>729.6</v>
      </c>
      <c r="I92" s="98">
        <v>0</v>
      </c>
      <c r="J92" s="66">
        <v>505</v>
      </c>
      <c r="K92" s="66">
        <f t="shared" ref="K92" si="37">G92+H92+I92+J92</f>
        <v>1923.4</v>
      </c>
      <c r="L92" s="67">
        <f t="shared" ref="L92" si="38">+F92-K92</f>
        <v>22076.6</v>
      </c>
    </row>
    <row r="93" spans="1:12" ht="30" customHeight="1">
      <c r="A93" s="28">
        <v>58</v>
      </c>
      <c r="B93" s="113" t="s">
        <v>139</v>
      </c>
      <c r="C93" s="106" t="s">
        <v>55</v>
      </c>
      <c r="D93" s="28" t="s">
        <v>214</v>
      </c>
      <c r="E93" s="28" t="s">
        <v>14</v>
      </c>
      <c r="F93" s="66">
        <v>18000</v>
      </c>
      <c r="G93" s="66">
        <f t="shared" si="33"/>
        <v>516.6</v>
      </c>
      <c r="H93" s="66">
        <f t="shared" si="31"/>
        <v>547.20000000000005</v>
      </c>
      <c r="I93" s="98">
        <v>0</v>
      </c>
      <c r="J93" s="66">
        <v>4963.04</v>
      </c>
      <c r="K93" s="66">
        <f t="shared" si="32"/>
        <v>6026.84</v>
      </c>
      <c r="L93" s="67">
        <f t="shared" si="34"/>
        <v>11973.16</v>
      </c>
    </row>
    <row r="94" spans="1:12" ht="30" customHeight="1">
      <c r="A94" s="28">
        <v>59</v>
      </c>
      <c r="B94" s="113" t="s">
        <v>54</v>
      </c>
      <c r="C94" s="106" t="s">
        <v>55</v>
      </c>
      <c r="D94" s="28" t="s">
        <v>214</v>
      </c>
      <c r="E94" s="28" t="s">
        <v>56</v>
      </c>
      <c r="F94" s="66">
        <v>22000</v>
      </c>
      <c r="G94" s="66">
        <f t="shared" si="33"/>
        <v>631.4</v>
      </c>
      <c r="H94" s="66">
        <f t="shared" si="31"/>
        <v>668.8</v>
      </c>
      <c r="I94" s="98">
        <f t="shared" ref="I94:I97" si="39">(F94-G94-H94-33326.92)*IF(F94&gt;33326.92,15%)</f>
        <v>0</v>
      </c>
      <c r="J94" s="66">
        <v>5038.6000000000004</v>
      </c>
      <c r="K94" s="66">
        <f>SUM(G94:J94)</f>
        <v>6338.8</v>
      </c>
      <c r="L94" s="67">
        <f t="shared" si="34"/>
        <v>15661.2</v>
      </c>
    </row>
    <row r="95" spans="1:12" ht="30" customHeight="1">
      <c r="A95" s="28">
        <v>60</v>
      </c>
      <c r="B95" s="113" t="s">
        <v>57</v>
      </c>
      <c r="C95" s="106" t="s">
        <v>55</v>
      </c>
      <c r="D95" s="28" t="s">
        <v>214</v>
      </c>
      <c r="E95" s="28" t="s">
        <v>17</v>
      </c>
      <c r="F95" s="66">
        <v>20000</v>
      </c>
      <c r="G95" s="66">
        <f>F95*0.0287</f>
        <v>574</v>
      </c>
      <c r="H95" s="66">
        <f t="shared" si="31"/>
        <v>608</v>
      </c>
      <c r="I95" s="98">
        <f t="shared" si="39"/>
        <v>0</v>
      </c>
      <c r="J95" s="66">
        <v>2100.1999999999998</v>
      </c>
      <c r="K95" s="66">
        <f t="shared" ref="K95:K101" si="40">G95+H95+I95+J95</f>
        <v>3282.2</v>
      </c>
      <c r="L95" s="67">
        <f t="shared" si="34"/>
        <v>16717.8</v>
      </c>
    </row>
    <row r="96" spans="1:12" ht="30" customHeight="1">
      <c r="A96" s="28">
        <v>61</v>
      </c>
      <c r="B96" s="106" t="s">
        <v>58</v>
      </c>
      <c r="C96" s="106" t="s">
        <v>55</v>
      </c>
      <c r="D96" s="28" t="s">
        <v>214</v>
      </c>
      <c r="E96" s="28" t="s">
        <v>17</v>
      </c>
      <c r="F96" s="66">
        <v>20000</v>
      </c>
      <c r="G96" s="66">
        <f t="shared" si="33"/>
        <v>574</v>
      </c>
      <c r="H96" s="66">
        <f t="shared" si="31"/>
        <v>608</v>
      </c>
      <c r="I96" s="98">
        <f t="shared" si="39"/>
        <v>0</v>
      </c>
      <c r="J96" s="66">
        <v>6677.34</v>
      </c>
      <c r="K96" s="66">
        <f t="shared" si="40"/>
        <v>7859.34</v>
      </c>
      <c r="L96" s="67">
        <f t="shared" si="34"/>
        <v>12140.66</v>
      </c>
    </row>
    <row r="97" spans="1:12" ht="30" customHeight="1">
      <c r="A97" s="28">
        <v>62</v>
      </c>
      <c r="B97" s="106" t="s">
        <v>59</v>
      </c>
      <c r="C97" s="106" t="s">
        <v>55</v>
      </c>
      <c r="D97" s="28" t="s">
        <v>214</v>
      </c>
      <c r="E97" s="28" t="s">
        <v>17</v>
      </c>
      <c r="F97" s="66">
        <v>20000</v>
      </c>
      <c r="G97" s="66">
        <f t="shared" si="33"/>
        <v>574</v>
      </c>
      <c r="H97" s="66">
        <f t="shared" si="31"/>
        <v>608</v>
      </c>
      <c r="I97" s="98">
        <f t="shared" si="39"/>
        <v>0</v>
      </c>
      <c r="J97" s="66">
        <v>9839.44</v>
      </c>
      <c r="K97" s="66">
        <f t="shared" si="40"/>
        <v>11021.44</v>
      </c>
      <c r="L97" s="67">
        <f>+F97-K97</f>
        <v>8978.56</v>
      </c>
    </row>
    <row r="98" spans="1:12" ht="30" customHeight="1">
      <c r="A98" s="28">
        <v>63</v>
      </c>
      <c r="B98" s="106" t="s">
        <v>60</v>
      </c>
      <c r="C98" s="106" t="s">
        <v>61</v>
      </c>
      <c r="D98" s="28" t="s">
        <v>214</v>
      </c>
      <c r="E98" s="28" t="s">
        <v>14</v>
      </c>
      <c r="F98" s="66">
        <v>20000</v>
      </c>
      <c r="G98" s="66">
        <f t="shared" si="33"/>
        <v>574</v>
      </c>
      <c r="H98" s="66">
        <f t="shared" si="31"/>
        <v>608</v>
      </c>
      <c r="I98" s="98">
        <v>0</v>
      </c>
      <c r="J98" s="66">
        <v>3459.35</v>
      </c>
      <c r="K98" s="66">
        <f t="shared" si="40"/>
        <v>4641.3500000000004</v>
      </c>
      <c r="L98" s="67">
        <f t="shared" si="34"/>
        <v>15358.65</v>
      </c>
    </row>
    <row r="99" spans="1:12" ht="30" customHeight="1">
      <c r="A99" s="28">
        <v>64</v>
      </c>
      <c r="B99" s="106" t="s">
        <v>62</v>
      </c>
      <c r="C99" s="106" t="s">
        <v>55</v>
      </c>
      <c r="D99" s="28" t="s">
        <v>213</v>
      </c>
      <c r="E99" s="28" t="s">
        <v>14</v>
      </c>
      <c r="F99" s="66">
        <v>24000</v>
      </c>
      <c r="G99" s="66">
        <f t="shared" si="33"/>
        <v>688.8</v>
      </c>
      <c r="H99" s="66">
        <f t="shared" si="31"/>
        <v>729.6</v>
      </c>
      <c r="I99" s="98">
        <v>0</v>
      </c>
      <c r="J99" s="66">
        <v>4934.05</v>
      </c>
      <c r="K99" s="66">
        <f t="shared" si="40"/>
        <v>6352.4500000000007</v>
      </c>
      <c r="L99" s="67">
        <f t="shared" si="34"/>
        <v>17647.55</v>
      </c>
    </row>
    <row r="100" spans="1:12" ht="30" customHeight="1">
      <c r="A100" s="28">
        <v>65</v>
      </c>
      <c r="B100" s="106" t="s">
        <v>216</v>
      </c>
      <c r="C100" s="106" t="s">
        <v>52</v>
      </c>
      <c r="D100" s="28" t="s">
        <v>213</v>
      </c>
      <c r="E100" s="28" t="s">
        <v>14</v>
      </c>
      <c r="F100" s="66">
        <v>24000</v>
      </c>
      <c r="G100" s="66">
        <f t="shared" si="33"/>
        <v>688.8</v>
      </c>
      <c r="H100" s="66">
        <f t="shared" si="31"/>
        <v>729.6</v>
      </c>
      <c r="I100" s="98">
        <v>0</v>
      </c>
      <c r="J100" s="66">
        <v>225</v>
      </c>
      <c r="K100" s="66">
        <f t="shared" ref="K100" si="41">G100+H100+I100+J100</f>
        <v>1643.4</v>
      </c>
      <c r="L100" s="67">
        <f t="shared" ref="L100" si="42">+F100-K100</f>
        <v>22356.6</v>
      </c>
    </row>
    <row r="101" spans="1:12" ht="30" customHeight="1">
      <c r="A101" s="28">
        <v>66</v>
      </c>
      <c r="B101" s="106" t="s">
        <v>63</v>
      </c>
      <c r="C101" s="106" t="s">
        <v>55</v>
      </c>
      <c r="D101" s="28" t="s">
        <v>213</v>
      </c>
      <c r="E101" s="28" t="s">
        <v>14</v>
      </c>
      <c r="F101" s="68">
        <v>19000</v>
      </c>
      <c r="G101" s="68">
        <f t="shared" si="33"/>
        <v>545.29999999999995</v>
      </c>
      <c r="H101" s="68">
        <f t="shared" si="31"/>
        <v>577.6</v>
      </c>
      <c r="I101" s="99">
        <v>0</v>
      </c>
      <c r="J101" s="68">
        <v>25</v>
      </c>
      <c r="K101" s="68">
        <f t="shared" si="40"/>
        <v>1147.9000000000001</v>
      </c>
      <c r="L101" s="69">
        <f t="shared" si="34"/>
        <v>17852.099999999999</v>
      </c>
    </row>
    <row r="102" spans="1:12" ht="30" customHeight="1" thickBot="1">
      <c r="A102" s="39" t="s">
        <v>242</v>
      </c>
      <c r="B102" s="47"/>
      <c r="C102" s="47"/>
      <c r="D102" s="30"/>
      <c r="E102" s="39"/>
      <c r="F102" s="48">
        <f t="shared" ref="F102:L102" si="43">+SUM(F86:F101)</f>
        <v>391700</v>
      </c>
      <c r="G102" s="48">
        <f t="shared" si="43"/>
        <v>11241.789999999997</v>
      </c>
      <c r="H102" s="48">
        <f t="shared" si="43"/>
        <v>11907.680000000002</v>
      </c>
      <c r="I102" s="48">
        <f t="shared" si="43"/>
        <v>1811.66</v>
      </c>
      <c r="J102" s="48">
        <f t="shared" si="43"/>
        <v>49781.610000000008</v>
      </c>
      <c r="K102" s="48">
        <f t="shared" si="43"/>
        <v>74742.739999999991</v>
      </c>
      <c r="L102" s="48">
        <f t="shared" si="43"/>
        <v>316957.25999999995</v>
      </c>
    </row>
    <row r="103" spans="1:12" ht="30" customHeight="1" thickBot="1">
      <c r="A103" s="133" t="s">
        <v>135</v>
      </c>
      <c r="B103" s="134" t="s">
        <v>65</v>
      </c>
      <c r="C103" s="134"/>
      <c r="D103" s="134"/>
      <c r="E103" s="134"/>
      <c r="F103" s="134"/>
      <c r="G103" s="134"/>
      <c r="H103" s="134"/>
      <c r="I103" s="134"/>
      <c r="J103" s="134"/>
      <c r="K103" s="134"/>
      <c r="L103" s="135"/>
    </row>
    <row r="104" spans="1:12" ht="30" customHeight="1" thickBot="1">
      <c r="A104" s="1" t="s">
        <v>4</v>
      </c>
      <c r="B104" s="1" t="s">
        <v>5</v>
      </c>
      <c r="C104" s="1" t="s">
        <v>6</v>
      </c>
      <c r="D104" s="1" t="s">
        <v>210</v>
      </c>
      <c r="E104" s="38" t="s">
        <v>7</v>
      </c>
      <c r="F104" s="1" t="s">
        <v>237</v>
      </c>
      <c r="G104" s="1" t="s">
        <v>8</v>
      </c>
      <c r="H104" s="1" t="s">
        <v>9</v>
      </c>
      <c r="I104" s="1" t="s">
        <v>10</v>
      </c>
      <c r="J104" s="1" t="s">
        <v>238</v>
      </c>
      <c r="K104" s="1" t="s">
        <v>239</v>
      </c>
      <c r="L104" s="1" t="s">
        <v>240</v>
      </c>
    </row>
    <row r="105" spans="1:12" ht="30" customHeight="1">
      <c r="A105" s="28">
        <v>67</v>
      </c>
      <c r="B105" s="106" t="s">
        <v>120</v>
      </c>
      <c r="C105" s="106" t="s">
        <v>121</v>
      </c>
      <c r="D105" s="28" t="s">
        <v>213</v>
      </c>
      <c r="E105" s="28" t="s">
        <v>14</v>
      </c>
      <c r="F105" s="70">
        <v>30000</v>
      </c>
      <c r="G105" s="70">
        <f t="shared" ref="G105" si="44">F105*0.0287</f>
        <v>861</v>
      </c>
      <c r="H105" s="70">
        <v>912</v>
      </c>
      <c r="I105" s="70">
        <v>0</v>
      </c>
      <c r="J105" s="70">
        <v>9190.52</v>
      </c>
      <c r="K105" s="70">
        <f>+G105+H105+I105+J105</f>
        <v>10963.52</v>
      </c>
      <c r="L105" s="63">
        <f t="shared" ref="L105" si="45">+F105-K105</f>
        <v>19036.48</v>
      </c>
    </row>
    <row r="106" spans="1:12" ht="30" customHeight="1" thickBot="1">
      <c r="A106" s="39" t="s">
        <v>242</v>
      </c>
      <c r="B106" s="84"/>
      <c r="C106" s="84"/>
      <c r="D106" s="34"/>
      <c r="E106" s="40"/>
      <c r="F106" s="48">
        <f>+SUM(F105)</f>
        <v>30000</v>
      </c>
      <c r="G106" s="48">
        <f t="shared" ref="G106:L106" si="46">+SUM(G105)</f>
        <v>861</v>
      </c>
      <c r="H106" s="48">
        <f t="shared" si="46"/>
        <v>912</v>
      </c>
      <c r="I106" s="48">
        <f t="shared" si="46"/>
        <v>0</v>
      </c>
      <c r="J106" s="48">
        <f t="shared" si="46"/>
        <v>9190.52</v>
      </c>
      <c r="K106" s="48">
        <f t="shared" si="46"/>
        <v>10963.52</v>
      </c>
      <c r="L106" s="48">
        <f t="shared" si="46"/>
        <v>19036.48</v>
      </c>
    </row>
    <row r="107" spans="1:12" ht="30" customHeight="1" thickBot="1">
      <c r="A107" s="133" t="s">
        <v>88</v>
      </c>
      <c r="B107" s="134" t="s">
        <v>65</v>
      </c>
      <c r="C107" s="134"/>
      <c r="D107" s="134"/>
      <c r="E107" s="134"/>
      <c r="F107" s="134"/>
      <c r="G107" s="134"/>
      <c r="H107" s="134"/>
      <c r="I107" s="134"/>
      <c r="J107" s="134"/>
      <c r="K107" s="134"/>
      <c r="L107" s="135"/>
    </row>
    <row r="108" spans="1:12" ht="30" customHeight="1" thickBot="1">
      <c r="A108" s="1" t="s">
        <v>4</v>
      </c>
      <c r="B108" s="1" t="s">
        <v>5</v>
      </c>
      <c r="C108" s="1" t="s">
        <v>6</v>
      </c>
      <c r="D108" s="1" t="s">
        <v>210</v>
      </c>
      <c r="E108" s="38" t="s">
        <v>7</v>
      </c>
      <c r="F108" s="1" t="s">
        <v>237</v>
      </c>
      <c r="G108" s="1" t="s">
        <v>8</v>
      </c>
      <c r="H108" s="1" t="s">
        <v>9</v>
      </c>
      <c r="I108" s="1" t="s">
        <v>10</v>
      </c>
      <c r="J108" s="1" t="s">
        <v>238</v>
      </c>
      <c r="K108" s="1" t="s">
        <v>239</v>
      </c>
      <c r="L108" s="1" t="s">
        <v>240</v>
      </c>
    </row>
    <row r="109" spans="1:12" ht="30" customHeight="1">
      <c r="A109" s="28">
        <v>68</v>
      </c>
      <c r="B109" s="106" t="s">
        <v>71</v>
      </c>
      <c r="C109" s="106" t="s">
        <v>101</v>
      </c>
      <c r="D109" s="28" t="s">
        <v>213</v>
      </c>
      <c r="E109" s="28" t="s">
        <v>17</v>
      </c>
      <c r="F109" s="70">
        <v>45000</v>
      </c>
      <c r="G109" s="70">
        <v>1291.5</v>
      </c>
      <c r="H109" s="70">
        <v>1368</v>
      </c>
      <c r="I109" s="70">
        <v>1148.33</v>
      </c>
      <c r="J109" s="70">
        <v>6653.03</v>
      </c>
      <c r="K109" s="70">
        <f>+G109+H109+I109+J109</f>
        <v>10460.86</v>
      </c>
      <c r="L109" s="63">
        <f>+F109-K109</f>
        <v>34539.14</v>
      </c>
    </row>
    <row r="110" spans="1:12" ht="30" customHeight="1" thickBot="1">
      <c r="A110" s="39" t="s">
        <v>242</v>
      </c>
      <c r="B110" s="65"/>
      <c r="C110" s="65"/>
      <c r="D110" s="30"/>
      <c r="E110" s="39"/>
      <c r="F110" s="48">
        <f>+SUM(F109)</f>
        <v>45000</v>
      </c>
      <c r="G110" s="48">
        <f t="shared" ref="G110:L110" si="47">+SUM(G109)</f>
        <v>1291.5</v>
      </c>
      <c r="H110" s="48">
        <f t="shared" si="47"/>
        <v>1368</v>
      </c>
      <c r="I110" s="48">
        <f t="shared" si="47"/>
        <v>1148.33</v>
      </c>
      <c r="J110" s="48">
        <f t="shared" si="47"/>
        <v>6653.03</v>
      </c>
      <c r="K110" s="48">
        <f t="shared" si="47"/>
        <v>10460.86</v>
      </c>
      <c r="L110" s="48">
        <f t="shared" si="47"/>
        <v>34539.14</v>
      </c>
    </row>
    <row r="111" spans="1:12" ht="30" customHeight="1" thickBot="1">
      <c r="A111" s="133" t="s">
        <v>136</v>
      </c>
      <c r="B111" s="134" t="s">
        <v>65</v>
      </c>
      <c r="C111" s="134"/>
      <c r="D111" s="134"/>
      <c r="E111" s="134"/>
      <c r="F111" s="134"/>
      <c r="G111" s="134"/>
      <c r="H111" s="134"/>
      <c r="I111" s="134"/>
      <c r="J111" s="134"/>
      <c r="K111" s="134"/>
      <c r="L111" s="135"/>
    </row>
    <row r="112" spans="1:12" ht="30" customHeight="1" thickBot="1">
      <c r="A112" s="1" t="s">
        <v>4</v>
      </c>
      <c r="B112" s="1" t="s">
        <v>5</v>
      </c>
      <c r="C112" s="1" t="s">
        <v>6</v>
      </c>
      <c r="D112" s="1" t="s">
        <v>210</v>
      </c>
      <c r="E112" s="38" t="s">
        <v>7</v>
      </c>
      <c r="F112" s="1" t="s">
        <v>237</v>
      </c>
      <c r="G112" s="1" t="s">
        <v>8</v>
      </c>
      <c r="H112" s="1" t="s">
        <v>9</v>
      </c>
      <c r="I112" s="1" t="s">
        <v>10</v>
      </c>
      <c r="J112" s="1" t="s">
        <v>238</v>
      </c>
      <c r="K112" s="1" t="s">
        <v>239</v>
      </c>
      <c r="L112" s="1" t="s">
        <v>240</v>
      </c>
    </row>
    <row r="113" spans="1:12" ht="30" customHeight="1">
      <c r="A113" s="28">
        <v>69</v>
      </c>
      <c r="B113" s="106" t="s">
        <v>109</v>
      </c>
      <c r="C113" s="106" t="s">
        <v>110</v>
      </c>
      <c r="D113" s="28" t="s">
        <v>214</v>
      </c>
      <c r="E113" s="28" t="s">
        <v>14</v>
      </c>
      <c r="F113" s="71">
        <v>30000</v>
      </c>
      <c r="G113" s="71">
        <v>861</v>
      </c>
      <c r="H113" s="71">
        <v>912</v>
      </c>
      <c r="I113" s="71">
        <v>0</v>
      </c>
      <c r="J113" s="71">
        <v>1602.45</v>
      </c>
      <c r="K113" s="71">
        <f>G113+H113+I113+J113</f>
        <v>3375.45</v>
      </c>
      <c r="L113" s="72">
        <f>+F113-K113</f>
        <v>26624.55</v>
      </c>
    </row>
    <row r="114" spans="1:12" ht="30" customHeight="1">
      <c r="A114" s="28">
        <v>70</v>
      </c>
      <c r="B114" s="106" t="s">
        <v>72</v>
      </c>
      <c r="C114" s="106" t="s">
        <v>195</v>
      </c>
      <c r="D114" s="28" t="s">
        <v>214</v>
      </c>
      <c r="E114" s="28" t="s">
        <v>17</v>
      </c>
      <c r="F114" s="66">
        <v>55000</v>
      </c>
      <c r="G114" s="66">
        <f t="shared" ref="G114:G115" si="48">F114*0.0287</f>
        <v>1578.5</v>
      </c>
      <c r="H114" s="66">
        <f t="shared" ref="H114:H116" si="49">IF(F114&lt;75829.93,F114*0.0304,2305.23)</f>
        <v>1672</v>
      </c>
      <c r="I114" s="66">
        <v>0</v>
      </c>
      <c r="J114" s="66">
        <v>1425</v>
      </c>
      <c r="K114" s="71">
        <f>G114+H114+I114+J114</f>
        <v>4675.5</v>
      </c>
      <c r="L114" s="67">
        <f>+F114-K114</f>
        <v>50324.5</v>
      </c>
    </row>
    <row r="115" spans="1:12" ht="30" customHeight="1">
      <c r="A115" s="14">
        <v>71</v>
      </c>
      <c r="B115" s="105" t="s">
        <v>150</v>
      </c>
      <c r="C115" s="61" t="s">
        <v>151</v>
      </c>
      <c r="D115" s="32" t="s">
        <v>214</v>
      </c>
      <c r="E115" s="24" t="s">
        <v>17</v>
      </c>
      <c r="F115" s="101">
        <v>100000</v>
      </c>
      <c r="G115" s="102">
        <f t="shared" si="48"/>
        <v>2870</v>
      </c>
      <c r="H115" s="101">
        <v>3040</v>
      </c>
      <c r="I115" s="101">
        <v>11711.01</v>
      </c>
      <c r="J115" s="101">
        <v>16802.45</v>
      </c>
      <c r="K115" s="103">
        <f>SUM(G115:J115)</f>
        <v>34423.460000000006</v>
      </c>
      <c r="L115" s="104">
        <f>+F115-K115</f>
        <v>65576.539999999994</v>
      </c>
    </row>
    <row r="116" spans="1:12" ht="30" customHeight="1">
      <c r="A116" s="14"/>
      <c r="B116" s="105" t="s">
        <v>249</v>
      </c>
      <c r="C116" s="61" t="s">
        <v>250</v>
      </c>
      <c r="D116" s="32" t="s">
        <v>214</v>
      </c>
      <c r="E116" s="24" t="s">
        <v>17</v>
      </c>
      <c r="F116" s="101">
        <v>50000</v>
      </c>
      <c r="G116" s="102">
        <f t="shared" ref="G116" si="50">F116*0.0287</f>
        <v>1435</v>
      </c>
      <c r="H116" s="66">
        <f t="shared" si="49"/>
        <v>1520</v>
      </c>
      <c r="I116" s="101">
        <v>1854</v>
      </c>
      <c r="J116" s="101">
        <v>225</v>
      </c>
      <c r="K116" s="71">
        <f>G116+H116+I116+J116</f>
        <v>5034</v>
      </c>
      <c r="L116" s="67">
        <f>+F116-K116</f>
        <v>44966</v>
      </c>
    </row>
    <row r="117" spans="1:12" ht="30" customHeight="1" thickBot="1">
      <c r="A117" s="39" t="s">
        <v>242</v>
      </c>
      <c r="B117" s="84"/>
      <c r="C117" s="65"/>
      <c r="D117" s="30"/>
      <c r="E117" s="39"/>
      <c r="F117" s="48">
        <f>+SUM(F113:F116)</f>
        <v>235000</v>
      </c>
      <c r="G117" s="48">
        <f t="shared" ref="G117:L117" si="51">SUM(G113:G116)</f>
        <v>6744.5</v>
      </c>
      <c r="H117" s="48">
        <f t="shared" si="51"/>
        <v>7144</v>
      </c>
      <c r="I117" s="48">
        <f t="shared" si="51"/>
        <v>13565.01</v>
      </c>
      <c r="J117" s="48">
        <f t="shared" si="51"/>
        <v>20054.900000000001</v>
      </c>
      <c r="K117" s="48">
        <f t="shared" si="51"/>
        <v>47508.41</v>
      </c>
      <c r="L117" s="48">
        <f t="shared" si="51"/>
        <v>187491.59</v>
      </c>
    </row>
    <row r="118" spans="1:12" ht="30" customHeight="1" thickBot="1">
      <c r="A118" s="133" t="s">
        <v>137</v>
      </c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5"/>
    </row>
    <row r="119" spans="1:12" ht="30" customHeight="1" thickBot="1">
      <c r="A119" s="1" t="s">
        <v>4</v>
      </c>
      <c r="B119" s="1" t="s">
        <v>5</v>
      </c>
      <c r="C119" s="1" t="s">
        <v>6</v>
      </c>
      <c r="D119" s="1" t="s">
        <v>210</v>
      </c>
      <c r="E119" s="38" t="s">
        <v>7</v>
      </c>
      <c r="F119" s="1" t="s">
        <v>237</v>
      </c>
      <c r="G119" s="1" t="s">
        <v>8</v>
      </c>
      <c r="H119" s="1" t="s">
        <v>9</v>
      </c>
      <c r="I119" s="1" t="s">
        <v>10</v>
      </c>
      <c r="J119" s="1" t="s">
        <v>238</v>
      </c>
      <c r="K119" s="1" t="s">
        <v>239</v>
      </c>
      <c r="L119" s="1" t="s">
        <v>240</v>
      </c>
    </row>
    <row r="120" spans="1:12" ht="30" customHeight="1">
      <c r="A120" s="36">
        <v>72</v>
      </c>
      <c r="B120" s="106" t="s">
        <v>73</v>
      </c>
      <c r="C120" s="106" t="s">
        <v>74</v>
      </c>
      <c r="D120" s="28" t="s">
        <v>214</v>
      </c>
      <c r="E120" s="28" t="s">
        <v>17</v>
      </c>
      <c r="F120" s="73">
        <v>100000</v>
      </c>
      <c r="G120" s="73">
        <v>2870</v>
      </c>
      <c r="H120" s="73">
        <v>3040</v>
      </c>
      <c r="I120" s="73">
        <v>12105.37</v>
      </c>
      <c r="J120" s="73">
        <v>12178.7</v>
      </c>
      <c r="K120" s="73">
        <f>+G120+H120+I120+J120</f>
        <v>30194.070000000003</v>
      </c>
      <c r="L120" s="74">
        <f>+F120-K120</f>
        <v>69805.929999999993</v>
      </c>
    </row>
    <row r="121" spans="1:12" ht="30" customHeight="1">
      <c r="A121" s="28">
        <v>73</v>
      </c>
      <c r="B121" s="106" t="s">
        <v>75</v>
      </c>
      <c r="C121" s="75" t="s">
        <v>212</v>
      </c>
      <c r="D121" s="33" t="s">
        <v>214</v>
      </c>
      <c r="E121" s="28" t="s">
        <v>17</v>
      </c>
      <c r="F121" s="31">
        <v>90000</v>
      </c>
      <c r="G121" s="31">
        <f>F121*0.0287</f>
        <v>2583</v>
      </c>
      <c r="H121" s="31">
        <v>2736</v>
      </c>
      <c r="I121" s="31">
        <v>9753.119999999999</v>
      </c>
      <c r="J121" s="31">
        <v>4185.07</v>
      </c>
      <c r="K121" s="31">
        <f>G121+H121+I121+J121</f>
        <v>19257.189999999999</v>
      </c>
      <c r="L121" s="76">
        <f t="shared" ref="L121" si="52">+F121-K121</f>
        <v>70742.81</v>
      </c>
    </row>
    <row r="122" spans="1:12" ht="30" customHeight="1" thickBot="1">
      <c r="A122" s="39" t="s">
        <v>242</v>
      </c>
      <c r="B122" s="65"/>
      <c r="C122" s="65"/>
      <c r="D122" s="30"/>
      <c r="E122" s="39"/>
      <c r="F122" s="48">
        <f t="shared" ref="F122:L122" si="53">+SUM(F120:F121)</f>
        <v>190000</v>
      </c>
      <c r="G122" s="48">
        <f t="shared" si="53"/>
        <v>5453</v>
      </c>
      <c r="H122" s="48">
        <f t="shared" si="53"/>
        <v>5776</v>
      </c>
      <c r="I122" s="48">
        <f t="shared" si="53"/>
        <v>21858.489999999998</v>
      </c>
      <c r="J122" s="48">
        <f>+SUM(J120:J121)</f>
        <v>16363.77</v>
      </c>
      <c r="K122" s="48">
        <f t="shared" si="53"/>
        <v>49451.26</v>
      </c>
      <c r="L122" s="48">
        <f t="shared" si="53"/>
        <v>140548.74</v>
      </c>
    </row>
    <row r="123" spans="1:12" ht="30" customHeight="1" thickBot="1">
      <c r="A123" s="133" t="s">
        <v>76</v>
      </c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5"/>
    </row>
    <row r="124" spans="1:12" ht="30" customHeight="1" thickBot="1">
      <c r="A124" s="1" t="s">
        <v>4</v>
      </c>
      <c r="B124" s="1" t="s">
        <v>5</v>
      </c>
      <c r="C124" s="1" t="s">
        <v>6</v>
      </c>
      <c r="D124" s="1" t="s">
        <v>210</v>
      </c>
      <c r="E124" s="38" t="s">
        <v>7</v>
      </c>
      <c r="F124" s="1" t="s">
        <v>237</v>
      </c>
      <c r="G124" s="1" t="s">
        <v>8</v>
      </c>
      <c r="H124" s="1" t="s">
        <v>9</v>
      </c>
      <c r="I124" s="1" t="s">
        <v>10</v>
      </c>
      <c r="J124" s="1" t="s">
        <v>238</v>
      </c>
      <c r="K124" s="1" t="s">
        <v>239</v>
      </c>
      <c r="L124" s="1" t="s">
        <v>240</v>
      </c>
    </row>
    <row r="125" spans="1:12" ht="30" customHeight="1">
      <c r="A125" s="36">
        <v>74</v>
      </c>
      <c r="B125" s="106" t="s">
        <v>77</v>
      </c>
      <c r="C125" s="106" t="s">
        <v>211</v>
      </c>
      <c r="D125" s="28" t="s">
        <v>213</v>
      </c>
      <c r="E125" s="28" t="s">
        <v>17</v>
      </c>
      <c r="F125" s="77">
        <v>90000</v>
      </c>
      <c r="G125" s="77">
        <f>F125*0.0287</f>
        <v>2583</v>
      </c>
      <c r="H125" s="77">
        <v>2736</v>
      </c>
      <c r="I125" s="100">
        <v>8964.39</v>
      </c>
      <c r="J125" s="77">
        <v>3279.9</v>
      </c>
      <c r="K125" s="77">
        <f>SUM(G125:J125)</f>
        <v>17563.29</v>
      </c>
      <c r="L125" s="78">
        <f>+F125-K125</f>
        <v>72436.709999999992</v>
      </c>
    </row>
    <row r="126" spans="1:12" ht="30" customHeight="1">
      <c r="A126" s="36">
        <v>75</v>
      </c>
      <c r="B126" s="106" t="s">
        <v>127</v>
      </c>
      <c r="C126" s="106" t="s">
        <v>128</v>
      </c>
      <c r="D126" s="28" t="s">
        <v>213</v>
      </c>
      <c r="E126" s="28" t="s">
        <v>14</v>
      </c>
      <c r="F126" s="77">
        <v>35000</v>
      </c>
      <c r="G126" s="77">
        <f>F126*0.0287</f>
        <v>1004.5</v>
      </c>
      <c r="H126" s="77">
        <f>IF(F126&lt;75829.93,F126*0.0304,2305.23)</f>
        <v>1064</v>
      </c>
      <c r="I126" s="100">
        <v>0</v>
      </c>
      <c r="J126" s="77">
        <v>5396.02</v>
      </c>
      <c r="K126" s="77">
        <f t="shared" ref="K126:K131" si="54">G126+H126+I126+J126</f>
        <v>7464.52</v>
      </c>
      <c r="L126" s="78">
        <f>+F126-K126</f>
        <v>27535.48</v>
      </c>
    </row>
    <row r="127" spans="1:12" ht="30" customHeight="1">
      <c r="A127" s="36">
        <v>76</v>
      </c>
      <c r="B127" s="113" t="s">
        <v>78</v>
      </c>
      <c r="C127" s="106" t="s">
        <v>79</v>
      </c>
      <c r="D127" s="28" t="s">
        <v>213</v>
      </c>
      <c r="E127" s="28" t="s">
        <v>17</v>
      </c>
      <c r="F127" s="77">
        <v>55000</v>
      </c>
      <c r="G127" s="77">
        <f>F127*0.0287</f>
        <v>1578.5</v>
      </c>
      <c r="H127" s="77">
        <f>IF(F127&lt;75829.93,F127*0.0304,2305.23)</f>
        <v>1672</v>
      </c>
      <c r="I127" s="100">
        <v>0</v>
      </c>
      <c r="J127" s="77">
        <v>7457.9</v>
      </c>
      <c r="K127" s="77">
        <f t="shared" si="54"/>
        <v>10708.4</v>
      </c>
      <c r="L127" s="78">
        <f t="shared" ref="L127" si="55">+F127-K127</f>
        <v>44291.6</v>
      </c>
    </row>
    <row r="128" spans="1:12" ht="30" customHeight="1">
      <c r="A128" s="36">
        <v>77</v>
      </c>
      <c r="B128" s="110" t="s">
        <v>80</v>
      </c>
      <c r="C128" s="106" t="s">
        <v>81</v>
      </c>
      <c r="D128" s="28" t="s">
        <v>213</v>
      </c>
      <c r="E128" s="28" t="s">
        <v>17</v>
      </c>
      <c r="F128" s="77">
        <v>54450</v>
      </c>
      <c r="G128" s="77">
        <f>F128*0.0287</f>
        <v>1562.7149999999999</v>
      </c>
      <c r="H128" s="77">
        <f>IF(F128&lt;75829.93,F128*0.0304,2305.23)</f>
        <v>1655.28</v>
      </c>
      <c r="I128" s="100">
        <v>2482.0500000000002</v>
      </c>
      <c r="J128" s="77">
        <v>25</v>
      </c>
      <c r="K128" s="77">
        <f t="shared" si="54"/>
        <v>5725.0450000000001</v>
      </c>
      <c r="L128" s="78">
        <f>F128-K128</f>
        <v>48724.955000000002</v>
      </c>
    </row>
    <row r="129" spans="1:12" ht="30" customHeight="1">
      <c r="A129" s="36">
        <v>78</v>
      </c>
      <c r="B129" s="110" t="s">
        <v>118</v>
      </c>
      <c r="C129" s="106" t="s">
        <v>119</v>
      </c>
      <c r="D129" s="28" t="s">
        <v>213</v>
      </c>
      <c r="E129" s="28" t="s">
        <v>17</v>
      </c>
      <c r="F129" s="77">
        <v>37000</v>
      </c>
      <c r="G129" s="77">
        <v>1061.9000000000001</v>
      </c>
      <c r="H129" s="77">
        <v>1124.8</v>
      </c>
      <c r="I129" s="100">
        <v>19.25</v>
      </c>
      <c r="J129" s="77">
        <v>1525</v>
      </c>
      <c r="K129" s="77">
        <f t="shared" si="54"/>
        <v>3730.95</v>
      </c>
      <c r="L129" s="78">
        <f>F129-K129</f>
        <v>33269.050000000003</v>
      </c>
    </row>
    <row r="130" spans="1:12" ht="30" customHeight="1">
      <c r="A130" s="36">
        <v>79</v>
      </c>
      <c r="B130" s="110" t="s">
        <v>111</v>
      </c>
      <c r="C130" s="106" t="s">
        <v>110</v>
      </c>
      <c r="D130" s="28" t="s">
        <v>213</v>
      </c>
      <c r="E130" s="28" t="s">
        <v>14</v>
      </c>
      <c r="F130" s="77">
        <v>26000</v>
      </c>
      <c r="G130" s="77">
        <v>746.2</v>
      </c>
      <c r="H130" s="77">
        <v>790.4</v>
      </c>
      <c r="I130" s="100">
        <v>0</v>
      </c>
      <c r="J130" s="77">
        <v>3558.09</v>
      </c>
      <c r="K130" s="77">
        <f t="shared" si="54"/>
        <v>5094.6900000000005</v>
      </c>
      <c r="L130" s="78">
        <f>+F130-K130</f>
        <v>20905.309999999998</v>
      </c>
    </row>
    <row r="131" spans="1:12" ht="30" customHeight="1">
      <c r="A131" s="36">
        <v>80</v>
      </c>
      <c r="B131" s="106" t="s">
        <v>82</v>
      </c>
      <c r="C131" s="106" t="s">
        <v>83</v>
      </c>
      <c r="D131" s="28" t="s">
        <v>213</v>
      </c>
      <c r="E131" s="28" t="s">
        <v>17</v>
      </c>
      <c r="F131" s="79">
        <v>45000</v>
      </c>
      <c r="G131" s="79">
        <v>1291.5</v>
      </c>
      <c r="H131" s="79">
        <f>IF(F131&lt;75829.93,F131*0.0304,2305.23)</f>
        <v>1368</v>
      </c>
      <c r="I131" s="79">
        <v>0</v>
      </c>
      <c r="J131" s="79">
        <v>5129.79</v>
      </c>
      <c r="K131" s="77">
        <f t="shared" si="54"/>
        <v>7789.29</v>
      </c>
      <c r="L131" s="80">
        <f>+F131-K131</f>
        <v>37210.71</v>
      </c>
    </row>
    <row r="132" spans="1:12" ht="30" customHeight="1" thickBot="1">
      <c r="A132" s="39" t="s">
        <v>242</v>
      </c>
      <c r="B132" s="65"/>
      <c r="C132" s="65"/>
      <c r="D132" s="30"/>
      <c r="E132" s="39"/>
      <c r="F132" s="48">
        <f t="shared" ref="F132:L132" si="56">+SUM(F125:F131)</f>
        <v>342450</v>
      </c>
      <c r="G132" s="48">
        <f t="shared" si="56"/>
        <v>9828.3150000000005</v>
      </c>
      <c r="H132" s="48">
        <f t="shared" si="56"/>
        <v>10410.48</v>
      </c>
      <c r="I132" s="48">
        <f t="shared" si="56"/>
        <v>11465.689999999999</v>
      </c>
      <c r="J132" s="48">
        <f t="shared" si="56"/>
        <v>26371.7</v>
      </c>
      <c r="K132" s="48">
        <f t="shared" si="56"/>
        <v>58076.184999999998</v>
      </c>
      <c r="L132" s="48">
        <f t="shared" si="56"/>
        <v>284373.815</v>
      </c>
    </row>
    <row r="133" spans="1:12" ht="30" customHeight="1" thickBot="1">
      <c r="A133" s="133" t="s">
        <v>106</v>
      </c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5"/>
    </row>
    <row r="134" spans="1:12" ht="30" customHeight="1" thickBot="1">
      <c r="A134" s="1" t="s">
        <v>4</v>
      </c>
      <c r="B134" s="1" t="s">
        <v>5</v>
      </c>
      <c r="C134" s="1" t="s">
        <v>6</v>
      </c>
      <c r="D134" s="1" t="s">
        <v>210</v>
      </c>
      <c r="E134" s="38" t="s">
        <v>7</v>
      </c>
      <c r="F134" s="1" t="s">
        <v>237</v>
      </c>
      <c r="G134" s="1" t="s">
        <v>8</v>
      </c>
      <c r="H134" s="1" t="s">
        <v>9</v>
      </c>
      <c r="I134" s="1" t="s">
        <v>10</v>
      </c>
      <c r="J134" s="1" t="s">
        <v>238</v>
      </c>
      <c r="K134" s="1" t="s">
        <v>239</v>
      </c>
      <c r="L134" s="1" t="s">
        <v>240</v>
      </c>
    </row>
    <row r="135" spans="1:12" ht="30" customHeight="1">
      <c r="A135" s="24">
        <v>81</v>
      </c>
      <c r="B135" s="114" t="s">
        <v>112</v>
      </c>
      <c r="C135" s="112" t="s">
        <v>110</v>
      </c>
      <c r="D135" s="115" t="s">
        <v>214</v>
      </c>
      <c r="E135" s="28" t="s">
        <v>14</v>
      </c>
      <c r="F135" s="73">
        <v>26000</v>
      </c>
      <c r="G135" s="73">
        <v>746.2</v>
      </c>
      <c r="H135" s="73">
        <v>790.4</v>
      </c>
      <c r="I135" s="73">
        <v>0</v>
      </c>
      <c r="J135" s="73">
        <v>4980.03</v>
      </c>
      <c r="K135" s="73">
        <f>SUM(G135:J135)</f>
        <v>6516.6299999999992</v>
      </c>
      <c r="L135" s="48">
        <f>+F135-K135</f>
        <v>19483.370000000003</v>
      </c>
    </row>
    <row r="136" spans="1:12" ht="30" customHeight="1">
      <c r="A136" s="24">
        <v>82</v>
      </c>
      <c r="B136" s="114" t="s">
        <v>114</v>
      </c>
      <c r="C136" s="112" t="s">
        <v>115</v>
      </c>
      <c r="D136" s="115" t="s">
        <v>213</v>
      </c>
      <c r="E136" s="28" t="s">
        <v>14</v>
      </c>
      <c r="F136" s="73">
        <v>60000</v>
      </c>
      <c r="G136" s="73">
        <v>1722</v>
      </c>
      <c r="H136" s="73">
        <v>1824</v>
      </c>
      <c r="I136" s="73">
        <v>3171.19</v>
      </c>
      <c r="J136" s="73">
        <v>2802.45</v>
      </c>
      <c r="K136" s="73">
        <f t="shared" ref="K136:K139" si="57">SUM(G136:J136)</f>
        <v>9519.64</v>
      </c>
      <c r="L136" s="48">
        <f>+F136-K136</f>
        <v>50480.36</v>
      </c>
    </row>
    <row r="137" spans="1:12" ht="30" customHeight="1">
      <c r="A137" s="24">
        <v>83</v>
      </c>
      <c r="B137" s="114" t="s">
        <v>107</v>
      </c>
      <c r="C137" s="112" t="s">
        <v>108</v>
      </c>
      <c r="D137" s="115" t="s">
        <v>214</v>
      </c>
      <c r="E137" s="28" t="s">
        <v>14</v>
      </c>
      <c r="F137" s="73">
        <v>35000</v>
      </c>
      <c r="G137" s="73">
        <v>1004.51</v>
      </c>
      <c r="H137" s="73">
        <v>1064</v>
      </c>
      <c r="I137" s="73">
        <v>0</v>
      </c>
      <c r="J137" s="73">
        <v>25</v>
      </c>
      <c r="K137" s="73">
        <f t="shared" si="57"/>
        <v>2093.5100000000002</v>
      </c>
      <c r="L137" s="48">
        <v>32906.5</v>
      </c>
    </row>
    <row r="138" spans="1:12" ht="30" customHeight="1">
      <c r="A138" s="24">
        <v>84</v>
      </c>
      <c r="B138" s="116" t="s">
        <v>148</v>
      </c>
      <c r="C138" s="116" t="s">
        <v>144</v>
      </c>
      <c r="D138" s="24" t="s">
        <v>213</v>
      </c>
      <c r="E138" s="28" t="s">
        <v>14</v>
      </c>
      <c r="F138" s="73">
        <v>30000</v>
      </c>
      <c r="G138" s="73">
        <v>861</v>
      </c>
      <c r="H138" s="73">
        <f t="shared" ref="H138" si="58">IF(F138&lt;75829.93,F138*0.0304,2305.23)</f>
        <v>912</v>
      </c>
      <c r="I138" s="73">
        <v>0</v>
      </c>
      <c r="J138" s="73">
        <v>1902.45</v>
      </c>
      <c r="K138" s="73">
        <f t="shared" si="57"/>
        <v>3675.45</v>
      </c>
      <c r="L138" s="58">
        <f t="shared" ref="L138" si="59">+F138-K138</f>
        <v>26324.55</v>
      </c>
    </row>
    <row r="139" spans="1:12" ht="30" customHeight="1">
      <c r="A139" s="24">
        <v>85</v>
      </c>
      <c r="B139" s="116" t="s">
        <v>208</v>
      </c>
      <c r="C139" s="116" t="s">
        <v>21</v>
      </c>
      <c r="D139" s="24" t="s">
        <v>213</v>
      </c>
      <c r="E139" s="28" t="s">
        <v>14</v>
      </c>
      <c r="F139" s="31">
        <v>26000</v>
      </c>
      <c r="G139" s="31">
        <v>746.2</v>
      </c>
      <c r="H139" s="31">
        <v>790.4</v>
      </c>
      <c r="I139" s="31">
        <v>0</v>
      </c>
      <c r="J139" s="31">
        <v>25</v>
      </c>
      <c r="K139" s="31">
        <f t="shared" si="57"/>
        <v>1561.6</v>
      </c>
      <c r="L139" s="55">
        <f>+F139-K139</f>
        <v>24438.400000000001</v>
      </c>
    </row>
    <row r="140" spans="1:12" ht="30" customHeight="1" thickBot="1">
      <c r="A140" s="39" t="s">
        <v>242</v>
      </c>
      <c r="B140" s="97"/>
      <c r="C140" s="47"/>
      <c r="D140" s="30"/>
      <c r="E140" s="39"/>
      <c r="F140" s="48">
        <f t="shared" ref="F140:L140" si="60">SUM(F135:F139)</f>
        <v>177000</v>
      </c>
      <c r="G140" s="48">
        <f t="shared" si="60"/>
        <v>5079.91</v>
      </c>
      <c r="H140" s="48">
        <f t="shared" si="60"/>
        <v>5380.7999999999993</v>
      </c>
      <c r="I140" s="48">
        <f t="shared" si="60"/>
        <v>3171.19</v>
      </c>
      <c r="J140" s="48">
        <f t="shared" si="60"/>
        <v>9734.93</v>
      </c>
      <c r="K140" s="48">
        <f t="shared" si="60"/>
        <v>23366.829999999998</v>
      </c>
      <c r="L140" s="48">
        <f t="shared" si="60"/>
        <v>153633.18000000002</v>
      </c>
    </row>
    <row r="141" spans="1:12" ht="30" customHeight="1" thickBot="1">
      <c r="A141" s="133" t="s">
        <v>147</v>
      </c>
      <c r="B141" s="134"/>
      <c r="C141" s="134"/>
      <c r="D141" s="134"/>
      <c r="E141" s="134"/>
      <c r="F141" s="136"/>
      <c r="G141" s="136"/>
      <c r="H141" s="136"/>
      <c r="I141" s="136"/>
      <c r="J141" s="136"/>
      <c r="K141" s="136"/>
      <c r="L141" s="137"/>
    </row>
    <row r="142" spans="1:12" ht="30" customHeight="1" thickBot="1">
      <c r="A142" s="1" t="s">
        <v>4</v>
      </c>
      <c r="B142" s="1" t="s">
        <v>5</v>
      </c>
      <c r="C142" s="1" t="s">
        <v>6</v>
      </c>
      <c r="D142" s="1" t="s">
        <v>210</v>
      </c>
      <c r="E142" s="38" t="s">
        <v>7</v>
      </c>
      <c r="F142" s="1" t="s">
        <v>237</v>
      </c>
      <c r="G142" s="1" t="s">
        <v>8</v>
      </c>
      <c r="H142" s="1" t="s">
        <v>9</v>
      </c>
      <c r="I142" s="1" t="s">
        <v>10</v>
      </c>
      <c r="J142" s="1" t="s">
        <v>238</v>
      </c>
      <c r="K142" s="1" t="s">
        <v>239</v>
      </c>
      <c r="L142" s="1" t="s">
        <v>240</v>
      </c>
    </row>
    <row r="143" spans="1:12" ht="30" customHeight="1">
      <c r="A143" s="14">
        <v>86</v>
      </c>
      <c r="B143" s="109" t="s">
        <v>149</v>
      </c>
      <c r="C143" s="109" t="s">
        <v>182</v>
      </c>
      <c r="D143" s="24" t="s">
        <v>213</v>
      </c>
      <c r="E143" s="24" t="s">
        <v>14</v>
      </c>
      <c r="F143" s="81">
        <v>30000</v>
      </c>
      <c r="G143" s="81">
        <f>F143*0.0287</f>
        <v>861</v>
      </c>
      <c r="H143" s="81">
        <f t="shared" ref="H143" si="61">IF(F143&lt;75829.93,F143*0.0304,2305.23)</f>
        <v>912</v>
      </c>
      <c r="I143" s="81">
        <v>0</v>
      </c>
      <c r="J143" s="81">
        <v>2047.88</v>
      </c>
      <c r="K143" s="81">
        <f>+G143+H143+I143+J143</f>
        <v>3820.88</v>
      </c>
      <c r="L143" s="82">
        <f t="shared" ref="L143" si="62">+F143-K143</f>
        <v>26179.119999999999</v>
      </c>
    </row>
    <row r="144" spans="1:12" ht="30" customHeight="1" thickBot="1">
      <c r="A144" s="40" t="s">
        <v>242</v>
      </c>
      <c r="B144" s="84"/>
      <c r="C144" s="84"/>
      <c r="D144" s="34"/>
      <c r="E144" s="40"/>
      <c r="F144" s="83">
        <f>+SUM(F143)</f>
        <v>30000</v>
      </c>
      <c r="G144" s="83">
        <f t="shared" ref="G144:L144" si="63">+SUM(G143)</f>
        <v>861</v>
      </c>
      <c r="H144" s="83">
        <f t="shared" si="63"/>
        <v>912</v>
      </c>
      <c r="I144" s="83">
        <f t="shared" si="63"/>
        <v>0</v>
      </c>
      <c r="J144" s="83">
        <f t="shared" si="63"/>
        <v>2047.88</v>
      </c>
      <c r="K144" s="83">
        <f t="shared" si="63"/>
        <v>3820.88</v>
      </c>
      <c r="L144" s="83">
        <f t="shared" si="63"/>
        <v>26179.119999999999</v>
      </c>
    </row>
    <row r="145" spans="1:15" ht="60" customHeight="1" thickBot="1">
      <c r="A145" s="8" t="s">
        <v>230</v>
      </c>
      <c r="B145" s="9" t="s">
        <v>243</v>
      </c>
      <c r="C145" s="9" t="s">
        <v>228</v>
      </c>
      <c r="D145" s="9" t="s">
        <v>89</v>
      </c>
      <c r="E145" s="5" t="s">
        <v>232</v>
      </c>
      <c r="F145" s="9" t="s">
        <v>138</v>
      </c>
      <c r="G145" s="9" t="s">
        <v>0</v>
      </c>
      <c r="H145" s="9" t="s">
        <v>152</v>
      </c>
      <c r="I145" s="9" t="s">
        <v>2</v>
      </c>
      <c r="J145" s="9" t="s">
        <v>3</v>
      </c>
      <c r="K145" s="9"/>
      <c r="L145" s="10"/>
    </row>
    <row r="146" spans="1:15" ht="30" customHeight="1" thickBot="1">
      <c r="A146" s="119" t="s">
        <v>153</v>
      </c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1"/>
    </row>
    <row r="147" spans="1:15" ht="30" customHeight="1" thickBot="1">
      <c r="A147" s="11" t="s">
        <v>4</v>
      </c>
      <c r="B147" s="11" t="s">
        <v>5</v>
      </c>
      <c r="C147" s="11" t="s">
        <v>6</v>
      </c>
      <c r="D147" s="1" t="s">
        <v>210</v>
      </c>
      <c r="E147" s="41" t="s">
        <v>7</v>
      </c>
      <c r="F147" s="1" t="s">
        <v>237</v>
      </c>
      <c r="G147" s="1" t="s">
        <v>8</v>
      </c>
      <c r="H147" s="1" t="s">
        <v>9</v>
      </c>
      <c r="I147" s="1" t="s">
        <v>10</v>
      </c>
      <c r="J147" s="1" t="s">
        <v>238</v>
      </c>
      <c r="K147" s="1" t="s">
        <v>239</v>
      </c>
      <c r="L147" s="1" t="s">
        <v>240</v>
      </c>
    </row>
    <row r="148" spans="1:15" ht="30" customHeight="1">
      <c r="A148" s="24">
        <v>87</v>
      </c>
      <c r="B148" s="109" t="s">
        <v>154</v>
      </c>
      <c r="C148" s="109" t="s">
        <v>155</v>
      </c>
      <c r="D148" s="24" t="s">
        <v>214</v>
      </c>
      <c r="E148" s="24" t="s">
        <v>14</v>
      </c>
      <c r="F148" s="81">
        <v>80000</v>
      </c>
      <c r="G148" s="81">
        <f>F148*0.0287</f>
        <v>2296</v>
      </c>
      <c r="H148" s="81">
        <v>2432</v>
      </c>
      <c r="I148" s="81">
        <v>7400.87</v>
      </c>
      <c r="J148" s="81">
        <v>25</v>
      </c>
      <c r="K148" s="81">
        <v>12153.87</v>
      </c>
      <c r="L148" s="85">
        <f>F148-K148</f>
        <v>67846.13</v>
      </c>
      <c r="M148" s="64"/>
    </row>
    <row r="149" spans="1:15" ht="30" customHeight="1" thickBot="1">
      <c r="A149" s="22" t="s">
        <v>242</v>
      </c>
      <c r="B149" s="87"/>
      <c r="C149" s="87"/>
      <c r="D149" s="35"/>
      <c r="E149" s="22"/>
      <c r="F149" s="48">
        <f>SUM(F148)</f>
        <v>80000</v>
      </c>
      <c r="G149" s="48">
        <f t="shared" ref="G149:L149" si="64">SUM(G148)</f>
        <v>2296</v>
      </c>
      <c r="H149" s="48">
        <f t="shared" si="64"/>
        <v>2432</v>
      </c>
      <c r="I149" s="48">
        <f t="shared" si="64"/>
        <v>7400.87</v>
      </c>
      <c r="J149" s="48">
        <f t="shared" si="64"/>
        <v>25</v>
      </c>
      <c r="K149" s="48">
        <f t="shared" si="64"/>
        <v>12153.87</v>
      </c>
      <c r="L149" s="48">
        <f t="shared" si="64"/>
        <v>67846.13</v>
      </c>
      <c r="M149" s="64"/>
    </row>
    <row r="150" spans="1:15" ht="30" customHeight="1" thickBot="1">
      <c r="A150" s="119" t="s">
        <v>156</v>
      </c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1"/>
    </row>
    <row r="151" spans="1:15" ht="30" customHeight="1" thickBot="1">
      <c r="A151" s="11" t="s">
        <v>4</v>
      </c>
      <c r="B151" s="11" t="s">
        <v>5</v>
      </c>
      <c r="C151" s="11" t="s">
        <v>6</v>
      </c>
      <c r="D151" s="1" t="s">
        <v>210</v>
      </c>
      <c r="E151" s="41" t="s">
        <v>7</v>
      </c>
      <c r="F151" s="1" t="s">
        <v>237</v>
      </c>
      <c r="G151" s="1" t="s">
        <v>8</v>
      </c>
      <c r="H151" s="1" t="s">
        <v>9</v>
      </c>
      <c r="I151" s="1" t="s">
        <v>10</v>
      </c>
      <c r="J151" s="1" t="s">
        <v>238</v>
      </c>
      <c r="K151" s="1" t="s">
        <v>239</v>
      </c>
      <c r="L151" s="1" t="s">
        <v>240</v>
      </c>
    </row>
    <row r="152" spans="1:15" ht="30" customHeight="1">
      <c r="A152" s="24">
        <v>88</v>
      </c>
      <c r="B152" s="109" t="s">
        <v>157</v>
      </c>
      <c r="C152" s="109" t="s">
        <v>144</v>
      </c>
      <c r="D152" s="24" t="s">
        <v>213</v>
      </c>
      <c r="E152" s="24" t="s">
        <v>14</v>
      </c>
      <c r="F152" s="81">
        <v>26000</v>
      </c>
      <c r="G152" s="81">
        <v>746.2</v>
      </c>
      <c r="H152" s="81">
        <f>IF(F152&lt;75829.93,F152*0.0304,2305.23)</f>
        <v>790.4</v>
      </c>
      <c r="I152" s="81">
        <v>0</v>
      </c>
      <c r="J152" s="81">
        <v>25</v>
      </c>
      <c r="K152" s="81">
        <f>G152+H152+I152+J152</f>
        <v>1561.6</v>
      </c>
      <c r="L152" s="88">
        <f>F152-K152</f>
        <v>24438.400000000001</v>
      </c>
      <c r="M152" s="64"/>
      <c r="N152" s="64"/>
      <c r="O152" s="64"/>
    </row>
    <row r="153" spans="1:15" ht="30" customHeight="1" thickBot="1">
      <c r="A153" s="22" t="s">
        <v>242</v>
      </c>
      <c r="B153" s="87"/>
      <c r="C153" s="87"/>
      <c r="D153" s="35"/>
      <c r="E153" s="22"/>
      <c r="F153" s="48">
        <f>SUM(F152)</f>
        <v>26000</v>
      </c>
      <c r="G153" s="48">
        <f t="shared" ref="G153:L153" si="65">SUM(G152)</f>
        <v>746.2</v>
      </c>
      <c r="H153" s="48">
        <f t="shared" si="65"/>
        <v>790.4</v>
      </c>
      <c r="I153" s="48">
        <f t="shared" si="65"/>
        <v>0</v>
      </c>
      <c r="J153" s="48">
        <f t="shared" si="65"/>
        <v>25</v>
      </c>
      <c r="K153" s="48">
        <f t="shared" si="65"/>
        <v>1561.6</v>
      </c>
      <c r="L153" s="48">
        <f t="shared" si="65"/>
        <v>24438.400000000001</v>
      </c>
      <c r="M153" s="64"/>
      <c r="N153" s="64"/>
      <c r="O153" s="64"/>
    </row>
    <row r="154" spans="1:15" ht="30" customHeight="1" thickBot="1">
      <c r="A154" s="119" t="s">
        <v>158</v>
      </c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1"/>
    </row>
    <row r="155" spans="1:15" ht="30" customHeight="1" thickBot="1">
      <c r="A155" s="11" t="s">
        <v>4</v>
      </c>
      <c r="B155" s="11" t="s">
        <v>5</v>
      </c>
      <c r="C155" s="11" t="s">
        <v>6</v>
      </c>
      <c r="D155" s="1" t="s">
        <v>210</v>
      </c>
      <c r="E155" s="41" t="s">
        <v>7</v>
      </c>
      <c r="F155" s="1" t="s">
        <v>237</v>
      </c>
      <c r="G155" s="1" t="s">
        <v>8</v>
      </c>
      <c r="H155" s="1" t="s">
        <v>9</v>
      </c>
      <c r="I155" s="1" t="s">
        <v>10</v>
      </c>
      <c r="J155" s="1" t="s">
        <v>238</v>
      </c>
      <c r="K155" s="1" t="s">
        <v>239</v>
      </c>
      <c r="L155" s="1" t="s">
        <v>240</v>
      </c>
    </row>
    <row r="156" spans="1:15" ht="30" customHeight="1">
      <c r="A156" s="24">
        <v>89</v>
      </c>
      <c r="B156" s="109" t="s">
        <v>159</v>
      </c>
      <c r="C156" s="109" t="s">
        <v>160</v>
      </c>
      <c r="D156" s="24" t="s">
        <v>214</v>
      </c>
      <c r="E156" s="24" t="s">
        <v>17</v>
      </c>
      <c r="F156" s="89">
        <v>60000</v>
      </c>
      <c r="G156" s="89">
        <f>F156*0.0287</f>
        <v>1722</v>
      </c>
      <c r="H156" s="89">
        <f t="shared" ref="H156:H163" si="66">IF(F156&lt;75829.93,F156*0.0304,2305.23)</f>
        <v>1824</v>
      </c>
      <c r="I156" s="89">
        <v>0</v>
      </c>
      <c r="J156" s="89">
        <v>365</v>
      </c>
      <c r="K156" s="89">
        <f>G156+H156+I156+J156</f>
        <v>3911</v>
      </c>
      <c r="L156" s="90">
        <f t="shared" ref="L156:L163" si="67">+F156-K156</f>
        <v>56089</v>
      </c>
      <c r="M156" s="64"/>
    </row>
    <row r="157" spans="1:15" ht="30" customHeight="1">
      <c r="A157" s="24">
        <v>90</v>
      </c>
      <c r="B157" s="109" t="s">
        <v>161</v>
      </c>
      <c r="C157" s="109" t="s">
        <v>162</v>
      </c>
      <c r="D157" s="24" t="s">
        <v>214</v>
      </c>
      <c r="E157" s="24" t="s">
        <v>17</v>
      </c>
      <c r="F157" s="89">
        <v>45000</v>
      </c>
      <c r="G157" s="89">
        <f>F157*0.0287</f>
        <v>1291.5</v>
      </c>
      <c r="H157" s="89">
        <f t="shared" si="66"/>
        <v>1368</v>
      </c>
      <c r="I157" s="89">
        <v>0</v>
      </c>
      <c r="J157" s="89">
        <v>2842.45</v>
      </c>
      <c r="K157" s="89">
        <f>G157+H157+I157+J157</f>
        <v>5501.95</v>
      </c>
      <c r="L157" s="90">
        <f t="shared" si="67"/>
        <v>39498.050000000003</v>
      </c>
      <c r="M157" s="64"/>
    </row>
    <row r="158" spans="1:15" ht="30" customHeight="1">
      <c r="A158" s="24">
        <v>91</v>
      </c>
      <c r="B158" s="109" t="s">
        <v>163</v>
      </c>
      <c r="C158" s="109" t="s">
        <v>164</v>
      </c>
      <c r="D158" s="24" t="s">
        <v>214</v>
      </c>
      <c r="E158" s="24" t="s">
        <v>14</v>
      </c>
      <c r="F158" s="89">
        <v>45000</v>
      </c>
      <c r="G158" s="89">
        <v>1291.5</v>
      </c>
      <c r="H158" s="89">
        <f t="shared" si="66"/>
        <v>1368</v>
      </c>
      <c r="I158" s="89">
        <v>0</v>
      </c>
      <c r="J158" s="89">
        <v>15989.83</v>
      </c>
      <c r="K158" s="89">
        <f t="shared" ref="K158:K163" si="68">G158+H158+I158+J158</f>
        <v>18649.330000000002</v>
      </c>
      <c r="L158" s="90">
        <f t="shared" si="67"/>
        <v>26350.67</v>
      </c>
      <c r="M158" s="64"/>
    </row>
    <row r="159" spans="1:15" ht="30" customHeight="1">
      <c r="A159" s="24">
        <v>92</v>
      </c>
      <c r="B159" s="109" t="s">
        <v>165</v>
      </c>
      <c r="C159" s="109" t="s">
        <v>164</v>
      </c>
      <c r="D159" s="24" t="s">
        <v>213</v>
      </c>
      <c r="E159" s="24" t="s">
        <v>14</v>
      </c>
      <c r="F159" s="89">
        <v>45000</v>
      </c>
      <c r="G159" s="89">
        <f>F159*0.0287</f>
        <v>1291.5</v>
      </c>
      <c r="H159" s="89">
        <f t="shared" si="66"/>
        <v>1368</v>
      </c>
      <c r="I159" s="89">
        <v>911.71</v>
      </c>
      <c r="J159" s="89">
        <v>4616.62</v>
      </c>
      <c r="K159" s="89">
        <f>+G159+H159+I159+J159</f>
        <v>8187.83</v>
      </c>
      <c r="L159" s="90">
        <f t="shared" si="67"/>
        <v>36812.17</v>
      </c>
      <c r="M159" s="64"/>
    </row>
    <row r="160" spans="1:15" ht="30" customHeight="1">
      <c r="A160" s="24">
        <v>93</v>
      </c>
      <c r="B160" s="109" t="s">
        <v>166</v>
      </c>
      <c r="C160" s="109" t="s">
        <v>167</v>
      </c>
      <c r="D160" s="24" t="s">
        <v>214</v>
      </c>
      <c r="E160" s="24" t="s">
        <v>17</v>
      </c>
      <c r="F160" s="52">
        <v>50000</v>
      </c>
      <c r="G160" s="52">
        <f>F160*0.0287</f>
        <v>1435</v>
      </c>
      <c r="H160" s="52">
        <f t="shared" si="66"/>
        <v>1520</v>
      </c>
      <c r="I160" s="52">
        <v>0</v>
      </c>
      <c r="J160" s="52">
        <v>2754</v>
      </c>
      <c r="K160" s="89">
        <f t="shared" si="68"/>
        <v>5709</v>
      </c>
      <c r="L160" s="48">
        <f t="shared" si="67"/>
        <v>44291</v>
      </c>
      <c r="M160" s="64"/>
    </row>
    <row r="161" spans="1:13" ht="30" customHeight="1">
      <c r="A161" s="24">
        <v>94</v>
      </c>
      <c r="B161" s="109" t="s">
        <v>168</v>
      </c>
      <c r="C161" s="109" t="s">
        <v>144</v>
      </c>
      <c r="D161" s="24" t="s">
        <v>214</v>
      </c>
      <c r="E161" s="24" t="s">
        <v>17</v>
      </c>
      <c r="F161" s="52">
        <v>26000</v>
      </c>
      <c r="G161" s="52">
        <f>F161*0.0287</f>
        <v>746.2</v>
      </c>
      <c r="H161" s="52">
        <f t="shared" si="66"/>
        <v>790.4</v>
      </c>
      <c r="I161" s="52">
        <v>0</v>
      </c>
      <c r="J161" s="52">
        <v>545</v>
      </c>
      <c r="K161" s="51">
        <f t="shared" si="68"/>
        <v>2081.6</v>
      </c>
      <c r="L161" s="48">
        <f t="shared" si="67"/>
        <v>23918.400000000001</v>
      </c>
      <c r="M161" s="64"/>
    </row>
    <row r="162" spans="1:13" ht="30" customHeight="1">
      <c r="A162" s="24">
        <v>95</v>
      </c>
      <c r="B162" s="109" t="s">
        <v>169</v>
      </c>
      <c r="C162" s="109" t="s">
        <v>144</v>
      </c>
      <c r="D162" s="24" t="s">
        <v>213</v>
      </c>
      <c r="E162" s="24" t="s">
        <v>17</v>
      </c>
      <c r="F162" s="52">
        <v>26000</v>
      </c>
      <c r="G162" s="52">
        <f>F162*0.0287</f>
        <v>746.2</v>
      </c>
      <c r="H162" s="52">
        <f t="shared" si="66"/>
        <v>790.4</v>
      </c>
      <c r="I162" s="52">
        <v>0</v>
      </c>
      <c r="J162" s="52">
        <v>25</v>
      </c>
      <c r="K162" s="51">
        <f t="shared" si="68"/>
        <v>1561.6</v>
      </c>
      <c r="L162" s="48">
        <f t="shared" si="67"/>
        <v>24438.400000000001</v>
      </c>
      <c r="M162" s="64"/>
    </row>
    <row r="163" spans="1:13" ht="30" customHeight="1">
      <c r="A163" s="24"/>
      <c r="B163" s="109" t="s">
        <v>251</v>
      </c>
      <c r="C163" s="109" t="s">
        <v>252</v>
      </c>
      <c r="D163" s="24" t="s">
        <v>214</v>
      </c>
      <c r="E163" s="24" t="s">
        <v>17</v>
      </c>
      <c r="F163" s="52">
        <v>60000</v>
      </c>
      <c r="G163" s="52">
        <f>F163*0.0287</f>
        <v>1722</v>
      </c>
      <c r="H163" s="52">
        <f t="shared" si="66"/>
        <v>1824</v>
      </c>
      <c r="I163" s="52">
        <v>3486.68</v>
      </c>
      <c r="J163" s="52">
        <v>225</v>
      </c>
      <c r="K163" s="51">
        <f t="shared" si="68"/>
        <v>7257.68</v>
      </c>
      <c r="L163" s="48">
        <f t="shared" si="67"/>
        <v>52742.32</v>
      </c>
      <c r="M163" s="64"/>
    </row>
    <row r="164" spans="1:13" ht="30" customHeight="1" thickBot="1">
      <c r="A164" s="22" t="s">
        <v>242</v>
      </c>
      <c r="B164" s="87"/>
      <c r="C164" s="87"/>
      <c r="D164" s="35"/>
      <c r="E164" s="22"/>
      <c r="F164" s="48">
        <f t="shared" ref="F164:L164" si="69">SUM(F156:F163)</f>
        <v>357000</v>
      </c>
      <c r="G164" s="48">
        <f t="shared" si="69"/>
        <v>10245.9</v>
      </c>
      <c r="H164" s="48">
        <f t="shared" si="69"/>
        <v>10852.8</v>
      </c>
      <c r="I164" s="48">
        <f t="shared" si="69"/>
        <v>4398.3899999999994</v>
      </c>
      <c r="J164" s="48">
        <f t="shared" si="69"/>
        <v>27362.899999999998</v>
      </c>
      <c r="K164" s="48">
        <f t="shared" si="69"/>
        <v>52859.99</v>
      </c>
      <c r="L164" s="48">
        <f t="shared" si="69"/>
        <v>304140.01</v>
      </c>
      <c r="M164" s="64"/>
    </row>
    <row r="165" spans="1:13" ht="30" customHeight="1" thickBot="1">
      <c r="A165" s="119" t="s">
        <v>170</v>
      </c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1"/>
    </row>
    <row r="166" spans="1:13" ht="30" customHeight="1" thickBot="1">
      <c r="A166" s="11" t="s">
        <v>4</v>
      </c>
      <c r="B166" s="11" t="s">
        <v>5</v>
      </c>
      <c r="C166" s="11" t="s">
        <v>6</v>
      </c>
      <c r="D166" s="1" t="s">
        <v>210</v>
      </c>
      <c r="E166" s="41" t="s">
        <v>7</v>
      </c>
      <c r="F166" s="1" t="s">
        <v>237</v>
      </c>
      <c r="G166" s="1" t="s">
        <v>8</v>
      </c>
      <c r="H166" s="1" t="s">
        <v>9</v>
      </c>
      <c r="I166" s="1" t="s">
        <v>10</v>
      </c>
      <c r="J166" s="1" t="s">
        <v>238</v>
      </c>
      <c r="K166" s="1" t="s">
        <v>239</v>
      </c>
      <c r="L166" s="1" t="s">
        <v>240</v>
      </c>
    </row>
    <row r="167" spans="1:13" ht="30" customHeight="1">
      <c r="A167" s="24">
        <v>96</v>
      </c>
      <c r="B167" s="109" t="s">
        <v>171</v>
      </c>
      <c r="C167" s="109" t="s">
        <v>172</v>
      </c>
      <c r="D167" s="24" t="s">
        <v>214</v>
      </c>
      <c r="E167" s="24" t="s">
        <v>17</v>
      </c>
      <c r="F167" s="52">
        <v>60000</v>
      </c>
      <c r="G167" s="52">
        <f>F167*0.0287</f>
        <v>1722</v>
      </c>
      <c r="H167" s="52">
        <f>IF(F167&lt;75829.93,F167*0.0304,2305.23)</f>
        <v>1824</v>
      </c>
      <c r="I167" s="52">
        <v>0</v>
      </c>
      <c r="J167" s="52">
        <v>11181.31</v>
      </c>
      <c r="K167" s="52">
        <f>SUM(G167:J167)</f>
        <v>14727.31</v>
      </c>
      <c r="L167" s="90">
        <f>+F167-K167</f>
        <v>45272.69</v>
      </c>
    </row>
    <row r="168" spans="1:13" ht="30" customHeight="1">
      <c r="A168" s="24">
        <v>97</v>
      </c>
      <c r="B168" s="109" t="s">
        <v>173</v>
      </c>
      <c r="C168" s="109" t="s">
        <v>164</v>
      </c>
      <c r="D168" s="24" t="s">
        <v>213</v>
      </c>
      <c r="E168" s="24" t="s">
        <v>17</v>
      </c>
      <c r="F168" s="52">
        <v>36950</v>
      </c>
      <c r="G168" s="52">
        <f>F168*0.0287</f>
        <v>1060.4649999999999</v>
      </c>
      <c r="H168" s="52">
        <f>IF(F168&lt;75829.93,F168*0.0304,2305.23)</f>
        <v>1123.28</v>
      </c>
      <c r="I168" s="52">
        <v>0</v>
      </c>
      <c r="J168" s="52">
        <v>9208.35</v>
      </c>
      <c r="K168" s="52">
        <f t="shared" ref="K168:K172" si="70">SUM(G168:J168)</f>
        <v>11392.095000000001</v>
      </c>
      <c r="L168" s="90">
        <f>+F168-K168</f>
        <v>25557.904999999999</v>
      </c>
    </row>
    <row r="169" spans="1:13" ht="30" customHeight="1">
      <c r="A169" s="24">
        <v>98</v>
      </c>
      <c r="B169" s="109" t="s">
        <v>174</v>
      </c>
      <c r="C169" s="109" t="s">
        <v>164</v>
      </c>
      <c r="D169" s="24" t="s">
        <v>214</v>
      </c>
      <c r="E169" s="24" t="s">
        <v>14</v>
      </c>
      <c r="F169" s="52">
        <v>26000</v>
      </c>
      <c r="G169" s="52">
        <f>F169*0.0287</f>
        <v>746.2</v>
      </c>
      <c r="H169" s="52">
        <f>IF(F169&lt;75829.93,F169*0.0304,2305.23)</f>
        <v>790.4</v>
      </c>
      <c r="I169" s="52">
        <v>0</v>
      </c>
      <c r="J169" s="52">
        <v>25</v>
      </c>
      <c r="K169" s="52">
        <f t="shared" si="70"/>
        <v>1561.6</v>
      </c>
      <c r="L169" s="90">
        <f>+F169-K169</f>
        <v>24438.400000000001</v>
      </c>
    </row>
    <row r="170" spans="1:13" ht="30" customHeight="1">
      <c r="A170" s="24">
        <v>99</v>
      </c>
      <c r="B170" s="109" t="s">
        <v>175</v>
      </c>
      <c r="C170" s="109" t="s">
        <v>164</v>
      </c>
      <c r="D170" s="24" t="s">
        <v>213</v>
      </c>
      <c r="E170" s="24" t="s">
        <v>14</v>
      </c>
      <c r="F170" s="52">
        <v>35000</v>
      </c>
      <c r="G170" s="52">
        <f>F170*0.0287</f>
        <v>1004.5</v>
      </c>
      <c r="H170" s="52">
        <f>IF(F170&lt;75829.93,F170*0.0304,2305.23)</f>
        <v>1064</v>
      </c>
      <c r="I170" s="52">
        <v>0</v>
      </c>
      <c r="J170" s="52">
        <v>12947.26</v>
      </c>
      <c r="K170" s="52">
        <f t="shared" si="70"/>
        <v>15015.76</v>
      </c>
      <c r="L170" s="90">
        <f>+F170-K170</f>
        <v>19984.239999999998</v>
      </c>
    </row>
    <row r="171" spans="1:13" ht="30" customHeight="1">
      <c r="A171" s="24">
        <v>100</v>
      </c>
      <c r="B171" s="111" t="s">
        <v>176</v>
      </c>
      <c r="C171" s="111" t="s">
        <v>110</v>
      </c>
      <c r="D171" s="14" t="s">
        <v>214</v>
      </c>
      <c r="E171" s="24" t="s">
        <v>14</v>
      </c>
      <c r="F171" s="52">
        <v>35000</v>
      </c>
      <c r="G171" s="52">
        <v>1004.5</v>
      </c>
      <c r="H171" s="52">
        <v>1064</v>
      </c>
      <c r="I171" s="52">
        <v>0</v>
      </c>
      <c r="J171" s="52">
        <v>7882.03</v>
      </c>
      <c r="K171" s="52">
        <f t="shared" si="70"/>
        <v>9950.5299999999988</v>
      </c>
      <c r="L171" s="90">
        <f>+F171-K171</f>
        <v>25049.47</v>
      </c>
    </row>
    <row r="172" spans="1:13" ht="30" customHeight="1">
      <c r="A172" s="24">
        <v>101</v>
      </c>
      <c r="B172" s="109" t="s">
        <v>177</v>
      </c>
      <c r="C172" s="109" t="s">
        <v>105</v>
      </c>
      <c r="D172" s="24" t="s">
        <v>214</v>
      </c>
      <c r="E172" s="24" t="s">
        <v>14</v>
      </c>
      <c r="F172" s="53">
        <v>28000</v>
      </c>
      <c r="G172" s="53">
        <v>803.6</v>
      </c>
      <c r="H172" s="53">
        <v>851.2</v>
      </c>
      <c r="I172" s="53">
        <v>0</v>
      </c>
      <c r="J172" s="53">
        <v>6163.27</v>
      </c>
      <c r="K172" s="53">
        <f t="shared" si="70"/>
        <v>7818.0700000000006</v>
      </c>
      <c r="L172" s="91">
        <f t="shared" ref="L172" si="71">F172-K172</f>
        <v>20181.93</v>
      </c>
    </row>
    <row r="173" spans="1:13" ht="30" customHeight="1" thickBot="1">
      <c r="A173" s="22" t="s">
        <v>242</v>
      </c>
      <c r="B173" s="87"/>
      <c r="C173" s="87"/>
      <c r="D173" s="35"/>
      <c r="E173" s="22"/>
      <c r="F173" s="48">
        <f t="shared" ref="F173:L173" si="72">SUM(F167:F172)</f>
        <v>220950</v>
      </c>
      <c r="G173" s="48">
        <f>SUM(G167:G172)</f>
        <v>6341.2650000000003</v>
      </c>
      <c r="H173" s="48">
        <f t="shared" si="72"/>
        <v>6716.88</v>
      </c>
      <c r="I173" s="48">
        <f>SUM(I167:I172)</f>
        <v>0</v>
      </c>
      <c r="J173" s="48">
        <f t="shared" si="72"/>
        <v>47407.22</v>
      </c>
      <c r="K173" s="48">
        <f>SUM(K167:K172)</f>
        <v>60465.364999999998</v>
      </c>
      <c r="L173" s="48">
        <f t="shared" si="72"/>
        <v>160484.63499999998</v>
      </c>
    </row>
    <row r="174" spans="1:13" ht="30" customHeight="1" thickBot="1">
      <c r="A174" s="119" t="s">
        <v>124</v>
      </c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1"/>
    </row>
    <row r="175" spans="1:13" ht="30" customHeight="1" thickBot="1">
      <c r="A175" s="11" t="s">
        <v>4</v>
      </c>
      <c r="B175" s="11" t="s">
        <v>5</v>
      </c>
      <c r="C175" s="11" t="s">
        <v>6</v>
      </c>
      <c r="D175" s="1" t="s">
        <v>210</v>
      </c>
      <c r="E175" s="41" t="s">
        <v>7</v>
      </c>
      <c r="F175" s="1" t="s">
        <v>237</v>
      </c>
      <c r="G175" s="1" t="s">
        <v>8</v>
      </c>
      <c r="H175" s="1" t="s">
        <v>9</v>
      </c>
      <c r="I175" s="1" t="s">
        <v>10</v>
      </c>
      <c r="J175" s="1" t="s">
        <v>238</v>
      </c>
      <c r="K175" s="1" t="s">
        <v>239</v>
      </c>
      <c r="L175" s="1" t="s">
        <v>240</v>
      </c>
    </row>
    <row r="176" spans="1:13" ht="30" customHeight="1">
      <c r="A176" s="24">
        <v>102</v>
      </c>
      <c r="B176" s="109" t="s">
        <v>221</v>
      </c>
      <c r="C176" s="109" t="s">
        <v>162</v>
      </c>
      <c r="D176" s="24" t="s">
        <v>213</v>
      </c>
      <c r="E176" s="24" t="s">
        <v>17</v>
      </c>
      <c r="F176" s="52">
        <v>60000</v>
      </c>
      <c r="G176" s="52">
        <f t="shared" ref="G176:G185" si="73">F176*0.0287</f>
        <v>1722</v>
      </c>
      <c r="H176" s="52">
        <f>IF(F176&lt;75829.93,F176*0.0304,2305.23)</f>
        <v>1824</v>
      </c>
      <c r="I176" s="52">
        <v>0</v>
      </c>
      <c r="J176" s="52">
        <v>325</v>
      </c>
      <c r="K176" s="52">
        <f t="shared" ref="K176:K185" si="74">G176+H176+I176+J176</f>
        <v>3871</v>
      </c>
      <c r="L176" s="48">
        <f>+F176-K176</f>
        <v>56129</v>
      </c>
    </row>
    <row r="177" spans="1:13" ht="30" customHeight="1">
      <c r="A177" s="24">
        <v>103</v>
      </c>
      <c r="B177" s="117" t="s">
        <v>178</v>
      </c>
      <c r="C177" s="109" t="s">
        <v>179</v>
      </c>
      <c r="D177" s="24" t="s">
        <v>213</v>
      </c>
      <c r="E177" s="24" t="s">
        <v>14</v>
      </c>
      <c r="F177" s="52">
        <v>100000</v>
      </c>
      <c r="G177" s="52">
        <v>2870</v>
      </c>
      <c r="H177" s="52">
        <v>3040</v>
      </c>
      <c r="I177" s="52">
        <v>5869.15</v>
      </c>
      <c r="J177" s="52">
        <v>9770.23</v>
      </c>
      <c r="K177" s="52">
        <f t="shared" si="74"/>
        <v>21549.379999999997</v>
      </c>
      <c r="L177" s="48">
        <f t="shared" ref="L177:L186" si="75">+F177-K177</f>
        <v>78450.62</v>
      </c>
    </row>
    <row r="178" spans="1:13" ht="30" customHeight="1">
      <c r="A178" s="24">
        <v>104</v>
      </c>
      <c r="B178" s="109" t="s">
        <v>180</v>
      </c>
      <c r="C178" s="109" t="s">
        <v>209</v>
      </c>
      <c r="D178" s="24" t="s">
        <v>214</v>
      </c>
      <c r="E178" s="24" t="s">
        <v>14</v>
      </c>
      <c r="F178" s="51">
        <v>60000</v>
      </c>
      <c r="G178" s="51">
        <v>1722</v>
      </c>
      <c r="H178" s="51">
        <v>1824</v>
      </c>
      <c r="I178" s="52">
        <v>0</v>
      </c>
      <c r="J178" s="51">
        <v>3761.59</v>
      </c>
      <c r="K178" s="52">
        <f t="shared" si="74"/>
        <v>7307.59</v>
      </c>
      <c r="L178" s="48">
        <f t="shared" si="75"/>
        <v>52692.41</v>
      </c>
    </row>
    <row r="179" spans="1:13" ht="30" customHeight="1">
      <c r="A179" s="24">
        <v>105</v>
      </c>
      <c r="B179" s="109" t="s">
        <v>222</v>
      </c>
      <c r="C179" s="109" t="s">
        <v>162</v>
      </c>
      <c r="D179" s="24" t="s">
        <v>214</v>
      </c>
      <c r="E179" s="24" t="s">
        <v>17</v>
      </c>
      <c r="F179" s="52">
        <v>50000</v>
      </c>
      <c r="G179" s="52">
        <v>1435</v>
      </c>
      <c r="H179" s="52">
        <f t="shared" ref="H179:H185" si="76">IF(F179&lt;75829.93,F179*0.0304,2305.23)</f>
        <v>1520</v>
      </c>
      <c r="I179" s="52">
        <v>1854</v>
      </c>
      <c r="J179" s="52">
        <v>325</v>
      </c>
      <c r="K179" s="52">
        <f t="shared" si="74"/>
        <v>5134</v>
      </c>
      <c r="L179" s="48">
        <f t="shared" si="75"/>
        <v>44866</v>
      </c>
    </row>
    <row r="180" spans="1:13" ht="30" customHeight="1">
      <c r="A180" s="24">
        <v>106</v>
      </c>
      <c r="B180" s="109" t="s">
        <v>223</v>
      </c>
      <c r="C180" s="109" t="s">
        <v>162</v>
      </c>
      <c r="D180" s="24" t="s">
        <v>213</v>
      </c>
      <c r="E180" s="24" t="s">
        <v>17</v>
      </c>
      <c r="F180" s="52">
        <v>50000</v>
      </c>
      <c r="G180" s="52">
        <f t="shared" si="73"/>
        <v>1435</v>
      </c>
      <c r="H180" s="52">
        <f t="shared" si="76"/>
        <v>1520</v>
      </c>
      <c r="I180" s="52">
        <v>0</v>
      </c>
      <c r="J180" s="52">
        <v>6603.19</v>
      </c>
      <c r="K180" s="52">
        <f t="shared" si="74"/>
        <v>9558.1899999999987</v>
      </c>
      <c r="L180" s="48">
        <f t="shared" si="75"/>
        <v>40441.81</v>
      </c>
    </row>
    <row r="181" spans="1:13" ht="30" customHeight="1">
      <c r="A181" s="24">
        <v>107</v>
      </c>
      <c r="B181" s="109" t="s">
        <v>224</v>
      </c>
      <c r="C181" s="109" t="s">
        <v>162</v>
      </c>
      <c r="D181" s="24" t="s">
        <v>213</v>
      </c>
      <c r="E181" s="24" t="s">
        <v>17</v>
      </c>
      <c r="F181" s="52">
        <v>50000</v>
      </c>
      <c r="G181" s="52">
        <f t="shared" si="73"/>
        <v>1435</v>
      </c>
      <c r="H181" s="52">
        <f t="shared" si="76"/>
        <v>1520</v>
      </c>
      <c r="I181" s="52">
        <v>1617.38</v>
      </c>
      <c r="J181" s="52">
        <v>1902.45</v>
      </c>
      <c r="K181" s="52">
        <f t="shared" si="74"/>
        <v>6474.83</v>
      </c>
      <c r="L181" s="48">
        <f t="shared" si="75"/>
        <v>43525.17</v>
      </c>
    </row>
    <row r="182" spans="1:13" ht="30" customHeight="1">
      <c r="A182" s="24">
        <v>108</v>
      </c>
      <c r="B182" s="109" t="s">
        <v>225</v>
      </c>
      <c r="C182" s="109" t="s">
        <v>162</v>
      </c>
      <c r="D182" s="24" t="s">
        <v>214</v>
      </c>
      <c r="E182" s="24" t="s">
        <v>14</v>
      </c>
      <c r="F182" s="52">
        <v>50000</v>
      </c>
      <c r="G182" s="52">
        <f t="shared" si="73"/>
        <v>1435</v>
      </c>
      <c r="H182" s="52">
        <f t="shared" si="76"/>
        <v>1520</v>
      </c>
      <c r="I182" s="52">
        <v>1380.77</v>
      </c>
      <c r="J182" s="52">
        <v>8473.83</v>
      </c>
      <c r="K182" s="52">
        <f t="shared" si="74"/>
        <v>12809.6</v>
      </c>
      <c r="L182" s="48">
        <f t="shared" si="75"/>
        <v>37190.400000000001</v>
      </c>
    </row>
    <row r="183" spans="1:13" ht="30" customHeight="1">
      <c r="A183" s="24">
        <v>109</v>
      </c>
      <c r="B183" s="109" t="s">
        <v>226</v>
      </c>
      <c r="C183" s="109" t="s">
        <v>162</v>
      </c>
      <c r="D183" s="24" t="s">
        <v>213</v>
      </c>
      <c r="E183" s="24" t="s">
        <v>14</v>
      </c>
      <c r="F183" s="52">
        <v>50000</v>
      </c>
      <c r="G183" s="52">
        <f>F183*0.0287</f>
        <v>1435</v>
      </c>
      <c r="H183" s="52">
        <f t="shared" si="76"/>
        <v>1520</v>
      </c>
      <c r="I183" s="52">
        <v>1854</v>
      </c>
      <c r="J183" s="52">
        <v>325</v>
      </c>
      <c r="K183" s="52">
        <f t="shared" si="74"/>
        <v>5134</v>
      </c>
      <c r="L183" s="48">
        <f t="shared" si="75"/>
        <v>44866</v>
      </c>
    </row>
    <row r="184" spans="1:13" ht="30" customHeight="1">
      <c r="A184" s="24">
        <v>110</v>
      </c>
      <c r="B184" s="109" t="s">
        <v>181</v>
      </c>
      <c r="C184" s="109" t="s">
        <v>108</v>
      </c>
      <c r="D184" s="24" t="s">
        <v>214</v>
      </c>
      <c r="E184" s="24" t="s">
        <v>17</v>
      </c>
      <c r="F184" s="52">
        <v>30000</v>
      </c>
      <c r="G184" s="52">
        <f t="shared" si="73"/>
        <v>861</v>
      </c>
      <c r="H184" s="52">
        <f t="shared" si="76"/>
        <v>912</v>
      </c>
      <c r="I184" s="52">
        <f>(F184-G184-H184-33326.92)*IF(F184&gt;33326.92,15%)</f>
        <v>0</v>
      </c>
      <c r="J184" s="52">
        <v>3279.9</v>
      </c>
      <c r="K184" s="52">
        <f t="shared" si="74"/>
        <v>5052.8999999999996</v>
      </c>
      <c r="L184" s="48">
        <f t="shared" si="75"/>
        <v>24947.1</v>
      </c>
    </row>
    <row r="185" spans="1:13" ht="30" customHeight="1">
      <c r="A185" s="24">
        <v>111</v>
      </c>
      <c r="B185" s="109" t="s">
        <v>227</v>
      </c>
      <c r="C185" s="109" t="s">
        <v>182</v>
      </c>
      <c r="D185" s="24" t="s">
        <v>213</v>
      </c>
      <c r="E185" s="24" t="s">
        <v>17</v>
      </c>
      <c r="F185" s="52">
        <v>35000</v>
      </c>
      <c r="G185" s="52">
        <f t="shared" si="73"/>
        <v>1004.5</v>
      </c>
      <c r="H185" s="52">
        <f t="shared" si="76"/>
        <v>1064</v>
      </c>
      <c r="I185" s="52">
        <v>0</v>
      </c>
      <c r="J185" s="52">
        <v>25</v>
      </c>
      <c r="K185" s="52">
        <f t="shared" si="74"/>
        <v>2093.5</v>
      </c>
      <c r="L185" s="48">
        <f t="shared" si="75"/>
        <v>32906.5</v>
      </c>
    </row>
    <row r="186" spans="1:13" ht="30" customHeight="1">
      <c r="A186" s="24">
        <v>112</v>
      </c>
      <c r="B186" s="109" t="s">
        <v>203</v>
      </c>
      <c r="C186" s="109" t="s">
        <v>144</v>
      </c>
      <c r="D186" s="24" t="s">
        <v>214</v>
      </c>
      <c r="E186" s="28" t="s">
        <v>14</v>
      </c>
      <c r="F186" s="59">
        <v>30000</v>
      </c>
      <c r="G186" s="53">
        <f t="shared" ref="G186" si="77">F186*0.0287</f>
        <v>861</v>
      </c>
      <c r="H186" s="53">
        <f t="shared" ref="H186" si="78">IF(F186&lt;75829.93,F186*0.0304,2305.23)</f>
        <v>912</v>
      </c>
      <c r="I186" s="53">
        <v>0</v>
      </c>
      <c r="J186" s="53">
        <v>25</v>
      </c>
      <c r="K186" s="53">
        <f t="shared" ref="K186" si="79">G186+H186+I186+J186</f>
        <v>1798</v>
      </c>
      <c r="L186" s="48">
        <f t="shared" si="75"/>
        <v>28202</v>
      </c>
    </row>
    <row r="187" spans="1:13" ht="30" customHeight="1" thickBot="1">
      <c r="A187" s="22" t="s">
        <v>242</v>
      </c>
      <c r="B187" s="86"/>
      <c r="C187" s="86"/>
      <c r="D187" s="35"/>
      <c r="E187" s="22"/>
      <c r="F187" s="48">
        <f t="shared" ref="F187:L187" si="80">SUM(F176:F186)</f>
        <v>565000</v>
      </c>
      <c r="G187" s="48">
        <f t="shared" si="80"/>
        <v>16215.5</v>
      </c>
      <c r="H187" s="48">
        <f t="shared" si="80"/>
        <v>17176</v>
      </c>
      <c r="I187" s="48">
        <f t="shared" si="80"/>
        <v>12575.3</v>
      </c>
      <c r="J187" s="48">
        <f t="shared" si="80"/>
        <v>34816.19</v>
      </c>
      <c r="K187" s="48">
        <f t="shared" si="80"/>
        <v>80782.990000000005</v>
      </c>
      <c r="L187" s="48">
        <f t="shared" si="80"/>
        <v>484217.00999999995</v>
      </c>
    </row>
    <row r="188" spans="1:13" ht="30" customHeight="1" thickBot="1">
      <c r="A188" s="119" t="s">
        <v>183</v>
      </c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1"/>
    </row>
    <row r="189" spans="1:13" ht="30" customHeight="1" thickBot="1">
      <c r="A189" s="11" t="s">
        <v>4</v>
      </c>
      <c r="B189" s="11" t="s">
        <v>5</v>
      </c>
      <c r="C189" s="11" t="s">
        <v>6</v>
      </c>
      <c r="D189" s="1" t="s">
        <v>210</v>
      </c>
      <c r="E189" s="41" t="s">
        <v>7</v>
      </c>
      <c r="F189" s="1" t="s">
        <v>237</v>
      </c>
      <c r="G189" s="1" t="s">
        <v>8</v>
      </c>
      <c r="H189" s="1" t="s">
        <v>9</v>
      </c>
      <c r="I189" s="1" t="s">
        <v>10</v>
      </c>
      <c r="J189" s="1" t="s">
        <v>238</v>
      </c>
      <c r="K189" s="1" t="s">
        <v>239</v>
      </c>
      <c r="L189" s="1" t="s">
        <v>240</v>
      </c>
    </row>
    <row r="190" spans="1:13" ht="30" customHeight="1">
      <c r="A190" s="24">
        <v>113</v>
      </c>
      <c r="B190" s="109" t="s">
        <v>184</v>
      </c>
      <c r="C190" s="109" t="s">
        <v>182</v>
      </c>
      <c r="D190" s="24" t="s">
        <v>213</v>
      </c>
      <c r="E190" s="24" t="s">
        <v>14</v>
      </c>
      <c r="F190" s="92">
        <v>26000</v>
      </c>
      <c r="G190" s="92">
        <f>F190*0.0287</f>
        <v>746.2</v>
      </c>
      <c r="H190" s="92">
        <f>IF(F190&lt;75829.93,F190*0.0304,2305.23)</f>
        <v>790.4</v>
      </c>
      <c r="I190" s="93">
        <v>0</v>
      </c>
      <c r="J190" s="92">
        <v>25</v>
      </c>
      <c r="K190" s="93">
        <f>SUM(G190:J190)</f>
        <v>1561.6</v>
      </c>
      <c r="L190" s="82">
        <f>+F190-K190</f>
        <v>24438.400000000001</v>
      </c>
      <c r="M190" s="64"/>
    </row>
    <row r="191" spans="1:13" ht="30" customHeight="1" thickBot="1">
      <c r="A191" s="22" t="s">
        <v>242</v>
      </c>
      <c r="B191" s="87"/>
      <c r="C191" s="87"/>
      <c r="D191" s="35"/>
      <c r="E191" s="22"/>
      <c r="F191" s="48">
        <f>SUM(F190)</f>
        <v>26000</v>
      </c>
      <c r="G191" s="48">
        <f t="shared" ref="G191:L191" si="81">SUM(G190)</f>
        <v>746.2</v>
      </c>
      <c r="H191" s="48">
        <f t="shared" si="81"/>
        <v>790.4</v>
      </c>
      <c r="I191" s="48">
        <f t="shared" si="81"/>
        <v>0</v>
      </c>
      <c r="J191" s="48">
        <f t="shared" si="81"/>
        <v>25</v>
      </c>
      <c r="K191" s="48">
        <f t="shared" si="81"/>
        <v>1561.6</v>
      </c>
      <c r="L191" s="48">
        <f t="shared" si="81"/>
        <v>24438.400000000001</v>
      </c>
      <c r="M191" s="64"/>
    </row>
    <row r="192" spans="1:13" ht="30" customHeight="1" thickBot="1">
      <c r="A192" s="119" t="s">
        <v>207</v>
      </c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1"/>
    </row>
    <row r="193" spans="1:14" ht="30" customHeight="1" thickBot="1">
      <c r="A193" s="11" t="s">
        <v>4</v>
      </c>
      <c r="B193" s="11" t="s">
        <v>5</v>
      </c>
      <c r="C193" s="11" t="s">
        <v>6</v>
      </c>
      <c r="D193" s="1" t="s">
        <v>210</v>
      </c>
      <c r="E193" s="41" t="s">
        <v>7</v>
      </c>
      <c r="F193" s="1" t="s">
        <v>237</v>
      </c>
      <c r="G193" s="1" t="s">
        <v>8</v>
      </c>
      <c r="H193" s="1" t="s">
        <v>9</v>
      </c>
      <c r="I193" s="1" t="s">
        <v>10</v>
      </c>
      <c r="J193" s="1" t="s">
        <v>238</v>
      </c>
      <c r="K193" s="1" t="s">
        <v>239</v>
      </c>
      <c r="L193" s="1" t="s">
        <v>240</v>
      </c>
    </row>
    <row r="194" spans="1:14" ht="30" customHeight="1">
      <c r="A194" s="24">
        <v>114</v>
      </c>
      <c r="B194" s="109" t="s">
        <v>185</v>
      </c>
      <c r="C194" s="109" t="s">
        <v>186</v>
      </c>
      <c r="D194" s="24" t="s">
        <v>213</v>
      </c>
      <c r="E194" s="24" t="s">
        <v>14</v>
      </c>
      <c r="F194" s="57">
        <v>45000</v>
      </c>
      <c r="G194" s="57">
        <f>F194*0.0287</f>
        <v>1291.5</v>
      </c>
      <c r="H194" s="57">
        <f>IF(F194&lt;75829.93,F194*0.0304,2305.23)</f>
        <v>1368</v>
      </c>
      <c r="I194" s="57">
        <v>1148.33</v>
      </c>
      <c r="J194" s="57">
        <v>25</v>
      </c>
      <c r="K194" s="57">
        <f t="shared" ref="K194:K195" si="82">G194+H194+I194+J194</f>
        <v>3832.83</v>
      </c>
      <c r="L194" s="58">
        <f>+F194-K194</f>
        <v>41167.17</v>
      </c>
      <c r="M194" s="64"/>
      <c r="N194" s="64"/>
    </row>
    <row r="195" spans="1:14" ht="30" customHeight="1">
      <c r="A195" s="24">
        <v>115</v>
      </c>
      <c r="B195" s="109" t="s">
        <v>187</v>
      </c>
      <c r="C195" s="109" t="s">
        <v>188</v>
      </c>
      <c r="D195" s="24" t="s">
        <v>213</v>
      </c>
      <c r="E195" s="24" t="s">
        <v>14</v>
      </c>
      <c r="F195" s="59">
        <v>37000</v>
      </c>
      <c r="G195" s="59">
        <f>F195*0.0287</f>
        <v>1061.9000000000001</v>
      </c>
      <c r="H195" s="59">
        <f>IF(F195&lt;75829.93,F195*0.0304,2305.23)</f>
        <v>1124.8</v>
      </c>
      <c r="I195" s="59">
        <v>19.25</v>
      </c>
      <c r="J195" s="59">
        <v>225</v>
      </c>
      <c r="K195" s="59">
        <f t="shared" si="82"/>
        <v>2430.9499999999998</v>
      </c>
      <c r="L195" s="60">
        <f>+F195-K195</f>
        <v>34569.050000000003</v>
      </c>
      <c r="M195" s="64"/>
      <c r="N195" s="64"/>
    </row>
    <row r="196" spans="1:14" ht="30" customHeight="1" thickBot="1">
      <c r="A196" s="22" t="s">
        <v>242</v>
      </c>
      <c r="B196" s="87"/>
      <c r="C196" s="87"/>
      <c r="D196" s="35"/>
      <c r="E196" s="22"/>
      <c r="F196" s="48">
        <f t="shared" ref="F196:L196" si="83">SUM(F194:F195)</f>
        <v>82000</v>
      </c>
      <c r="G196" s="48">
        <f t="shared" si="83"/>
        <v>2353.4</v>
      </c>
      <c r="H196" s="48">
        <f t="shared" si="83"/>
        <v>2492.8000000000002</v>
      </c>
      <c r="I196" s="48">
        <f t="shared" si="83"/>
        <v>1167.58</v>
      </c>
      <c r="J196" s="48">
        <f t="shared" si="83"/>
        <v>250</v>
      </c>
      <c r="K196" s="48">
        <f t="shared" si="83"/>
        <v>6263.78</v>
      </c>
      <c r="L196" s="48">
        <f t="shared" si="83"/>
        <v>75736.22</v>
      </c>
      <c r="M196" s="64"/>
      <c r="N196" s="64"/>
    </row>
    <row r="197" spans="1:14" ht="30" customHeight="1" thickBot="1">
      <c r="A197" s="119" t="s">
        <v>189</v>
      </c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1"/>
    </row>
    <row r="198" spans="1:14" ht="30" customHeight="1" thickBot="1">
      <c r="A198" s="11" t="s">
        <v>4</v>
      </c>
      <c r="B198" s="11" t="s">
        <v>5</v>
      </c>
      <c r="C198" s="11" t="s">
        <v>6</v>
      </c>
      <c r="D198" s="1" t="s">
        <v>210</v>
      </c>
      <c r="E198" s="41" t="s">
        <v>7</v>
      </c>
      <c r="F198" s="1" t="s">
        <v>237</v>
      </c>
      <c r="G198" s="1" t="s">
        <v>8</v>
      </c>
      <c r="H198" s="1" t="s">
        <v>9</v>
      </c>
      <c r="I198" s="1" t="s">
        <v>10</v>
      </c>
      <c r="J198" s="1" t="s">
        <v>238</v>
      </c>
      <c r="K198" s="1" t="s">
        <v>239</v>
      </c>
      <c r="L198" s="1" t="s">
        <v>240</v>
      </c>
    </row>
    <row r="199" spans="1:14" ht="30" customHeight="1">
      <c r="A199" s="24">
        <v>116</v>
      </c>
      <c r="B199" s="109" t="s">
        <v>190</v>
      </c>
      <c r="C199" s="109" t="s">
        <v>191</v>
      </c>
      <c r="D199" s="24" t="s">
        <v>214</v>
      </c>
      <c r="E199" s="24" t="s">
        <v>14</v>
      </c>
      <c r="F199" s="118">
        <v>100000</v>
      </c>
      <c r="G199" s="118">
        <f>F199*0.0287</f>
        <v>2870</v>
      </c>
      <c r="H199" s="118">
        <v>3040</v>
      </c>
      <c r="I199" s="118">
        <v>12105.37</v>
      </c>
      <c r="J199" s="118">
        <v>25</v>
      </c>
      <c r="K199" s="93">
        <f t="shared" ref="K199" si="84">G199+H199+I199+J199</f>
        <v>18040.370000000003</v>
      </c>
      <c r="L199" s="94">
        <f>+F199-K199</f>
        <v>81959.63</v>
      </c>
      <c r="M199" s="95"/>
      <c r="N199" s="16"/>
    </row>
    <row r="200" spans="1:14" ht="30" customHeight="1">
      <c r="A200" s="22" t="s">
        <v>242</v>
      </c>
      <c r="B200" s="87"/>
      <c r="C200" s="87"/>
      <c r="D200" s="35"/>
      <c r="E200" s="22"/>
      <c r="F200" s="48">
        <f>SUM(F199)</f>
        <v>100000</v>
      </c>
      <c r="G200" s="48">
        <f t="shared" ref="G200:L200" si="85">SUM(G199)</f>
        <v>2870</v>
      </c>
      <c r="H200" s="48">
        <f t="shared" si="85"/>
        <v>3040</v>
      </c>
      <c r="I200" s="48">
        <f t="shared" si="85"/>
        <v>12105.37</v>
      </c>
      <c r="J200" s="48">
        <f t="shared" si="85"/>
        <v>25</v>
      </c>
      <c r="K200" s="48">
        <f t="shared" si="85"/>
        <v>18040.370000000003</v>
      </c>
      <c r="L200" s="48">
        <f t="shared" si="85"/>
        <v>81959.63</v>
      </c>
      <c r="M200" s="95"/>
      <c r="N200" s="16"/>
    </row>
    <row r="201" spans="1:14" ht="30" customHeight="1">
      <c r="A201" s="96" t="s">
        <v>241</v>
      </c>
      <c r="B201" s="65"/>
      <c r="C201" s="65"/>
      <c r="D201" s="30"/>
      <c r="E201" s="39"/>
      <c r="F201" s="48">
        <f t="shared" ref="F201:L201" si="86">+F29+F35+F45+F53+F57+F64+F69+F77+F83+F102+F106+F110+F117+F122+F132+F140+F144+F149+F153+F164+F173+F187+F191+F196+F200</f>
        <v>6267100</v>
      </c>
      <c r="G201" s="48">
        <f t="shared" si="86"/>
        <v>179865.78</v>
      </c>
      <c r="H201" s="48">
        <f t="shared" si="86"/>
        <v>189365.24999999994</v>
      </c>
      <c r="I201" s="48">
        <f t="shared" si="86"/>
        <v>368148.08999999997</v>
      </c>
      <c r="J201" s="48">
        <f t="shared" si="86"/>
        <v>383954.51000000007</v>
      </c>
      <c r="K201" s="48">
        <f t="shared" si="86"/>
        <v>1121333.6300000001</v>
      </c>
      <c r="L201" s="48">
        <f t="shared" si="86"/>
        <v>5145766.38</v>
      </c>
      <c r="M201" s="95"/>
      <c r="N201" s="16"/>
    </row>
    <row r="202" spans="1:14" ht="60" customHeight="1">
      <c r="A202" s="96"/>
      <c r="B202" s="65"/>
      <c r="C202" s="65"/>
      <c r="D202" s="30"/>
      <c r="E202" s="39"/>
      <c r="F202" s="48"/>
      <c r="G202" s="48"/>
      <c r="H202" s="48"/>
      <c r="I202" s="48"/>
      <c r="J202" s="48"/>
      <c r="K202" s="48"/>
      <c r="L202" s="48"/>
      <c r="M202" s="95"/>
      <c r="N202" s="16"/>
    </row>
    <row r="203" spans="1:14" ht="30" customHeight="1">
      <c r="A203" s="14" t="s">
        <v>218</v>
      </c>
      <c r="B203" s="14"/>
      <c r="C203" s="14"/>
      <c r="D203" s="14"/>
      <c r="E203" s="15" t="s">
        <v>84</v>
      </c>
      <c r="F203" s="15"/>
      <c r="G203" s="15"/>
      <c r="H203" s="15"/>
      <c r="I203" s="16"/>
      <c r="J203" s="122" t="s">
        <v>85</v>
      </c>
      <c r="K203" s="122"/>
      <c r="L203" s="122"/>
      <c r="M203" s="122"/>
      <c r="N203" s="16"/>
    </row>
    <row r="204" spans="1:14" ht="60" customHeight="1">
      <c r="A204" s="17"/>
      <c r="B204" s="14"/>
      <c r="C204" s="14"/>
      <c r="D204" s="14"/>
      <c r="E204" s="14"/>
      <c r="F204" s="14"/>
      <c r="G204" s="18"/>
      <c r="H204" s="18"/>
      <c r="I204" s="18"/>
      <c r="J204" s="18"/>
      <c r="K204" s="18"/>
      <c r="L204" s="18"/>
      <c r="M204" s="19"/>
      <c r="N204" s="16"/>
    </row>
    <row r="205" spans="1:14" ht="30" customHeight="1">
      <c r="A205" s="20" t="s">
        <v>206</v>
      </c>
      <c r="B205" s="14"/>
      <c r="C205" s="14"/>
      <c r="D205" s="14"/>
      <c r="E205" s="21" t="s">
        <v>102</v>
      </c>
      <c r="F205" s="21"/>
      <c r="G205" s="15"/>
      <c r="H205" s="15"/>
      <c r="I205" s="15"/>
      <c r="J205" s="123" t="s">
        <v>103</v>
      </c>
      <c r="K205" s="123"/>
      <c r="L205" s="123"/>
      <c r="M205" s="123"/>
      <c r="N205" s="16"/>
    </row>
    <row r="206" spans="1:14" ht="30" customHeight="1">
      <c r="A206" s="14" t="s">
        <v>219</v>
      </c>
      <c r="B206" s="14"/>
      <c r="C206" s="14"/>
      <c r="D206" s="14"/>
      <c r="E206" s="14" t="s">
        <v>220</v>
      </c>
      <c r="F206" s="14"/>
      <c r="G206" s="15"/>
      <c r="H206" s="15"/>
      <c r="I206" s="15"/>
      <c r="J206" s="122" t="s">
        <v>12</v>
      </c>
      <c r="K206" s="122"/>
      <c r="L206" s="122"/>
      <c r="M206" s="122"/>
      <c r="N206" s="16"/>
    </row>
    <row r="207" spans="1:14" ht="30" customHeight="1">
      <c r="A207" s="96"/>
      <c r="B207" s="65"/>
      <c r="C207" s="65"/>
      <c r="D207" s="30"/>
      <c r="E207" s="39"/>
      <c r="F207" s="48"/>
      <c r="G207" s="48"/>
      <c r="H207" s="48"/>
      <c r="I207" s="48"/>
      <c r="J207" s="48"/>
      <c r="K207" s="48"/>
      <c r="L207" s="48"/>
      <c r="M207" s="95"/>
      <c r="N207" s="16"/>
    </row>
    <row r="208" spans="1:14" ht="30" customHeight="1">
      <c r="A208" s="22"/>
      <c r="B208" s="23"/>
      <c r="C208" s="23"/>
      <c r="D208" s="24"/>
      <c r="E208" s="24"/>
      <c r="F208" s="25"/>
      <c r="G208" s="26"/>
      <c r="H208" s="26"/>
      <c r="I208" s="25"/>
      <c r="J208" s="27"/>
      <c r="K208" s="25"/>
      <c r="L208" s="25"/>
      <c r="M208" s="16"/>
    </row>
    <row r="209" spans="6:6" ht="30" customHeight="1"/>
    <row r="212" spans="6:6">
      <c r="F212" t="s">
        <v>253</v>
      </c>
    </row>
  </sheetData>
  <mergeCells count="29">
    <mergeCell ref="A103:L103"/>
    <mergeCell ref="A78:L78"/>
    <mergeCell ref="A141:L141"/>
    <mergeCell ref="A146:L146"/>
    <mergeCell ref="A107:L107"/>
    <mergeCell ref="A111:L111"/>
    <mergeCell ref="A118:L118"/>
    <mergeCell ref="A123:L123"/>
    <mergeCell ref="A133:L133"/>
    <mergeCell ref="A54:L54"/>
    <mergeCell ref="A58:L58"/>
    <mergeCell ref="A65:L65"/>
    <mergeCell ref="A84:L84"/>
    <mergeCell ref="A70:L70"/>
    <mergeCell ref="A1:L6"/>
    <mergeCell ref="A8:L8"/>
    <mergeCell ref="A30:L30"/>
    <mergeCell ref="A36:L36"/>
    <mergeCell ref="A46:L46"/>
    <mergeCell ref="A150:L150"/>
    <mergeCell ref="A154:L154"/>
    <mergeCell ref="A165:L165"/>
    <mergeCell ref="A174:L174"/>
    <mergeCell ref="A188:L188"/>
    <mergeCell ref="A192:L192"/>
    <mergeCell ref="A197:L197"/>
    <mergeCell ref="J203:M203"/>
    <mergeCell ref="J205:M205"/>
    <mergeCell ref="J206:M206"/>
  </mergeCells>
  <phoneticPr fontId="8" type="noConversion"/>
  <pageMargins left="0.59055118110236227" right="0" top="0.59055118110236227" bottom="0.39370078740157483" header="0.31496062992125984" footer="0.78740157480314965"/>
  <pageSetup paperSize="5" scale="53" fitToWidth="0" orientation="landscape" horizontalDpi="4294967295" verticalDpi="4294967295" r:id="rId1"/>
  <rowBreaks count="3" manualBreakCount="3">
    <brk id="60" max="11" man="1"/>
    <brk id="94" max="11" man="1"/>
    <brk id="113" max="11" man="1"/>
  </rowBreaks>
  <ignoredErrors>
    <ignoredError sqref="L33 L128 L19 K159 K94 K50 L81 K73 K115" formula="1"/>
    <ignoredError sqref="J137:K137 K18 K135 K171:K172 K136 J139:K139 K1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73655-752C-4D59-A275-7084CD691021}">
  <dimension ref="B4:N75"/>
  <sheetViews>
    <sheetView topLeftCell="A70" workbookViewId="0">
      <selection activeCell="N15" sqref="N1:N1048576"/>
    </sheetView>
  </sheetViews>
  <sheetFormatPr baseColWidth="10" defaultRowHeight="15"/>
  <cols>
    <col min="2" max="2" width="60.42578125" bestFit="1" customWidth="1"/>
    <col min="3" max="3" width="43.42578125" bestFit="1" customWidth="1"/>
    <col min="4" max="4" width="37.140625" bestFit="1" customWidth="1"/>
    <col min="6" max="6" width="40.42578125" bestFit="1" customWidth="1"/>
    <col min="7" max="7" width="38.7109375" bestFit="1" customWidth="1"/>
    <col min="8" max="8" width="24.5703125" bestFit="1" customWidth="1"/>
    <col min="11" max="11" width="25" bestFit="1" customWidth="1"/>
    <col min="12" max="12" width="17.42578125" bestFit="1" customWidth="1"/>
    <col min="13" max="13" width="16.140625" bestFit="1" customWidth="1"/>
    <col min="14" max="14" width="14.5703125" bestFit="1" customWidth="1"/>
  </cols>
  <sheetData>
    <row r="4" spans="2:14" ht="15.75" thickBot="1"/>
    <row r="5" spans="2:14">
      <c r="B5" s="138" t="s">
        <v>254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40"/>
    </row>
    <row r="6" spans="2:14"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3"/>
    </row>
    <row r="7" spans="2:14">
      <c r="B7" s="14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2:14">
      <c r="B8" s="14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3"/>
    </row>
    <row r="9" spans="2:14">
      <c r="B9" s="14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3"/>
    </row>
    <row r="10" spans="2:14" ht="15.75" thickBot="1">
      <c r="B10" s="14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6"/>
    </row>
    <row r="11" spans="2:14" ht="21" thickBot="1">
      <c r="B11" s="147" t="s">
        <v>255</v>
      </c>
      <c r="C11" s="148" t="s">
        <v>229</v>
      </c>
      <c r="D11" s="149" t="s">
        <v>228</v>
      </c>
      <c r="E11" s="149" t="s">
        <v>231</v>
      </c>
      <c r="F11" s="149" t="s">
        <v>232</v>
      </c>
      <c r="G11" s="149"/>
      <c r="H11" s="149" t="s">
        <v>233</v>
      </c>
      <c r="I11" s="149" t="s">
        <v>234</v>
      </c>
      <c r="J11" s="149" t="s">
        <v>1</v>
      </c>
      <c r="K11" s="149" t="s">
        <v>256</v>
      </c>
      <c r="L11" s="149" t="s">
        <v>236</v>
      </c>
      <c r="M11" s="149"/>
      <c r="N11" s="150"/>
    </row>
    <row r="12" spans="2:14" ht="27" thickBot="1">
      <c r="B12" s="133" t="s">
        <v>131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5"/>
    </row>
    <row r="13" spans="2:14" ht="18.75" thickBot="1">
      <c r="B13" s="1" t="s">
        <v>4</v>
      </c>
      <c r="C13" s="1" t="s">
        <v>5</v>
      </c>
      <c r="D13" s="1" t="s">
        <v>6</v>
      </c>
      <c r="E13" s="1" t="s">
        <v>210</v>
      </c>
      <c r="F13" s="1" t="s">
        <v>7</v>
      </c>
      <c r="G13" s="1" t="s">
        <v>257</v>
      </c>
      <c r="H13" s="1" t="s">
        <v>237</v>
      </c>
      <c r="I13" s="1" t="s">
        <v>8</v>
      </c>
      <c r="J13" s="1" t="s">
        <v>9</v>
      </c>
      <c r="K13" s="1" t="s">
        <v>10</v>
      </c>
      <c r="L13" s="1" t="s">
        <v>238</v>
      </c>
      <c r="M13" s="1" t="s">
        <v>239</v>
      </c>
      <c r="N13" s="1" t="s">
        <v>240</v>
      </c>
    </row>
    <row r="14" spans="2:14" ht="60">
      <c r="B14" s="36">
        <v>1</v>
      </c>
      <c r="C14" s="106" t="s">
        <v>258</v>
      </c>
      <c r="D14" s="110" t="s">
        <v>259</v>
      </c>
      <c r="E14" s="29" t="s">
        <v>213</v>
      </c>
      <c r="F14" s="29" t="s">
        <v>260</v>
      </c>
      <c r="G14" s="29" t="s">
        <v>261</v>
      </c>
      <c r="H14" s="49">
        <v>60000</v>
      </c>
      <c r="I14" s="49">
        <f>H14*2.87%</f>
        <v>1722</v>
      </c>
      <c r="J14" s="49">
        <f>+H14*3.04%</f>
        <v>1824</v>
      </c>
      <c r="K14" s="49">
        <v>0</v>
      </c>
      <c r="L14" s="49">
        <v>4579.8999999999996</v>
      </c>
      <c r="M14" s="49">
        <f>I14+J14+K14+L14</f>
        <v>8125.9</v>
      </c>
      <c r="N14" s="49">
        <f>+H14-M14</f>
        <v>51874.1</v>
      </c>
    </row>
    <row r="15" spans="2:14" ht="90">
      <c r="B15" s="36">
        <v>2</v>
      </c>
      <c r="C15" s="106" t="s">
        <v>262</v>
      </c>
      <c r="D15" s="110" t="s">
        <v>195</v>
      </c>
      <c r="E15" s="29" t="s">
        <v>213</v>
      </c>
      <c r="F15" s="29" t="s">
        <v>260</v>
      </c>
      <c r="G15" s="36" t="s">
        <v>263</v>
      </c>
      <c r="H15" s="49">
        <v>45000</v>
      </c>
      <c r="I15" s="49">
        <v>1291.5</v>
      </c>
      <c r="J15" s="49">
        <v>1368</v>
      </c>
      <c r="K15" s="49">
        <v>0</v>
      </c>
      <c r="L15" s="49">
        <v>3754.02</v>
      </c>
      <c r="M15" s="49">
        <f>I15+J15+K15+L15</f>
        <v>6413.52</v>
      </c>
      <c r="N15" s="49">
        <f>+H15-M15</f>
        <v>38586.479999999996</v>
      </c>
    </row>
    <row r="16" spans="2:14">
      <c r="B16" s="36">
        <v>3</v>
      </c>
      <c r="C16" s="108" t="s">
        <v>264</v>
      </c>
      <c r="D16" s="108" t="s">
        <v>265</v>
      </c>
      <c r="E16" s="29" t="s">
        <v>213</v>
      </c>
      <c r="F16" s="29" t="s">
        <v>260</v>
      </c>
      <c r="G16" s="36" t="s">
        <v>263</v>
      </c>
      <c r="H16" s="73">
        <v>45000</v>
      </c>
      <c r="I16" s="151">
        <v>1291.5</v>
      </c>
      <c r="J16" s="73">
        <v>1368</v>
      </c>
      <c r="K16" s="73">
        <v>911.71</v>
      </c>
      <c r="L16" s="73">
        <v>2502.4499999999998</v>
      </c>
      <c r="M16" s="49">
        <f>I16+J16+K16+L16</f>
        <v>6073.66</v>
      </c>
      <c r="N16" s="73">
        <f>+H16-M16</f>
        <v>38926.339999999997</v>
      </c>
    </row>
    <row r="17" spans="2:14">
      <c r="B17" s="36">
        <v>4</v>
      </c>
      <c r="C17" s="108" t="s">
        <v>266</v>
      </c>
      <c r="D17" s="108" t="s">
        <v>267</v>
      </c>
      <c r="E17" s="29" t="s">
        <v>213</v>
      </c>
      <c r="F17" s="29" t="s">
        <v>260</v>
      </c>
      <c r="G17" s="36" t="s">
        <v>268</v>
      </c>
      <c r="H17" s="31">
        <v>40000</v>
      </c>
      <c r="I17" s="152">
        <v>1148</v>
      </c>
      <c r="J17" s="31">
        <v>1216</v>
      </c>
      <c r="K17" s="31">
        <v>442.65</v>
      </c>
      <c r="L17" s="31">
        <v>25</v>
      </c>
      <c r="M17" s="31">
        <v>2831.65</v>
      </c>
      <c r="N17" s="31">
        <f>+H17-M17</f>
        <v>37168.35</v>
      </c>
    </row>
    <row r="18" spans="2:14" ht="32.25" thickBot="1">
      <c r="B18" s="39" t="s">
        <v>242</v>
      </c>
      <c r="C18" s="28"/>
      <c r="D18" s="28"/>
      <c r="E18" s="28"/>
      <c r="F18" s="28"/>
      <c r="G18" s="28" t="s">
        <v>269</v>
      </c>
      <c r="H18" s="72">
        <f t="shared" ref="H18:N18" si="0">SUM(H14:H17)</f>
        <v>190000</v>
      </c>
      <c r="I18" s="72">
        <f t="shared" si="0"/>
        <v>5453</v>
      </c>
      <c r="J18" s="72">
        <f t="shared" si="0"/>
        <v>5776</v>
      </c>
      <c r="K18" s="153">
        <f t="shared" si="0"/>
        <v>1354.3600000000001</v>
      </c>
      <c r="L18" s="153">
        <f t="shared" si="0"/>
        <v>10861.369999999999</v>
      </c>
      <c r="M18" s="153">
        <f t="shared" si="0"/>
        <v>23444.730000000003</v>
      </c>
      <c r="N18" s="153">
        <f t="shared" si="0"/>
        <v>166555.26999999999</v>
      </c>
    </row>
    <row r="19" spans="2:14" ht="27" thickBot="1">
      <c r="B19" s="133" t="s">
        <v>132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5"/>
    </row>
    <row r="20" spans="2:14" ht="18.75" thickBot="1">
      <c r="B20" s="1" t="s">
        <v>4</v>
      </c>
      <c r="C20" s="1" t="s">
        <v>5</v>
      </c>
      <c r="D20" s="1" t="s">
        <v>6</v>
      </c>
      <c r="E20" s="1" t="s">
        <v>210</v>
      </c>
      <c r="F20" s="1" t="s">
        <v>7</v>
      </c>
      <c r="G20" s="1" t="s">
        <v>257</v>
      </c>
      <c r="H20" s="1" t="s">
        <v>237</v>
      </c>
      <c r="I20" s="1" t="s">
        <v>8</v>
      </c>
      <c r="J20" s="1" t="s">
        <v>9</v>
      </c>
      <c r="K20" s="1" t="s">
        <v>10</v>
      </c>
      <c r="L20" s="1" t="s">
        <v>238</v>
      </c>
      <c r="M20" s="1" t="s">
        <v>239</v>
      </c>
      <c r="N20" s="1" t="s">
        <v>240</v>
      </c>
    </row>
    <row r="21" spans="2:14" ht="105">
      <c r="B21" s="36">
        <v>5</v>
      </c>
      <c r="C21" s="106" t="s">
        <v>270</v>
      </c>
      <c r="D21" s="110" t="s">
        <v>271</v>
      </c>
      <c r="E21" s="29" t="s">
        <v>214</v>
      </c>
      <c r="F21" s="29" t="s">
        <v>260</v>
      </c>
      <c r="G21" s="29" t="s">
        <v>272</v>
      </c>
      <c r="H21" s="154">
        <v>100000</v>
      </c>
      <c r="I21" s="154">
        <f>H21*2.87%</f>
        <v>2870</v>
      </c>
      <c r="J21" s="154">
        <f>+H21*3.04%</f>
        <v>3040</v>
      </c>
      <c r="K21" s="154">
        <v>12105.37</v>
      </c>
      <c r="L21" s="154">
        <v>2225</v>
      </c>
      <c r="M21" s="154">
        <f>I21+J21+K21+L21</f>
        <v>20240.370000000003</v>
      </c>
      <c r="N21" s="154">
        <f>+H21-M21</f>
        <v>79759.63</v>
      </c>
    </row>
    <row r="22" spans="2:14" ht="16.5" thickBot="1">
      <c r="B22" s="39"/>
      <c r="C22" s="106"/>
      <c r="D22" s="106"/>
      <c r="E22" s="28"/>
      <c r="F22" s="29"/>
      <c r="G22" s="29"/>
      <c r="H22" s="72">
        <f>SUM(H21)</f>
        <v>100000</v>
      </c>
      <c r="I22" s="72">
        <f t="shared" ref="I22:N22" si="1">SUM(I21)</f>
        <v>2870</v>
      </c>
      <c r="J22" s="72">
        <f t="shared" si="1"/>
        <v>3040</v>
      </c>
      <c r="K22" s="72">
        <f t="shared" si="1"/>
        <v>12105.37</v>
      </c>
      <c r="L22" s="72">
        <f t="shared" si="1"/>
        <v>2225</v>
      </c>
      <c r="M22" s="72">
        <f t="shared" si="1"/>
        <v>20240.370000000003</v>
      </c>
      <c r="N22" s="72">
        <f t="shared" si="1"/>
        <v>79759.63</v>
      </c>
    </row>
    <row r="23" spans="2:14" ht="27" thickBot="1">
      <c r="B23" s="133" t="s">
        <v>273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/>
    </row>
    <row r="24" spans="2:14" ht="18.75" thickBot="1">
      <c r="B24" s="1" t="s">
        <v>4</v>
      </c>
      <c r="C24" s="1" t="s">
        <v>5</v>
      </c>
      <c r="D24" s="1" t="s">
        <v>6</v>
      </c>
      <c r="E24" s="1" t="s">
        <v>210</v>
      </c>
      <c r="F24" s="1" t="s">
        <v>7</v>
      </c>
      <c r="G24" s="1" t="s">
        <v>257</v>
      </c>
      <c r="H24" s="1" t="s">
        <v>237</v>
      </c>
      <c r="I24" s="1" t="s">
        <v>8</v>
      </c>
      <c r="J24" s="1" t="s">
        <v>9</v>
      </c>
      <c r="K24" s="1" t="s">
        <v>10</v>
      </c>
      <c r="L24" s="1" t="s">
        <v>238</v>
      </c>
      <c r="M24" s="1" t="s">
        <v>239</v>
      </c>
      <c r="N24" s="1" t="s">
        <v>240</v>
      </c>
    </row>
    <row r="25" spans="2:14" ht="90">
      <c r="B25" s="28">
        <v>6</v>
      </c>
      <c r="C25" s="113" t="s">
        <v>274</v>
      </c>
      <c r="D25" s="110" t="s">
        <v>275</v>
      </c>
      <c r="E25" s="29" t="s">
        <v>214</v>
      </c>
      <c r="F25" s="29" t="s">
        <v>260</v>
      </c>
      <c r="G25" s="155" t="s">
        <v>276</v>
      </c>
      <c r="H25" s="49">
        <v>70000</v>
      </c>
      <c r="I25" s="49">
        <f>H25*2.87%</f>
        <v>2009</v>
      </c>
      <c r="J25" s="49">
        <f>+H25*3.04%</f>
        <v>2128</v>
      </c>
      <c r="K25" s="49">
        <v>2490.61</v>
      </c>
      <c r="L25" s="49">
        <v>25</v>
      </c>
      <c r="M25" s="49">
        <f>I25+J25+K25+L25</f>
        <v>6652.6100000000006</v>
      </c>
      <c r="N25" s="49">
        <f>H25-M25</f>
        <v>63347.39</v>
      </c>
    </row>
    <row r="26" spans="2:14" ht="69">
      <c r="B26" s="14">
        <v>7</v>
      </c>
      <c r="C26" s="109" t="s">
        <v>277</v>
      </c>
      <c r="D26" s="109" t="s">
        <v>195</v>
      </c>
      <c r="E26" s="24" t="s">
        <v>213</v>
      </c>
      <c r="F26" s="29" t="s">
        <v>260</v>
      </c>
      <c r="G26" s="155" t="s">
        <v>278</v>
      </c>
      <c r="H26" s="53">
        <v>45000</v>
      </c>
      <c r="I26" s="53">
        <f t="shared" ref="I26" si="2">H26*0.0287</f>
        <v>1291.5</v>
      </c>
      <c r="J26" s="53">
        <f t="shared" ref="J26" si="3">IF(H26&lt;75829.93,H26*0.0304,2305.23)</f>
        <v>1368</v>
      </c>
      <c r="K26" s="53">
        <v>0</v>
      </c>
      <c r="L26" s="53">
        <v>225</v>
      </c>
      <c r="M26" s="53">
        <f>I26+J26+K26+L26</f>
        <v>2884.5</v>
      </c>
      <c r="N26" s="53">
        <f t="shared" ref="N26" si="4">+H26-M26</f>
        <v>42115.5</v>
      </c>
    </row>
    <row r="27" spans="2:14" ht="32.25" thickBot="1">
      <c r="B27" s="39" t="s">
        <v>242</v>
      </c>
      <c r="C27" s="106"/>
      <c r="D27" s="106"/>
      <c r="E27" s="28"/>
      <c r="F27" s="28"/>
      <c r="G27" s="28"/>
      <c r="H27" s="72">
        <f>SUM(H25:H26)</f>
        <v>115000</v>
      </c>
      <c r="I27" s="72">
        <f t="shared" ref="I27:N27" si="5">SUM(I25:I26)</f>
        <v>3300.5</v>
      </c>
      <c r="J27" s="72">
        <f t="shared" si="5"/>
        <v>3496</v>
      </c>
      <c r="K27" s="72">
        <f t="shared" si="5"/>
        <v>2490.61</v>
      </c>
      <c r="L27" s="72">
        <f t="shared" si="5"/>
        <v>250</v>
      </c>
      <c r="M27" s="72">
        <f t="shared" si="5"/>
        <v>9537.11</v>
      </c>
      <c r="N27" s="72">
        <f t="shared" si="5"/>
        <v>105462.89</v>
      </c>
    </row>
    <row r="28" spans="2:14" ht="27" thickBot="1">
      <c r="B28" s="133" t="s">
        <v>279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2:14" ht="18.75" thickBot="1">
      <c r="B29" s="1" t="s">
        <v>4</v>
      </c>
      <c r="C29" s="1" t="s">
        <v>5</v>
      </c>
      <c r="D29" s="1" t="s">
        <v>6</v>
      </c>
      <c r="E29" s="1" t="s">
        <v>210</v>
      </c>
      <c r="F29" s="1" t="s">
        <v>7</v>
      </c>
      <c r="G29" s="1" t="s">
        <v>257</v>
      </c>
      <c r="H29" s="1" t="s">
        <v>237</v>
      </c>
      <c r="I29" s="1" t="s">
        <v>8</v>
      </c>
      <c r="J29" s="1" t="s">
        <v>9</v>
      </c>
      <c r="K29" s="1" t="s">
        <v>10</v>
      </c>
      <c r="L29" s="1" t="s">
        <v>238</v>
      </c>
      <c r="M29" s="1" t="s">
        <v>239</v>
      </c>
      <c r="N29" s="1" t="s">
        <v>240</v>
      </c>
    </row>
    <row r="30" spans="2:14" ht="60">
      <c r="B30" s="36">
        <v>8</v>
      </c>
      <c r="C30" s="106" t="s">
        <v>280</v>
      </c>
      <c r="D30" s="110" t="s">
        <v>195</v>
      </c>
      <c r="E30" s="29" t="s">
        <v>213</v>
      </c>
      <c r="F30" s="29" t="s">
        <v>260</v>
      </c>
      <c r="G30" s="29" t="s">
        <v>281</v>
      </c>
      <c r="H30" s="49">
        <v>41000</v>
      </c>
      <c r="I30" s="49">
        <f>H30*2.87%</f>
        <v>1176.7</v>
      </c>
      <c r="J30" s="49">
        <f>+H30*3.04%</f>
        <v>1246.4000000000001</v>
      </c>
      <c r="K30" s="49">
        <v>0</v>
      </c>
      <c r="L30" s="49">
        <v>2168.5</v>
      </c>
      <c r="M30" s="49">
        <f>I30+J30+K30+L30</f>
        <v>4591.6000000000004</v>
      </c>
      <c r="N30" s="49">
        <f>+H30-M30</f>
        <v>36408.400000000001</v>
      </c>
    </row>
    <row r="31" spans="2:14" ht="75">
      <c r="B31" s="36">
        <v>9</v>
      </c>
      <c r="C31" s="106" t="s">
        <v>282</v>
      </c>
      <c r="D31" s="110" t="s">
        <v>195</v>
      </c>
      <c r="E31" s="29" t="s">
        <v>214</v>
      </c>
      <c r="F31" s="29" t="s">
        <v>260</v>
      </c>
      <c r="G31" s="29" t="s">
        <v>281</v>
      </c>
      <c r="H31" s="54">
        <v>41000</v>
      </c>
      <c r="I31" s="54">
        <f>H31*2.87%</f>
        <v>1176.7</v>
      </c>
      <c r="J31" s="54">
        <f>+H31*3.04%</f>
        <v>1246.4000000000001</v>
      </c>
      <c r="K31" s="54">
        <v>0</v>
      </c>
      <c r="L31" s="54">
        <v>845</v>
      </c>
      <c r="M31" s="54">
        <f>I31+J31+K31+L31</f>
        <v>3268.1000000000004</v>
      </c>
      <c r="N31" s="54">
        <f>+H31-M31</f>
        <v>37731.9</v>
      </c>
    </row>
    <row r="32" spans="2:14" ht="32.25" thickBot="1">
      <c r="B32" s="39" t="s">
        <v>242</v>
      </c>
      <c r="C32" s="28"/>
      <c r="D32" s="28"/>
      <c r="E32" s="28"/>
      <c r="F32" s="28"/>
      <c r="G32" s="28"/>
      <c r="H32" s="72">
        <f>SUM(H30:H31)</f>
        <v>82000</v>
      </c>
      <c r="I32" s="153">
        <f>SUM(I29:I31)</f>
        <v>2353.4</v>
      </c>
      <c r="J32" s="153">
        <f>SUM(J29:J31)</f>
        <v>2492.8000000000002</v>
      </c>
      <c r="K32" s="153">
        <f>SUM(K30:K31)</f>
        <v>0</v>
      </c>
      <c r="L32" s="156">
        <f>SUM(L30:L31)</f>
        <v>3013.5</v>
      </c>
      <c r="M32" s="153">
        <f>SUM(M29:M31)</f>
        <v>7859.7000000000007</v>
      </c>
      <c r="N32" s="153">
        <f>SUM(N29:N31)</f>
        <v>74140.3</v>
      </c>
    </row>
    <row r="33" spans="2:14" ht="27" thickBot="1">
      <c r="B33" s="133" t="s">
        <v>283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5"/>
    </row>
    <row r="34" spans="2:14" ht="18.75" thickBot="1">
      <c r="B34" s="1" t="s">
        <v>4</v>
      </c>
      <c r="C34" s="1" t="s">
        <v>5</v>
      </c>
      <c r="D34" s="1" t="s">
        <v>6</v>
      </c>
      <c r="E34" s="1" t="s">
        <v>210</v>
      </c>
      <c r="F34" s="1" t="s">
        <v>7</v>
      </c>
      <c r="G34" s="1" t="s">
        <v>257</v>
      </c>
      <c r="H34" s="1" t="s">
        <v>237</v>
      </c>
      <c r="I34" s="1" t="s">
        <v>8</v>
      </c>
      <c r="J34" s="1" t="s">
        <v>9</v>
      </c>
      <c r="K34" s="1" t="s">
        <v>10</v>
      </c>
      <c r="L34" s="1" t="s">
        <v>238</v>
      </c>
      <c r="M34" s="1" t="s">
        <v>239</v>
      </c>
      <c r="N34" s="1" t="s">
        <v>240</v>
      </c>
    </row>
    <row r="35" spans="2:14" ht="17.25">
      <c r="B35" s="14">
        <v>10</v>
      </c>
      <c r="C35" s="111" t="s">
        <v>284</v>
      </c>
      <c r="D35" s="110" t="s">
        <v>285</v>
      </c>
      <c r="E35" s="29" t="s">
        <v>214</v>
      </c>
      <c r="F35" s="29" t="s">
        <v>260</v>
      </c>
      <c r="G35" s="29" t="s">
        <v>286</v>
      </c>
      <c r="H35" s="49">
        <v>100000</v>
      </c>
      <c r="I35" s="49">
        <v>2870</v>
      </c>
      <c r="J35" s="49">
        <v>3040</v>
      </c>
      <c r="K35" s="49">
        <v>12105.37</v>
      </c>
      <c r="L35" s="49">
        <v>25</v>
      </c>
      <c r="M35" s="49">
        <v>18040.37</v>
      </c>
      <c r="N35" s="49">
        <f>+H35-M35</f>
        <v>81959.63</v>
      </c>
    </row>
    <row r="36" spans="2:14" ht="69">
      <c r="B36" s="14">
        <v>11</v>
      </c>
      <c r="C36" s="109" t="s">
        <v>287</v>
      </c>
      <c r="D36" s="109" t="s">
        <v>288</v>
      </c>
      <c r="E36" s="24" t="s">
        <v>214</v>
      </c>
      <c r="F36" s="29" t="s">
        <v>260</v>
      </c>
      <c r="G36" s="29" t="s">
        <v>278</v>
      </c>
      <c r="H36" s="52">
        <v>50000</v>
      </c>
      <c r="I36" s="52">
        <f>H36*0.0287</f>
        <v>1435</v>
      </c>
      <c r="J36" s="52">
        <f>IF(H36&lt;75829.93,H36*0.0304,2305.23)</f>
        <v>1520</v>
      </c>
      <c r="K36" s="52">
        <v>0</v>
      </c>
      <c r="L36" s="52">
        <v>1025</v>
      </c>
      <c r="M36" s="52">
        <f>I36+J36+K36+L36</f>
        <v>3980</v>
      </c>
      <c r="N36" s="52">
        <f>+H36-M36</f>
        <v>46020</v>
      </c>
    </row>
    <row r="37" spans="2:14" ht="32.25" thickBot="1">
      <c r="B37" s="39" t="s">
        <v>242</v>
      </c>
      <c r="C37" s="30"/>
      <c r="D37" s="30"/>
      <c r="E37" s="30"/>
      <c r="F37" s="30"/>
      <c r="G37" s="30"/>
      <c r="H37" s="72">
        <f t="shared" ref="H37:N37" si="6">+SUM(H35:H36)</f>
        <v>150000</v>
      </c>
      <c r="I37" s="153">
        <f t="shared" si="6"/>
        <v>4305</v>
      </c>
      <c r="J37" s="153">
        <f t="shared" si="6"/>
        <v>4560</v>
      </c>
      <c r="K37" s="153">
        <f t="shared" si="6"/>
        <v>12105.37</v>
      </c>
      <c r="L37" s="156">
        <f t="shared" si="6"/>
        <v>1050</v>
      </c>
      <c r="M37" s="153">
        <f t="shared" si="6"/>
        <v>22020.37</v>
      </c>
      <c r="N37" s="153">
        <f t="shared" si="6"/>
        <v>127979.63</v>
      </c>
    </row>
    <row r="38" spans="2:14" ht="27" thickBot="1">
      <c r="B38" s="133" t="s">
        <v>289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5"/>
    </row>
    <row r="39" spans="2:14" ht="18.75" thickBot="1">
      <c r="B39" s="1" t="s">
        <v>4</v>
      </c>
      <c r="C39" s="1" t="s">
        <v>5</v>
      </c>
      <c r="D39" s="1" t="s">
        <v>6</v>
      </c>
      <c r="E39" s="1" t="s">
        <v>210</v>
      </c>
      <c r="F39" s="1" t="s">
        <v>7</v>
      </c>
      <c r="G39" s="1" t="s">
        <v>257</v>
      </c>
      <c r="H39" s="1" t="s">
        <v>237</v>
      </c>
      <c r="I39" s="1" t="s">
        <v>8</v>
      </c>
      <c r="J39" s="1" t="s">
        <v>9</v>
      </c>
      <c r="K39" s="1" t="s">
        <v>10</v>
      </c>
      <c r="L39" s="1" t="s">
        <v>238</v>
      </c>
      <c r="M39" s="1" t="s">
        <v>239</v>
      </c>
      <c r="N39" s="1" t="s">
        <v>240</v>
      </c>
    </row>
    <row r="40" spans="2:14" ht="103.5">
      <c r="B40" s="14">
        <v>12</v>
      </c>
      <c r="C40" s="109" t="s">
        <v>290</v>
      </c>
      <c r="D40" s="109" t="s">
        <v>291</v>
      </c>
      <c r="E40" s="24" t="s">
        <v>213</v>
      </c>
      <c r="F40" s="29" t="s">
        <v>260</v>
      </c>
      <c r="G40" s="29" t="s">
        <v>278</v>
      </c>
      <c r="H40" s="154">
        <v>90000</v>
      </c>
      <c r="I40" s="154">
        <f t="shared" ref="I40" si="7">H40*0.0287</f>
        <v>2583</v>
      </c>
      <c r="J40" s="154">
        <v>2736</v>
      </c>
      <c r="K40" s="154">
        <v>9753.1200000000008</v>
      </c>
      <c r="L40" s="154">
        <v>10313.75</v>
      </c>
      <c r="M40" s="154">
        <f>SUM(I40:L40)</f>
        <v>25385.870000000003</v>
      </c>
      <c r="N40" s="154">
        <f>+H40-M40</f>
        <v>64614.13</v>
      </c>
    </row>
    <row r="41" spans="2:14" ht="32.25" thickBot="1">
      <c r="B41" s="39" t="s">
        <v>242</v>
      </c>
      <c r="C41" s="65"/>
      <c r="D41" s="65"/>
      <c r="E41" s="30"/>
      <c r="F41" s="30"/>
      <c r="G41" s="30"/>
      <c r="H41" s="72">
        <f>+SUM(H40)</f>
        <v>90000</v>
      </c>
      <c r="I41" s="153">
        <f t="shared" ref="I41:N41" si="8">+SUM(I40)</f>
        <v>2583</v>
      </c>
      <c r="J41" s="153">
        <f t="shared" si="8"/>
        <v>2736</v>
      </c>
      <c r="K41" s="153">
        <f t="shared" si="8"/>
        <v>9753.1200000000008</v>
      </c>
      <c r="L41" s="156">
        <f t="shared" si="8"/>
        <v>10313.75</v>
      </c>
      <c r="M41" s="153">
        <f t="shared" si="8"/>
        <v>25385.870000000003</v>
      </c>
      <c r="N41" s="153">
        <f t="shared" si="8"/>
        <v>64614.13</v>
      </c>
    </row>
    <row r="42" spans="2:14" ht="21" thickBot="1">
      <c r="B42" s="11" t="s">
        <v>255</v>
      </c>
      <c r="C42" s="148" t="s">
        <v>229</v>
      </c>
      <c r="D42" s="149" t="s">
        <v>228</v>
      </c>
      <c r="E42" s="149" t="s">
        <v>292</v>
      </c>
      <c r="F42" s="149" t="s">
        <v>232</v>
      </c>
      <c r="G42" s="149"/>
      <c r="H42" s="149" t="s">
        <v>233</v>
      </c>
      <c r="I42" s="149" t="s">
        <v>234</v>
      </c>
      <c r="J42" s="149" t="s">
        <v>152</v>
      </c>
      <c r="K42" s="149" t="s">
        <v>256</v>
      </c>
      <c r="L42" s="149" t="s">
        <v>236</v>
      </c>
      <c r="M42" s="149"/>
      <c r="N42" s="150"/>
    </row>
    <row r="43" spans="2:14" ht="31.5" thickBot="1">
      <c r="B43" s="119" t="s">
        <v>124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1"/>
    </row>
    <row r="44" spans="2:14" ht="18.75" thickBot="1">
      <c r="B44" s="1" t="s">
        <v>4</v>
      </c>
      <c r="C44" s="1" t="s">
        <v>5</v>
      </c>
      <c r="D44" s="1" t="s">
        <v>6</v>
      </c>
      <c r="E44" s="1" t="s">
        <v>210</v>
      </c>
      <c r="F44" s="1" t="s">
        <v>7</v>
      </c>
      <c r="G44" s="1" t="s">
        <v>257</v>
      </c>
      <c r="H44" s="1" t="s">
        <v>237</v>
      </c>
      <c r="I44" s="1" t="s">
        <v>8</v>
      </c>
      <c r="J44" s="1" t="s">
        <v>9</v>
      </c>
      <c r="K44" s="1" t="s">
        <v>10</v>
      </c>
      <c r="L44" s="1" t="s">
        <v>238</v>
      </c>
      <c r="M44" s="1" t="s">
        <v>239</v>
      </c>
      <c r="N44" s="1" t="s">
        <v>240</v>
      </c>
    </row>
    <row r="45" spans="2:14" ht="17.25">
      <c r="B45" s="14">
        <v>13</v>
      </c>
      <c r="C45" s="111" t="s">
        <v>293</v>
      </c>
      <c r="D45" s="111" t="s">
        <v>162</v>
      </c>
      <c r="E45" s="14" t="s">
        <v>213</v>
      </c>
      <c r="F45" s="29" t="s">
        <v>260</v>
      </c>
      <c r="G45" s="36" t="s">
        <v>263</v>
      </c>
      <c r="H45" s="51">
        <v>50000</v>
      </c>
      <c r="I45" s="51">
        <v>1435</v>
      </c>
      <c r="J45" s="51">
        <v>1520</v>
      </c>
      <c r="K45" s="49">
        <v>0</v>
      </c>
      <c r="L45" s="51">
        <v>25</v>
      </c>
      <c r="M45" s="157">
        <f>+I45+J45+K45+L45</f>
        <v>2980</v>
      </c>
      <c r="N45" s="49">
        <f>+H45-M45</f>
        <v>47020</v>
      </c>
    </row>
    <row r="46" spans="2:14" ht="75">
      <c r="B46" s="36">
        <v>14</v>
      </c>
      <c r="C46" s="106" t="s">
        <v>294</v>
      </c>
      <c r="D46" s="106" t="s">
        <v>295</v>
      </c>
      <c r="E46" s="28" t="s">
        <v>214</v>
      </c>
      <c r="F46" s="29" t="s">
        <v>260</v>
      </c>
      <c r="G46" s="29" t="s">
        <v>296</v>
      </c>
      <c r="H46" s="49">
        <v>50000</v>
      </c>
      <c r="I46" s="49">
        <f>H46*0.0287</f>
        <v>1435</v>
      </c>
      <c r="J46" s="49">
        <f>IF(H46&lt;75829.93,H46*0.0304,2305.23)</f>
        <v>1520</v>
      </c>
      <c r="K46" s="49">
        <v>0</v>
      </c>
      <c r="L46" s="49">
        <v>25</v>
      </c>
      <c r="M46" s="49">
        <f t="shared" ref="M46:M49" si="9">I46+J46+K46+L46</f>
        <v>2980</v>
      </c>
      <c r="N46" s="49">
        <f t="shared" ref="N46:N48" si="10">+H46-M46</f>
        <v>47020</v>
      </c>
    </row>
    <row r="47" spans="2:14" ht="75">
      <c r="B47" s="14">
        <v>15</v>
      </c>
      <c r="C47" s="106" t="s">
        <v>297</v>
      </c>
      <c r="D47" s="106" t="s">
        <v>295</v>
      </c>
      <c r="E47" s="28" t="s">
        <v>214</v>
      </c>
      <c r="F47" s="29" t="s">
        <v>260</v>
      </c>
      <c r="G47" s="29" t="s">
        <v>298</v>
      </c>
      <c r="H47" s="49">
        <v>50000</v>
      </c>
      <c r="I47" s="49">
        <f t="shared" ref="I47:I49" si="11">H47*0.0287</f>
        <v>1435</v>
      </c>
      <c r="J47" s="49">
        <f t="shared" ref="J47" si="12">IF(H47&lt;75829.93,H47*0.0304,2305.23)</f>
        <v>1520</v>
      </c>
      <c r="K47" s="49">
        <v>1854</v>
      </c>
      <c r="L47" s="49">
        <v>25</v>
      </c>
      <c r="M47" s="49">
        <f t="shared" si="9"/>
        <v>4834</v>
      </c>
      <c r="N47" s="49">
        <f t="shared" si="10"/>
        <v>45166</v>
      </c>
    </row>
    <row r="48" spans="2:14" ht="60">
      <c r="B48" s="36">
        <v>16</v>
      </c>
      <c r="C48" s="106" t="s">
        <v>299</v>
      </c>
      <c r="D48" s="106" t="s">
        <v>195</v>
      </c>
      <c r="E48" s="28" t="s">
        <v>213</v>
      </c>
      <c r="F48" s="29" t="s">
        <v>260</v>
      </c>
      <c r="G48" s="29" t="s">
        <v>281</v>
      </c>
      <c r="H48" s="49">
        <v>45000</v>
      </c>
      <c r="I48" s="49">
        <f t="shared" si="11"/>
        <v>1291.5</v>
      </c>
      <c r="J48" s="49">
        <v>1368</v>
      </c>
      <c r="K48" s="49">
        <v>675.09</v>
      </c>
      <c r="L48" s="49">
        <v>3179.9</v>
      </c>
      <c r="M48" s="49">
        <f t="shared" si="9"/>
        <v>6514.49</v>
      </c>
      <c r="N48" s="49">
        <f t="shared" si="10"/>
        <v>38485.51</v>
      </c>
    </row>
    <row r="49" spans="2:14" ht="60">
      <c r="B49" s="14">
        <v>17</v>
      </c>
      <c r="C49" s="106" t="s">
        <v>300</v>
      </c>
      <c r="D49" s="106" t="s">
        <v>295</v>
      </c>
      <c r="E49" s="28" t="s">
        <v>214</v>
      </c>
      <c r="F49" s="29" t="s">
        <v>260</v>
      </c>
      <c r="G49" s="36" t="s">
        <v>263</v>
      </c>
      <c r="H49" s="54">
        <v>50000</v>
      </c>
      <c r="I49" s="54">
        <f t="shared" si="11"/>
        <v>1435</v>
      </c>
      <c r="J49" s="54">
        <v>1520</v>
      </c>
      <c r="K49" s="54">
        <v>1854</v>
      </c>
      <c r="L49" s="54">
        <v>25</v>
      </c>
      <c r="M49" s="49">
        <f t="shared" si="9"/>
        <v>4834</v>
      </c>
      <c r="N49" s="54">
        <f>+H49-M49</f>
        <v>45166</v>
      </c>
    </row>
    <row r="50" spans="2:14" ht="32.25" thickBot="1">
      <c r="B50" s="39" t="s">
        <v>242</v>
      </c>
      <c r="C50" s="106"/>
      <c r="D50" s="106"/>
      <c r="E50" s="28"/>
      <c r="F50" s="29"/>
      <c r="G50" s="29"/>
      <c r="H50" s="72">
        <f>SUM(H45:H49)</f>
        <v>245000</v>
      </c>
      <c r="I50" s="72">
        <f t="shared" ref="I50:N50" si="13">SUM(I45:I49)</f>
        <v>7031.5</v>
      </c>
      <c r="J50" s="72">
        <f t="shared" si="13"/>
        <v>7448</v>
      </c>
      <c r="K50" s="72">
        <f t="shared" si="13"/>
        <v>4383.09</v>
      </c>
      <c r="L50" s="72">
        <f t="shared" si="13"/>
        <v>3279.9</v>
      </c>
      <c r="M50" s="72">
        <f t="shared" si="13"/>
        <v>22142.489999999998</v>
      </c>
      <c r="N50" s="72">
        <f t="shared" si="13"/>
        <v>222857.51</v>
      </c>
    </row>
    <row r="51" spans="2:14" ht="27" thickBot="1">
      <c r="B51" s="133" t="s">
        <v>301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5"/>
    </row>
    <row r="52" spans="2:14" ht="18.75" thickBot="1">
      <c r="B52" s="1" t="s">
        <v>4</v>
      </c>
      <c r="C52" s="1" t="s">
        <v>5</v>
      </c>
      <c r="D52" s="1" t="s">
        <v>6</v>
      </c>
      <c r="E52" s="1" t="s">
        <v>210</v>
      </c>
      <c r="F52" s="1" t="s">
        <v>7</v>
      </c>
      <c r="G52" s="1" t="s">
        <v>257</v>
      </c>
      <c r="H52" s="1" t="s">
        <v>237</v>
      </c>
      <c r="I52" s="1" t="s">
        <v>8</v>
      </c>
      <c r="J52" s="1" t="s">
        <v>9</v>
      </c>
      <c r="K52" s="1" t="s">
        <v>10</v>
      </c>
      <c r="L52" s="1" t="s">
        <v>238</v>
      </c>
      <c r="M52" s="1" t="s">
        <v>239</v>
      </c>
      <c r="N52" s="1" t="s">
        <v>240</v>
      </c>
    </row>
    <row r="53" spans="2:14" ht="105">
      <c r="B53" s="36">
        <v>18</v>
      </c>
      <c r="C53" s="106" t="s">
        <v>302</v>
      </c>
      <c r="D53" s="106" t="s">
        <v>195</v>
      </c>
      <c r="E53" s="28" t="s">
        <v>214</v>
      </c>
      <c r="F53" s="29" t="s">
        <v>260</v>
      </c>
      <c r="G53" s="29" t="s">
        <v>281</v>
      </c>
      <c r="H53" s="49">
        <v>41000</v>
      </c>
      <c r="I53" s="49">
        <f t="shared" ref="I53:I55" si="14">H53*0.0287</f>
        <v>1176.7</v>
      </c>
      <c r="J53" s="49">
        <f t="shared" ref="J53" si="15">IF(H53&lt;75829.93,H53*0.0304,2305.23)</f>
        <v>1246.4000000000001</v>
      </c>
      <c r="K53" s="49">
        <v>583.79</v>
      </c>
      <c r="L53" s="49">
        <v>25</v>
      </c>
      <c r="M53" s="49">
        <f t="shared" ref="M53:M56" si="16">I53+J53+K53+L53</f>
        <v>3031.8900000000003</v>
      </c>
      <c r="N53" s="49">
        <f t="shared" ref="N53:N55" si="17">+H53-M53</f>
        <v>37968.11</v>
      </c>
    </row>
    <row r="54" spans="2:14" ht="90">
      <c r="B54" s="36">
        <v>19</v>
      </c>
      <c r="C54" s="106" t="s">
        <v>303</v>
      </c>
      <c r="D54" s="106" t="s">
        <v>304</v>
      </c>
      <c r="E54" s="28" t="s">
        <v>214</v>
      </c>
      <c r="F54" s="29" t="s">
        <v>260</v>
      </c>
      <c r="G54" s="36" t="s">
        <v>263</v>
      </c>
      <c r="H54" s="49">
        <v>60000</v>
      </c>
      <c r="I54" s="49">
        <f t="shared" si="14"/>
        <v>1722</v>
      </c>
      <c r="J54" s="49">
        <v>1824</v>
      </c>
      <c r="K54" s="49">
        <v>3486.68</v>
      </c>
      <c r="L54" s="49">
        <v>25</v>
      </c>
      <c r="M54" s="49">
        <f t="shared" si="16"/>
        <v>7057.68</v>
      </c>
      <c r="N54" s="49">
        <f t="shared" si="17"/>
        <v>52942.32</v>
      </c>
    </row>
    <row r="55" spans="2:14" ht="105">
      <c r="B55" s="36">
        <v>20</v>
      </c>
      <c r="C55" s="106" t="s">
        <v>305</v>
      </c>
      <c r="D55" s="106" t="s">
        <v>306</v>
      </c>
      <c r="E55" s="28" t="s">
        <v>214</v>
      </c>
      <c r="F55" s="29" t="s">
        <v>260</v>
      </c>
      <c r="G55" s="36" t="s">
        <v>263</v>
      </c>
      <c r="H55" s="49">
        <v>60000</v>
      </c>
      <c r="I55" s="49">
        <f t="shared" si="14"/>
        <v>1722</v>
      </c>
      <c r="J55" s="49">
        <v>1824</v>
      </c>
      <c r="K55" s="49">
        <v>3486.68</v>
      </c>
      <c r="L55" s="49">
        <v>25</v>
      </c>
      <c r="M55" s="49">
        <f t="shared" si="16"/>
        <v>7057.68</v>
      </c>
      <c r="N55" s="49">
        <f t="shared" si="17"/>
        <v>52942.32</v>
      </c>
    </row>
    <row r="56" spans="2:14" ht="51.75">
      <c r="B56" s="24">
        <v>21</v>
      </c>
      <c r="C56" s="109" t="s">
        <v>307</v>
      </c>
      <c r="D56" s="109" t="s">
        <v>188</v>
      </c>
      <c r="E56" s="24" t="s">
        <v>213</v>
      </c>
      <c r="F56" s="29" t="s">
        <v>260</v>
      </c>
      <c r="G56" s="29" t="s">
        <v>278</v>
      </c>
      <c r="H56" s="158">
        <v>45000</v>
      </c>
      <c r="I56" s="158">
        <v>1291.5</v>
      </c>
      <c r="J56" s="54">
        <v>1368</v>
      </c>
      <c r="K56" s="53">
        <v>0</v>
      </c>
      <c r="L56" s="158">
        <v>25</v>
      </c>
      <c r="M56" s="49">
        <f t="shared" si="16"/>
        <v>2684.5</v>
      </c>
      <c r="N56" s="158">
        <f t="shared" ref="N56" si="18">H56-M56</f>
        <v>42315.5</v>
      </c>
    </row>
    <row r="57" spans="2:14" ht="32.25" thickBot="1">
      <c r="B57" s="39" t="s">
        <v>242</v>
      </c>
      <c r="C57" s="106"/>
      <c r="D57" s="106"/>
      <c r="E57" s="28"/>
      <c r="F57" s="28"/>
      <c r="G57" s="28"/>
      <c r="H57" s="72">
        <f>SUM(H53:H56)</f>
        <v>206000</v>
      </c>
      <c r="I57" s="153">
        <f>SUM(I52:I56)</f>
        <v>5912.2</v>
      </c>
      <c r="J57" s="153">
        <f>SUM(J52:J56)</f>
        <v>6262.4</v>
      </c>
      <c r="K57" s="153">
        <f>SUM(K53:K56)</f>
        <v>7557.15</v>
      </c>
      <c r="L57" s="156">
        <f>SUM(L53:L56)</f>
        <v>100</v>
      </c>
      <c r="M57" s="153">
        <f>SUM(M52:M56)</f>
        <v>19831.75</v>
      </c>
      <c r="N57" s="153">
        <f>SUM(N52:N56)</f>
        <v>186168.25</v>
      </c>
    </row>
    <row r="58" spans="2:14" ht="31.5" thickBot="1">
      <c r="B58" s="119" t="s">
        <v>189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1"/>
    </row>
    <row r="59" spans="2:14" ht="18.75" thickBot="1">
      <c r="B59" s="1" t="s">
        <v>4</v>
      </c>
      <c r="C59" s="1" t="s">
        <v>5</v>
      </c>
      <c r="D59" s="1" t="s">
        <v>6</v>
      </c>
      <c r="E59" s="1" t="s">
        <v>210</v>
      </c>
      <c r="F59" s="1" t="s">
        <v>7</v>
      </c>
      <c r="G59" s="1" t="s">
        <v>257</v>
      </c>
      <c r="H59" s="1" t="s">
        <v>237</v>
      </c>
      <c r="I59" s="1" t="s">
        <v>8</v>
      </c>
      <c r="J59" s="1" t="s">
        <v>9</v>
      </c>
      <c r="K59" s="1" t="s">
        <v>10</v>
      </c>
      <c r="L59" s="1" t="s">
        <v>238</v>
      </c>
      <c r="M59" s="1" t="s">
        <v>239</v>
      </c>
      <c r="N59" s="1" t="s">
        <v>240</v>
      </c>
    </row>
    <row r="60" spans="2:14" ht="75">
      <c r="B60" s="36">
        <v>22</v>
      </c>
      <c r="C60" s="106" t="s">
        <v>308</v>
      </c>
      <c r="D60" s="106" t="s">
        <v>309</v>
      </c>
      <c r="E60" s="28" t="s">
        <v>214</v>
      </c>
      <c r="F60" s="29" t="s">
        <v>260</v>
      </c>
      <c r="G60" s="115" t="s">
        <v>278</v>
      </c>
      <c r="H60" s="49">
        <v>50000</v>
      </c>
      <c r="I60" s="49">
        <v>1435</v>
      </c>
      <c r="J60" s="49">
        <v>1520</v>
      </c>
      <c r="K60" s="49">
        <v>0</v>
      </c>
      <c r="L60" s="49">
        <v>4286.88</v>
      </c>
      <c r="M60" s="49">
        <f t="shared" ref="M60:M61" si="19">I60+J60+K60+L60</f>
        <v>7241.88</v>
      </c>
      <c r="N60" s="49">
        <f>+H60-M60</f>
        <v>42758.12</v>
      </c>
    </row>
    <row r="61" spans="2:14" ht="90">
      <c r="B61" s="36">
        <v>23</v>
      </c>
      <c r="C61" s="106" t="s">
        <v>310</v>
      </c>
      <c r="D61" s="106" t="s">
        <v>311</v>
      </c>
      <c r="E61" s="28" t="s">
        <v>214</v>
      </c>
      <c r="F61" s="29" t="s">
        <v>260</v>
      </c>
      <c r="G61" s="155" t="s">
        <v>312</v>
      </c>
      <c r="H61" s="49">
        <v>60000</v>
      </c>
      <c r="I61" s="49">
        <f t="shared" ref="I61" si="20">H61*0.0287</f>
        <v>1722</v>
      </c>
      <c r="J61" s="49">
        <f t="shared" ref="J61" si="21">IF(H61&lt;75829.93,H61*0.0304,2305.23)</f>
        <v>1824</v>
      </c>
      <c r="K61" s="49">
        <v>0</v>
      </c>
      <c r="L61" s="49">
        <v>1602.45</v>
      </c>
      <c r="M61" s="49">
        <f t="shared" si="19"/>
        <v>5148.45</v>
      </c>
      <c r="N61" s="49">
        <f t="shared" ref="N61" si="22">+H61-M61</f>
        <v>54851.55</v>
      </c>
    </row>
    <row r="62" spans="2:14" ht="75">
      <c r="B62" s="36">
        <v>24</v>
      </c>
      <c r="C62" s="106" t="s">
        <v>313</v>
      </c>
      <c r="D62" s="106" t="s">
        <v>314</v>
      </c>
      <c r="E62" s="28" t="s">
        <v>214</v>
      </c>
      <c r="F62" s="29" t="s">
        <v>260</v>
      </c>
      <c r="G62" s="29" t="s">
        <v>296</v>
      </c>
      <c r="H62" s="54">
        <v>50000</v>
      </c>
      <c r="I62" s="54">
        <f>H62*0.0287</f>
        <v>1435</v>
      </c>
      <c r="J62" s="54">
        <f>IF(H62&lt;75829.93,H62*0.0304,2305.23)</f>
        <v>1520</v>
      </c>
      <c r="K62" s="54">
        <v>0</v>
      </c>
      <c r="L62" s="54">
        <v>25</v>
      </c>
      <c r="M62" s="54">
        <f>I62+J62+K62+L62</f>
        <v>2980</v>
      </c>
      <c r="N62" s="54">
        <f>+H62-M62</f>
        <v>47020</v>
      </c>
    </row>
    <row r="63" spans="2:14" ht="32.25" thickBot="1">
      <c r="B63" s="39" t="s">
        <v>242</v>
      </c>
      <c r="C63" s="106"/>
      <c r="D63" s="106"/>
      <c r="E63" s="28"/>
      <c r="F63" s="29"/>
      <c r="G63" s="29" t="s">
        <v>315</v>
      </c>
      <c r="H63" s="72">
        <f>SUM(H60:H62)</f>
        <v>160000</v>
      </c>
      <c r="I63" s="72">
        <f t="shared" ref="I63:N63" si="23">SUM(I60:I62)</f>
        <v>4592</v>
      </c>
      <c r="J63" s="72">
        <f t="shared" si="23"/>
        <v>4864</v>
      </c>
      <c r="K63" s="72">
        <f t="shared" si="23"/>
        <v>0</v>
      </c>
      <c r="L63" s="72">
        <f t="shared" si="23"/>
        <v>5914.33</v>
      </c>
      <c r="M63" s="72">
        <f t="shared" si="23"/>
        <v>15370.33</v>
      </c>
      <c r="N63" s="72">
        <f t="shared" si="23"/>
        <v>144629.67000000001</v>
      </c>
    </row>
    <row r="64" spans="2:14" ht="31.5" thickBot="1">
      <c r="B64" s="119" t="s">
        <v>158</v>
      </c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1"/>
    </row>
    <row r="65" spans="2:14" ht="18.75" thickBot="1">
      <c r="B65" s="1" t="s">
        <v>4</v>
      </c>
      <c r="C65" s="1" t="s">
        <v>5</v>
      </c>
      <c r="D65" s="1" t="s">
        <v>6</v>
      </c>
      <c r="E65" s="1" t="s">
        <v>210</v>
      </c>
      <c r="F65" s="1" t="s">
        <v>7</v>
      </c>
      <c r="G65" s="1" t="s">
        <v>257</v>
      </c>
      <c r="H65" s="1" t="s">
        <v>237</v>
      </c>
      <c r="I65" s="1" t="s">
        <v>8</v>
      </c>
      <c r="J65" s="1" t="s">
        <v>9</v>
      </c>
      <c r="K65" s="1" t="s">
        <v>10</v>
      </c>
      <c r="L65" s="1" t="s">
        <v>238</v>
      </c>
      <c r="M65" s="1" t="s">
        <v>239</v>
      </c>
      <c r="N65" s="1" t="s">
        <v>240</v>
      </c>
    </row>
    <row r="66" spans="2:14" ht="75">
      <c r="B66" s="36">
        <v>25</v>
      </c>
      <c r="C66" s="106" t="s">
        <v>316</v>
      </c>
      <c r="D66" s="106" t="s">
        <v>195</v>
      </c>
      <c r="E66" s="28" t="s">
        <v>213</v>
      </c>
      <c r="F66" s="29" t="s">
        <v>260</v>
      </c>
      <c r="G66" s="29" t="s">
        <v>298</v>
      </c>
      <c r="H66" s="49">
        <v>41000</v>
      </c>
      <c r="I66" s="49">
        <v>1176.7</v>
      </c>
      <c r="J66" s="49">
        <v>1246.4000000000001</v>
      </c>
      <c r="K66" s="49">
        <v>583.79</v>
      </c>
      <c r="L66" s="49">
        <v>225</v>
      </c>
      <c r="M66" s="49">
        <f>+L66+K66+J66+I66</f>
        <v>3231.8900000000003</v>
      </c>
      <c r="N66" s="49">
        <f>+H66-M66</f>
        <v>37768.11</v>
      </c>
    </row>
    <row r="67" spans="2:14" ht="31.5">
      <c r="B67" s="39" t="s">
        <v>242</v>
      </c>
      <c r="C67" s="159"/>
      <c r="D67" s="159"/>
      <c r="E67" s="160"/>
      <c r="F67" s="160"/>
      <c r="G67" s="160"/>
      <c r="H67" s="161">
        <f t="shared" ref="H67:N67" si="24">SUM(H66:H66)</f>
        <v>41000</v>
      </c>
      <c r="I67" s="161">
        <f t="shared" si="24"/>
        <v>1176.7</v>
      </c>
      <c r="J67" s="161">
        <f t="shared" si="24"/>
        <v>1246.4000000000001</v>
      </c>
      <c r="K67" s="161">
        <f t="shared" si="24"/>
        <v>583.79</v>
      </c>
      <c r="L67" s="161">
        <f t="shared" si="24"/>
        <v>225</v>
      </c>
      <c r="M67" s="161">
        <f t="shared" si="24"/>
        <v>3231.8900000000003</v>
      </c>
      <c r="N67" s="161">
        <f t="shared" si="24"/>
        <v>37768.11</v>
      </c>
    </row>
    <row r="68" spans="2:14" ht="35.25" thickBot="1">
      <c r="B68" s="17" t="s">
        <v>241</v>
      </c>
      <c r="C68" s="14"/>
      <c r="D68" s="14"/>
      <c r="E68" s="14"/>
      <c r="F68" s="14"/>
      <c r="G68" s="14"/>
      <c r="H68" s="162">
        <f>+H18+H22+H27+H32+H37+H41+H50+H57+H63+H67</f>
        <v>1379000</v>
      </c>
      <c r="I68" s="162">
        <f t="shared" ref="I68:N68" si="25">+I18+I22+I27+I32+I37+I41+I50+I57+I63+I67</f>
        <v>39577.299999999996</v>
      </c>
      <c r="J68" s="162">
        <f t="shared" si="25"/>
        <v>41921.599999999999</v>
      </c>
      <c r="K68" s="162">
        <f t="shared" si="25"/>
        <v>50332.86</v>
      </c>
      <c r="L68" s="162">
        <f t="shared" si="25"/>
        <v>37232.85</v>
      </c>
      <c r="M68" s="162">
        <f t="shared" si="25"/>
        <v>169064.61</v>
      </c>
      <c r="N68" s="162">
        <f t="shared" si="25"/>
        <v>1209935.3900000001</v>
      </c>
    </row>
    <row r="69" spans="2:14" ht="18" thickTop="1">
      <c r="B69" s="17"/>
      <c r="C69" s="14"/>
      <c r="D69" s="14"/>
      <c r="E69" s="14"/>
      <c r="F69" s="14"/>
      <c r="G69" s="14"/>
      <c r="H69" s="18"/>
      <c r="I69" s="18"/>
      <c r="J69" s="18"/>
      <c r="K69" s="18"/>
      <c r="L69" s="18"/>
      <c r="M69" s="18"/>
      <c r="N69" s="19"/>
    </row>
    <row r="70" spans="2:14" ht="17.25">
      <c r="B70" s="14" t="s">
        <v>218</v>
      </c>
      <c r="C70" s="14"/>
      <c r="D70" s="14"/>
      <c r="E70" s="14"/>
      <c r="F70" s="14"/>
      <c r="G70" s="15" t="s">
        <v>84</v>
      </c>
      <c r="H70" s="15"/>
      <c r="I70" s="15"/>
      <c r="K70" s="122" t="s">
        <v>85</v>
      </c>
      <c r="L70" s="122"/>
      <c r="M70" s="122"/>
      <c r="N70" s="122"/>
    </row>
    <row r="71" spans="2:14" ht="17.25">
      <c r="B71" s="17"/>
      <c r="C71" s="14"/>
      <c r="D71" s="14"/>
      <c r="E71" s="14"/>
      <c r="F71" s="14"/>
      <c r="G71" s="14"/>
      <c r="H71" s="18"/>
      <c r="I71" s="18"/>
      <c r="J71" s="18"/>
      <c r="K71" s="18"/>
      <c r="L71" s="18"/>
      <c r="M71" s="18"/>
      <c r="N71" s="19"/>
    </row>
    <row r="72" spans="2:14" ht="17.25">
      <c r="B72" s="20" t="s">
        <v>206</v>
      </c>
      <c r="C72" s="14"/>
      <c r="D72" s="14"/>
      <c r="E72" s="14"/>
      <c r="F72" s="14"/>
      <c r="G72" s="21" t="s">
        <v>102</v>
      </c>
      <c r="H72" s="15"/>
      <c r="I72" s="15"/>
      <c r="J72" s="15"/>
      <c r="K72" s="123" t="s">
        <v>103</v>
      </c>
      <c r="L72" s="123"/>
      <c r="M72" s="123"/>
      <c r="N72" s="123"/>
    </row>
    <row r="73" spans="2:14" ht="17.25">
      <c r="B73" s="14" t="s">
        <v>219</v>
      </c>
      <c r="C73" s="14"/>
      <c r="D73" s="14"/>
      <c r="E73" s="14"/>
      <c r="F73" s="14"/>
      <c r="G73" s="14" t="s">
        <v>220</v>
      </c>
      <c r="H73" s="15"/>
      <c r="I73" s="15"/>
      <c r="J73" s="15"/>
      <c r="K73" s="122" t="s">
        <v>12</v>
      </c>
      <c r="L73" s="122"/>
      <c r="M73" s="122"/>
      <c r="N73" s="122"/>
    </row>
    <row r="74" spans="2:14" ht="17.25"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</row>
    <row r="75" spans="2:14" ht="17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</sheetData>
  <mergeCells count="15">
    <mergeCell ref="K72:N72"/>
    <mergeCell ref="K73:N73"/>
    <mergeCell ref="B74:N74"/>
    <mergeCell ref="B38:N38"/>
    <mergeCell ref="B43:N43"/>
    <mergeCell ref="B51:N51"/>
    <mergeCell ref="B58:N58"/>
    <mergeCell ref="B64:N64"/>
    <mergeCell ref="K70:N70"/>
    <mergeCell ref="B5:N10"/>
    <mergeCell ref="B12:N12"/>
    <mergeCell ref="B19:N19"/>
    <mergeCell ref="B23:N23"/>
    <mergeCell ref="B28:N28"/>
    <mergeCell ref="B33:N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CB1F9-B76A-4F0A-A90F-7A996A834E9C}">
  <dimension ref="A1:M25"/>
  <sheetViews>
    <sheetView zoomScale="80" zoomScaleNormal="80" workbookViewId="0">
      <selection activeCell="C11" sqref="C11"/>
    </sheetView>
  </sheetViews>
  <sheetFormatPr baseColWidth="10" defaultRowHeight="15"/>
  <cols>
    <col min="2" max="2" width="48.28515625" customWidth="1"/>
    <col min="3" max="3" width="24.42578125" customWidth="1"/>
    <col min="5" max="5" width="18.7109375" bestFit="1" customWidth="1"/>
    <col min="6" max="6" width="40" bestFit="1" customWidth="1"/>
    <col min="12" max="12" width="14.140625" bestFit="1" customWidth="1"/>
  </cols>
  <sheetData>
    <row r="1" spans="1:13">
      <c r="A1" s="138" t="s">
        <v>317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3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1:13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</row>
    <row r="4" spans="1:13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3"/>
    </row>
    <row r="5" spans="1:13">
      <c r="A5" s="141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3"/>
    </row>
    <row r="6" spans="1:13" ht="36.75" customHeight="1" thickBot="1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2"/>
      <c r="L6" s="143"/>
    </row>
    <row r="7" spans="1:13" ht="21" thickBot="1">
      <c r="A7" s="164" t="s">
        <v>255</v>
      </c>
      <c r="B7" s="165" t="s">
        <v>229</v>
      </c>
      <c r="C7" s="165" t="s">
        <v>228</v>
      </c>
      <c r="D7" s="165" t="s">
        <v>231</v>
      </c>
      <c r="E7" s="165" t="s">
        <v>232</v>
      </c>
      <c r="F7" s="165" t="s">
        <v>233</v>
      </c>
      <c r="G7" s="165" t="s">
        <v>234</v>
      </c>
      <c r="H7" s="165" t="s">
        <v>1</v>
      </c>
      <c r="I7" s="165" t="s">
        <v>318</v>
      </c>
      <c r="J7" s="166" t="s">
        <v>236</v>
      </c>
      <c r="K7" s="148"/>
      <c r="L7" s="150"/>
    </row>
    <row r="8" spans="1:13" ht="31.5" thickBot="1">
      <c r="A8" s="119" t="s">
        <v>153</v>
      </c>
      <c r="B8" s="120"/>
      <c r="C8" s="120"/>
      <c r="D8" s="120"/>
      <c r="E8" s="120"/>
      <c r="F8" s="120"/>
      <c r="G8" s="120"/>
      <c r="H8" s="120"/>
      <c r="I8" s="120"/>
      <c r="J8" s="120"/>
      <c r="K8" s="167"/>
      <c r="L8" s="168"/>
    </row>
    <row r="9" spans="1:13" ht="21" thickBot="1">
      <c r="A9" s="11" t="s">
        <v>4</v>
      </c>
      <c r="B9" s="11" t="s">
        <v>5</v>
      </c>
      <c r="C9" s="11" t="s">
        <v>6</v>
      </c>
      <c r="D9" s="11" t="s">
        <v>210</v>
      </c>
      <c r="E9" s="11" t="s">
        <v>7</v>
      </c>
      <c r="F9" s="11" t="s">
        <v>237</v>
      </c>
      <c r="G9" s="11" t="s">
        <v>8</v>
      </c>
      <c r="H9" s="11" t="s">
        <v>9</v>
      </c>
      <c r="I9" s="11" t="s">
        <v>10</v>
      </c>
      <c r="J9" s="11" t="s">
        <v>238</v>
      </c>
      <c r="K9" s="11" t="s">
        <v>239</v>
      </c>
      <c r="L9" s="11" t="s">
        <v>240</v>
      </c>
    </row>
    <row r="10" spans="1:13" ht="69">
      <c r="A10" s="24">
        <v>1</v>
      </c>
      <c r="B10" s="109" t="s">
        <v>319</v>
      </c>
      <c r="C10" s="109" t="s">
        <v>320</v>
      </c>
      <c r="D10" s="24" t="s">
        <v>213</v>
      </c>
      <c r="E10" s="24" t="s">
        <v>321</v>
      </c>
      <c r="F10" s="51">
        <v>15000</v>
      </c>
      <c r="G10" s="169">
        <v>0</v>
      </c>
      <c r="H10" s="169">
        <v>0</v>
      </c>
      <c r="I10" s="169">
        <v>0</v>
      </c>
      <c r="J10" s="169">
        <v>0</v>
      </c>
      <c r="K10" s="169">
        <f>+G10+H10+I10+J10</f>
        <v>0</v>
      </c>
      <c r="L10" s="25">
        <f>F10-K10</f>
        <v>15000</v>
      </c>
      <c r="M10" s="16"/>
    </row>
    <row r="11" spans="1:13" ht="69">
      <c r="A11" s="24">
        <v>2</v>
      </c>
      <c r="B11" s="109" t="s">
        <v>322</v>
      </c>
      <c r="C11" s="109" t="s">
        <v>323</v>
      </c>
      <c r="D11" s="24" t="s">
        <v>213</v>
      </c>
      <c r="E11" s="24" t="s">
        <v>321</v>
      </c>
      <c r="F11" s="51">
        <v>50000</v>
      </c>
      <c r="G11" s="169">
        <v>0</v>
      </c>
      <c r="H11" s="169">
        <v>0</v>
      </c>
      <c r="I11" s="51">
        <v>2297.25</v>
      </c>
      <c r="J11" s="169">
        <v>0</v>
      </c>
      <c r="K11" s="169">
        <f t="shared" ref="K11:K16" si="0">+G11+H11+I11+J11</f>
        <v>2297.25</v>
      </c>
      <c r="L11" s="25">
        <f t="shared" ref="L11:L16" si="1">F11-K11</f>
        <v>47702.75</v>
      </c>
      <c r="M11" s="16"/>
    </row>
    <row r="12" spans="1:13" ht="69">
      <c r="A12" s="24">
        <v>3</v>
      </c>
      <c r="B12" s="109" t="s">
        <v>324</v>
      </c>
      <c r="C12" s="109" t="s">
        <v>325</v>
      </c>
      <c r="D12" s="24" t="s">
        <v>213</v>
      </c>
      <c r="E12" s="24" t="s">
        <v>321</v>
      </c>
      <c r="F12" s="51">
        <v>12500</v>
      </c>
      <c r="G12" s="169">
        <v>0</v>
      </c>
      <c r="H12" s="169">
        <v>0</v>
      </c>
      <c r="I12" s="169">
        <v>0</v>
      </c>
      <c r="J12" s="169">
        <v>0</v>
      </c>
      <c r="K12" s="169">
        <f t="shared" si="0"/>
        <v>0</v>
      </c>
      <c r="L12" s="25">
        <f t="shared" si="1"/>
        <v>12500</v>
      </c>
      <c r="M12" s="16"/>
    </row>
    <row r="13" spans="1:13" ht="69">
      <c r="A13" s="24">
        <v>4</v>
      </c>
      <c r="B13" s="109" t="s">
        <v>326</v>
      </c>
      <c r="C13" s="109" t="s">
        <v>325</v>
      </c>
      <c r="D13" s="24" t="s">
        <v>214</v>
      </c>
      <c r="E13" s="24" t="s">
        <v>321</v>
      </c>
      <c r="F13" s="51">
        <v>12500</v>
      </c>
      <c r="G13" s="169">
        <v>0</v>
      </c>
      <c r="H13" s="169">
        <v>0</v>
      </c>
      <c r="I13" s="169">
        <v>0</v>
      </c>
      <c r="J13" s="51">
        <v>2549.41</v>
      </c>
      <c r="K13" s="51">
        <f t="shared" si="0"/>
        <v>2549.41</v>
      </c>
      <c r="L13" s="25">
        <f t="shared" si="1"/>
        <v>9950.59</v>
      </c>
      <c r="M13" s="16"/>
    </row>
    <row r="14" spans="1:13" ht="69">
      <c r="A14" s="24">
        <v>5</v>
      </c>
      <c r="B14" s="109" t="s">
        <v>327</v>
      </c>
      <c r="C14" s="109" t="s">
        <v>325</v>
      </c>
      <c r="D14" s="24" t="s">
        <v>213</v>
      </c>
      <c r="E14" s="24" t="s">
        <v>321</v>
      </c>
      <c r="F14" s="51">
        <v>15000</v>
      </c>
      <c r="G14" s="169">
        <v>0</v>
      </c>
      <c r="H14" s="169">
        <v>0</v>
      </c>
      <c r="I14" s="169">
        <v>0</v>
      </c>
      <c r="J14" s="169">
        <v>0</v>
      </c>
      <c r="K14" s="169">
        <f t="shared" si="0"/>
        <v>0</v>
      </c>
      <c r="L14" s="25">
        <f t="shared" si="1"/>
        <v>15000</v>
      </c>
      <c r="M14" s="16"/>
    </row>
    <row r="15" spans="1:13" ht="69">
      <c r="A15" s="24">
        <v>6</v>
      </c>
      <c r="B15" s="109" t="s">
        <v>328</v>
      </c>
      <c r="C15" s="109" t="s">
        <v>329</v>
      </c>
      <c r="D15" s="24" t="s">
        <v>213</v>
      </c>
      <c r="E15" s="24" t="s">
        <v>321</v>
      </c>
      <c r="F15" s="51">
        <v>12500</v>
      </c>
      <c r="G15" s="169">
        <v>0</v>
      </c>
      <c r="H15" s="169">
        <v>0</v>
      </c>
      <c r="I15" s="169">
        <v>0</v>
      </c>
      <c r="J15" s="169">
        <v>0</v>
      </c>
      <c r="K15" s="169">
        <f t="shared" si="0"/>
        <v>0</v>
      </c>
      <c r="L15" s="25">
        <f t="shared" si="1"/>
        <v>12500</v>
      </c>
      <c r="M15" s="16"/>
    </row>
    <row r="16" spans="1:13" ht="69">
      <c r="A16" s="24">
        <v>7</v>
      </c>
      <c r="B16" s="109" t="s">
        <v>330</v>
      </c>
      <c r="C16" s="109" t="s">
        <v>329</v>
      </c>
      <c r="D16" s="24" t="s">
        <v>214</v>
      </c>
      <c r="E16" s="24" t="s">
        <v>321</v>
      </c>
      <c r="F16" s="51">
        <v>12500</v>
      </c>
      <c r="G16" s="169">
        <v>0</v>
      </c>
      <c r="H16" s="169">
        <v>0</v>
      </c>
      <c r="I16" s="169">
        <v>0</v>
      </c>
      <c r="J16" s="169">
        <v>0</v>
      </c>
      <c r="K16" s="169">
        <f t="shared" si="0"/>
        <v>0</v>
      </c>
      <c r="L16" s="25">
        <f t="shared" si="1"/>
        <v>12500</v>
      </c>
      <c r="M16" s="16"/>
    </row>
    <row r="17" spans="1:13" ht="34.5">
      <c r="A17" s="22" t="s">
        <v>242</v>
      </c>
      <c r="B17" s="109"/>
      <c r="C17" s="109"/>
      <c r="D17" s="24"/>
      <c r="E17" s="24"/>
      <c r="F17" s="170">
        <f>SUM(F10:F16)</f>
        <v>130000</v>
      </c>
      <c r="G17" s="171">
        <f t="shared" ref="G17:L17" si="2">SUM(G9:G16)</f>
        <v>0</v>
      </c>
      <c r="H17" s="171">
        <f t="shared" si="2"/>
        <v>0</v>
      </c>
      <c r="I17" s="170">
        <f t="shared" si="2"/>
        <v>2297.25</v>
      </c>
      <c r="J17" s="172">
        <f t="shared" si="2"/>
        <v>2549.41</v>
      </c>
      <c r="K17" s="170">
        <f t="shared" si="2"/>
        <v>4846.66</v>
      </c>
      <c r="L17" s="173">
        <f t="shared" si="2"/>
        <v>125153.34</v>
      </c>
      <c r="M17" s="16"/>
    </row>
    <row r="18" spans="1:13" ht="35.25" thickBot="1">
      <c r="A18" s="22" t="s">
        <v>241</v>
      </c>
      <c r="B18" s="23"/>
      <c r="C18" s="23"/>
      <c r="D18" s="24"/>
      <c r="E18" s="24"/>
      <c r="F18" s="174">
        <f t="shared" ref="F18:L18" si="3">SUM(F10:F16)</f>
        <v>130000</v>
      </c>
      <c r="G18" s="175">
        <f t="shared" si="3"/>
        <v>0</v>
      </c>
      <c r="H18" s="175">
        <f t="shared" si="3"/>
        <v>0</v>
      </c>
      <c r="I18" s="174">
        <f t="shared" si="3"/>
        <v>2297.25</v>
      </c>
      <c r="J18" s="176">
        <f t="shared" si="3"/>
        <v>2549.41</v>
      </c>
      <c r="K18" s="174">
        <f t="shared" si="3"/>
        <v>4846.66</v>
      </c>
      <c r="L18" s="174">
        <f t="shared" si="3"/>
        <v>125153.34</v>
      </c>
      <c r="M18" s="16"/>
    </row>
    <row r="19" spans="1:13" ht="18" thickTop="1">
      <c r="A19" s="22"/>
      <c r="B19" s="23"/>
      <c r="C19" s="23"/>
      <c r="D19" s="24"/>
      <c r="E19" s="24"/>
      <c r="F19" s="25"/>
      <c r="G19" s="26"/>
      <c r="H19" s="26"/>
      <c r="I19" s="25"/>
      <c r="J19" s="27"/>
      <c r="K19" s="25"/>
      <c r="L19" s="25"/>
      <c r="M19" s="16"/>
    </row>
    <row r="20" spans="1:13" ht="17.25">
      <c r="A20" s="14" t="s">
        <v>218</v>
      </c>
      <c r="B20" s="14"/>
      <c r="C20" s="14"/>
      <c r="D20" s="14"/>
      <c r="E20" s="14"/>
      <c r="F20" s="15" t="s">
        <v>84</v>
      </c>
      <c r="G20" s="15"/>
      <c r="H20" s="15"/>
      <c r="I20" s="16"/>
      <c r="J20" s="122" t="s">
        <v>85</v>
      </c>
      <c r="K20" s="122"/>
      <c r="L20" s="122"/>
      <c r="M20" s="122"/>
    </row>
    <row r="21" spans="1:13" ht="17.25">
      <c r="A21" s="17"/>
      <c r="B21" s="14"/>
      <c r="C21" s="14"/>
      <c r="D21" s="14"/>
      <c r="E21" s="14"/>
      <c r="F21" s="14"/>
      <c r="G21" s="18"/>
      <c r="H21" s="18"/>
      <c r="I21" s="18"/>
      <c r="J21" s="18"/>
      <c r="K21" s="18"/>
      <c r="L21" s="18"/>
      <c r="M21" s="19"/>
    </row>
    <row r="22" spans="1:13" ht="17.25">
      <c r="A22" s="20" t="s">
        <v>206</v>
      </c>
      <c r="B22" s="14"/>
      <c r="C22" s="14"/>
      <c r="D22" s="14"/>
      <c r="E22" s="14"/>
      <c r="F22" s="21" t="s">
        <v>102</v>
      </c>
      <c r="G22" s="15"/>
      <c r="H22" s="15"/>
      <c r="I22" s="15"/>
      <c r="J22" s="123" t="s">
        <v>103</v>
      </c>
      <c r="K22" s="123"/>
      <c r="L22" s="123"/>
      <c r="M22" s="123"/>
    </row>
    <row r="23" spans="1:13" ht="17.25">
      <c r="A23" s="14" t="s">
        <v>219</v>
      </c>
      <c r="B23" s="14"/>
      <c r="C23" s="14"/>
      <c r="D23" s="14"/>
      <c r="E23" s="14"/>
      <c r="F23" s="14" t="s">
        <v>220</v>
      </c>
      <c r="G23" s="15"/>
      <c r="H23" s="15"/>
      <c r="I23" s="15"/>
      <c r="J23" s="122" t="s">
        <v>12</v>
      </c>
      <c r="K23" s="122"/>
      <c r="L23" s="122"/>
      <c r="M23" s="122"/>
    </row>
    <row r="24" spans="1:13" ht="17.25">
      <c r="A24" s="22"/>
      <c r="B24" s="23"/>
      <c r="C24" s="23"/>
      <c r="D24" s="24"/>
      <c r="E24" s="24"/>
      <c r="F24" s="25"/>
      <c r="G24" s="26"/>
      <c r="H24" s="26"/>
      <c r="I24" s="25"/>
      <c r="J24" s="27"/>
      <c r="K24" s="25"/>
      <c r="L24" s="25"/>
      <c r="M24" s="16"/>
    </row>
    <row r="25" spans="1:13" ht="17.25">
      <c r="A25" s="22"/>
      <c r="B25" s="23"/>
      <c r="C25" s="23"/>
      <c r="D25" s="24"/>
      <c r="E25" s="24"/>
      <c r="F25" s="25"/>
      <c r="G25" s="26"/>
      <c r="H25" s="26"/>
      <c r="I25" s="25"/>
      <c r="J25" s="27"/>
      <c r="K25" s="25"/>
      <c r="L25" s="25"/>
      <c r="M25" s="16"/>
    </row>
  </sheetData>
  <mergeCells count="5">
    <mergeCell ref="A1:L6"/>
    <mergeCell ref="A8:L8"/>
    <mergeCell ref="J20:M20"/>
    <mergeCell ref="J22:M22"/>
    <mergeCell ref="J23:M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3C301-8A08-434D-9292-2CBD22C3A0FE}">
  <dimension ref="B1:N18"/>
  <sheetViews>
    <sheetView tabSelected="1" workbookViewId="0">
      <selection activeCell="F26" sqref="F26"/>
    </sheetView>
  </sheetViews>
  <sheetFormatPr baseColWidth="10" defaultRowHeight="15"/>
  <cols>
    <col min="3" max="3" width="23.7109375" bestFit="1" customWidth="1"/>
    <col min="4" max="4" width="22.28515625" customWidth="1"/>
    <col min="6" max="6" width="22.7109375" customWidth="1"/>
  </cols>
  <sheetData>
    <row r="1" spans="2:14">
      <c r="B1" s="138" t="s">
        <v>331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2:14"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3"/>
    </row>
    <row r="3" spans="2:14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/>
    </row>
    <row r="4" spans="2:14">
      <c r="B4" s="141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3"/>
    </row>
    <row r="5" spans="2:14"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2:14" ht="15.75" thickBot="1"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</row>
    <row r="7" spans="2:14" ht="61.5" thickBot="1">
      <c r="B7" s="8" t="s">
        <v>255</v>
      </c>
      <c r="C7" s="9" t="s">
        <v>229</v>
      </c>
      <c r="D7" s="9" t="s">
        <v>228</v>
      </c>
      <c r="E7" s="9" t="s">
        <v>231</v>
      </c>
      <c r="F7" s="9" t="s">
        <v>332</v>
      </c>
      <c r="G7" s="9" t="s">
        <v>233</v>
      </c>
      <c r="H7" s="9" t="s">
        <v>234</v>
      </c>
      <c r="I7" s="9" t="s">
        <v>1</v>
      </c>
      <c r="J7" s="9" t="s">
        <v>333</v>
      </c>
      <c r="K7" s="9" t="s">
        <v>236</v>
      </c>
      <c r="L7" s="9"/>
      <c r="M7" s="177"/>
    </row>
    <row r="8" spans="2:14" ht="27" thickBot="1">
      <c r="B8" s="133" t="s">
        <v>334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2:14" ht="18.75" thickBot="1">
      <c r="B9" s="1" t="s">
        <v>4</v>
      </c>
      <c r="C9" s="1" t="s">
        <v>5</v>
      </c>
      <c r="D9" s="1" t="s">
        <v>6</v>
      </c>
      <c r="E9" s="1" t="s">
        <v>210</v>
      </c>
      <c r="F9" s="1" t="s">
        <v>7</v>
      </c>
      <c r="G9" s="1" t="s">
        <v>237</v>
      </c>
      <c r="H9" s="1" t="s">
        <v>8</v>
      </c>
      <c r="I9" s="1" t="s">
        <v>9</v>
      </c>
      <c r="J9" s="1" t="s">
        <v>10</v>
      </c>
      <c r="K9" s="1" t="s">
        <v>238</v>
      </c>
      <c r="L9" s="1" t="s">
        <v>239</v>
      </c>
      <c r="M9" s="1" t="s">
        <v>240</v>
      </c>
    </row>
    <row r="10" spans="2:14" ht="103.5">
      <c r="B10" s="24">
        <v>1</v>
      </c>
      <c r="C10" s="109" t="s">
        <v>335</v>
      </c>
      <c r="D10" s="109" t="s">
        <v>336</v>
      </c>
      <c r="E10" s="24" t="s">
        <v>214</v>
      </c>
      <c r="F10" s="24" t="s">
        <v>337</v>
      </c>
      <c r="G10" s="53">
        <v>50000</v>
      </c>
      <c r="H10" s="53">
        <v>1435</v>
      </c>
      <c r="I10" s="53">
        <v>1520</v>
      </c>
      <c r="J10" s="53">
        <v>1854</v>
      </c>
      <c r="K10" s="53">
        <v>1025</v>
      </c>
      <c r="L10" s="59">
        <f>H10+I10+J10+K10</f>
        <v>5834</v>
      </c>
      <c r="M10" s="55">
        <f>+G10-L10</f>
        <v>44166</v>
      </c>
      <c r="N10" s="16"/>
    </row>
    <row r="11" spans="2:14" ht="35.25" thickBot="1">
      <c r="B11" s="178" t="s">
        <v>241</v>
      </c>
      <c r="C11" s="116"/>
      <c r="D11" s="116"/>
      <c r="E11" s="24"/>
      <c r="F11" s="24"/>
      <c r="G11" s="179">
        <v>50000</v>
      </c>
      <c r="H11" s="179">
        <v>1435</v>
      </c>
      <c r="I11" s="179">
        <v>1520</v>
      </c>
      <c r="J11" s="179">
        <v>1854</v>
      </c>
      <c r="K11" s="179">
        <v>1025</v>
      </c>
      <c r="L11" s="180">
        <f>H11+I11+J11+K11</f>
        <v>5834</v>
      </c>
      <c r="M11" s="179">
        <f>+G11-L11</f>
        <v>44166</v>
      </c>
      <c r="N11" s="16"/>
    </row>
    <row r="12" spans="2:14" ht="35.25" thickTop="1">
      <c r="B12" s="178" t="s">
        <v>338</v>
      </c>
      <c r="C12" s="116"/>
      <c r="D12" s="116"/>
      <c r="E12" s="24"/>
      <c r="F12" s="24"/>
      <c r="G12" s="48"/>
      <c r="H12" s="48"/>
      <c r="I12" s="48"/>
      <c r="J12" s="48"/>
      <c r="K12" s="48"/>
      <c r="L12" s="58"/>
      <c r="M12" s="48"/>
      <c r="N12" s="16"/>
    </row>
    <row r="13" spans="2:14" ht="17.25">
      <c r="B13" s="178"/>
      <c r="C13" s="181"/>
      <c r="D13" s="181"/>
      <c r="E13" s="182"/>
      <c r="F13" s="181"/>
      <c r="G13" s="183"/>
      <c r="H13" s="183"/>
      <c r="I13" s="183"/>
      <c r="J13" s="183"/>
      <c r="K13" s="183"/>
      <c r="L13" s="183"/>
      <c r="M13" s="183"/>
    </row>
    <row r="14" spans="2:14" ht="17.25">
      <c r="B14" s="14" t="s">
        <v>218</v>
      </c>
      <c r="C14" s="14"/>
      <c r="D14" s="14"/>
      <c r="E14" s="14"/>
      <c r="F14" s="14"/>
      <c r="G14" s="15" t="s">
        <v>84</v>
      </c>
      <c r="H14" s="15"/>
      <c r="I14" s="15"/>
      <c r="J14" s="16"/>
      <c r="K14" s="122" t="s">
        <v>85</v>
      </c>
      <c r="L14" s="122"/>
      <c r="M14" s="122"/>
      <c r="N14" s="122"/>
    </row>
    <row r="15" spans="2:14" ht="17.25">
      <c r="B15" s="17"/>
      <c r="C15" s="14"/>
      <c r="D15" s="14"/>
      <c r="E15" s="14"/>
      <c r="F15" s="14"/>
      <c r="G15" s="14"/>
      <c r="H15" s="18"/>
      <c r="I15" s="18"/>
      <c r="J15" s="18"/>
      <c r="K15" s="18"/>
      <c r="L15" s="18"/>
      <c r="M15" s="18"/>
      <c r="N15" s="19"/>
    </row>
    <row r="16" spans="2:14" ht="17.25">
      <c r="B16" s="20" t="s">
        <v>206</v>
      </c>
      <c r="C16" s="14"/>
      <c r="D16" s="14"/>
      <c r="E16" s="14"/>
      <c r="F16" s="14"/>
      <c r="G16" s="21" t="s">
        <v>102</v>
      </c>
      <c r="H16" s="15"/>
      <c r="I16" s="15"/>
      <c r="J16" s="15"/>
      <c r="K16" s="123" t="s">
        <v>103</v>
      </c>
      <c r="L16" s="123"/>
      <c r="M16" s="123"/>
      <c r="N16" s="123"/>
    </row>
    <row r="17" spans="2:14" ht="17.25">
      <c r="B17" s="14" t="s">
        <v>219</v>
      </c>
      <c r="C17" s="14"/>
      <c r="D17" s="14"/>
      <c r="E17" s="14"/>
      <c r="F17" s="14"/>
      <c r="G17" s="14" t="s">
        <v>220</v>
      </c>
      <c r="H17" s="15"/>
      <c r="I17" s="15"/>
      <c r="J17" s="15"/>
      <c r="K17" s="122" t="s">
        <v>12</v>
      </c>
      <c r="L17" s="122"/>
      <c r="M17" s="122"/>
      <c r="N17" s="122"/>
    </row>
    <row r="18" spans="2:14" ht="17.25">
      <c r="B18" s="22"/>
      <c r="C18" s="23"/>
      <c r="D18" s="23"/>
      <c r="E18" s="24"/>
      <c r="F18" s="24"/>
      <c r="G18" s="25"/>
      <c r="H18" s="26"/>
      <c r="I18" s="26"/>
      <c r="J18" s="25"/>
      <c r="K18" s="27"/>
      <c r="L18" s="25"/>
      <c r="M18" s="25"/>
      <c r="N18" s="16"/>
    </row>
  </sheetData>
  <mergeCells count="5">
    <mergeCell ref="B1:M6"/>
    <mergeCell ref="B8:M8"/>
    <mergeCell ref="K14:N14"/>
    <mergeCell ref="K16:N16"/>
    <mergeCell ref="K17:N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095297-CFA7-4C02-BFD8-021F29F4FCDE}"/>
</file>

<file path=customXml/itemProps2.xml><?xml version="1.0" encoding="utf-8"?>
<ds:datastoreItem xmlns:ds="http://schemas.openxmlformats.org/officeDocument/2006/customXml" ds:itemID="{7DC6B052-B532-4056-B9F3-AAE30488D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Fijo</vt:lpstr>
      <vt:lpstr>Contratados</vt:lpstr>
      <vt:lpstr>Vigilancia</vt:lpstr>
      <vt:lpstr>Periodo de prueba</vt:lpstr>
      <vt:lpstr>Fijo!Área_de_impresión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Ferreras Gómez</cp:lastModifiedBy>
  <cp:lastPrinted>2023-06-07T14:22:57Z</cp:lastPrinted>
  <dcterms:created xsi:type="dcterms:W3CDTF">2020-09-29T19:02:13Z</dcterms:created>
  <dcterms:modified xsi:type="dcterms:W3CDTF">2023-06-09T15:35:02Z</dcterms:modified>
</cp:coreProperties>
</file>