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ferreras\Desktop\Portal de transparencia febrero 2023\Nominas\Excel\"/>
    </mc:Choice>
  </mc:AlternateContent>
  <xr:revisionPtr revIDLastSave="0" documentId="8_{CBD8B366-4186-48B4-8A3A-90F51B213D77}" xr6:coauthVersionLast="47" xr6:coauthVersionMax="47" xr10:uidLastSave="{00000000-0000-0000-0000-000000000000}"/>
  <bookViews>
    <workbookView xWindow="-120" yWindow="-120" windowWidth="20730" windowHeight="11040" tabRatio="629" activeTab="4" xr2:uid="{00000000-000D-0000-FFFF-FFFF00000000}"/>
  </bookViews>
  <sheets>
    <sheet name="Fijo" sheetId="1" r:id="rId1"/>
    <sheet name="Periodo de Prueba" sheetId="2" r:id="rId2"/>
    <sheet name="Vigilancia" sheetId="3" r:id="rId3"/>
    <sheet name="Caracter Eventual" sheetId="4" r:id="rId4"/>
    <sheet name="Caracter Temporal" sheetId="5" r:id="rId5"/>
  </sheets>
  <definedNames>
    <definedName name="_xlnm.Print_Area" localSheetId="0">Fijo!$A$1:$L$198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5" l="1"/>
  <c r="J63" i="5"/>
  <c r="I63" i="5"/>
  <c r="H63" i="5"/>
  <c r="G63" i="5"/>
  <c r="L62" i="5"/>
  <c r="L63" i="5" s="1"/>
  <c r="K59" i="5"/>
  <c r="J59" i="5"/>
  <c r="I59" i="5"/>
  <c r="H59" i="5"/>
  <c r="G59" i="5"/>
  <c r="I58" i="5"/>
  <c r="H58" i="5"/>
  <c r="L58" i="5" s="1"/>
  <c r="M58" i="5" s="1"/>
  <c r="I57" i="5"/>
  <c r="H57" i="5"/>
  <c r="L57" i="5" s="1"/>
  <c r="M57" i="5" s="1"/>
  <c r="L56" i="5"/>
  <c r="L59" i="5" s="1"/>
  <c r="K53" i="5"/>
  <c r="J53" i="5"/>
  <c r="G53" i="5"/>
  <c r="L52" i="5"/>
  <c r="M52" i="5" s="1"/>
  <c r="H51" i="5"/>
  <c r="L51" i="5" s="1"/>
  <c r="M51" i="5" s="1"/>
  <c r="H50" i="5"/>
  <c r="L50" i="5" s="1"/>
  <c r="M50" i="5" s="1"/>
  <c r="I49" i="5"/>
  <c r="I53" i="5" s="1"/>
  <c r="H49" i="5"/>
  <c r="L49" i="5" s="1"/>
  <c r="K46" i="5"/>
  <c r="J46" i="5"/>
  <c r="H46" i="5"/>
  <c r="G46" i="5"/>
  <c r="M45" i="5"/>
  <c r="H45" i="5"/>
  <c r="M44" i="5"/>
  <c r="H44" i="5"/>
  <c r="I43" i="5"/>
  <c r="H43" i="5"/>
  <c r="L43" i="5" s="1"/>
  <c r="M43" i="5" s="1"/>
  <c r="I42" i="5"/>
  <c r="L42" i="5" s="1"/>
  <c r="M42" i="5" s="1"/>
  <c r="H42" i="5"/>
  <c r="L41" i="5"/>
  <c r="K37" i="5"/>
  <c r="J37" i="5"/>
  <c r="I37" i="5"/>
  <c r="H37" i="5"/>
  <c r="G37" i="5"/>
  <c r="L36" i="5"/>
  <c r="M36" i="5" s="1"/>
  <c r="M37" i="5" s="1"/>
  <c r="H36" i="5"/>
  <c r="K33" i="5"/>
  <c r="J33" i="5"/>
  <c r="I33" i="5"/>
  <c r="G33" i="5"/>
  <c r="I32" i="5"/>
  <c r="H32" i="5"/>
  <c r="H33" i="5" s="1"/>
  <c r="M31" i="5"/>
  <c r="K28" i="5"/>
  <c r="J28" i="5"/>
  <c r="I28" i="5"/>
  <c r="G28" i="5"/>
  <c r="I27" i="5"/>
  <c r="H27" i="5"/>
  <c r="L27" i="5" s="1"/>
  <c r="M27" i="5" s="1"/>
  <c r="I26" i="5"/>
  <c r="H26" i="5"/>
  <c r="H28" i="5" s="1"/>
  <c r="K23" i="5"/>
  <c r="J23" i="5"/>
  <c r="H23" i="5"/>
  <c r="G23" i="5"/>
  <c r="I22" i="5"/>
  <c r="H22" i="5"/>
  <c r="L22" i="5" s="1"/>
  <c r="M22" i="5" s="1"/>
  <c r="I21" i="5"/>
  <c r="I23" i="5" s="1"/>
  <c r="H21" i="5"/>
  <c r="K18" i="5"/>
  <c r="K64" i="5" s="1"/>
  <c r="J18" i="5"/>
  <c r="I18" i="5"/>
  <c r="G18" i="5"/>
  <c r="G64" i="5" s="1"/>
  <c r="I17" i="5"/>
  <c r="H17" i="5"/>
  <c r="H18" i="5" s="1"/>
  <c r="K14" i="5"/>
  <c r="J14" i="5"/>
  <c r="J64" i="5" s="1"/>
  <c r="I14" i="5"/>
  <c r="H14" i="5"/>
  <c r="G14" i="5"/>
  <c r="M13" i="5"/>
  <c r="M12" i="5"/>
  <c r="L11" i="5"/>
  <c r="M11" i="5" s="1"/>
  <c r="I10" i="5"/>
  <c r="H10" i="5"/>
  <c r="L10" i="5" s="1"/>
  <c r="L46" i="5" l="1"/>
  <c r="M49" i="5"/>
  <c r="M53" i="5" s="1"/>
  <c r="L53" i="5"/>
  <c r="L14" i="5"/>
  <c r="M10" i="5"/>
  <c r="M14" i="5" s="1"/>
  <c r="L17" i="5"/>
  <c r="L32" i="5"/>
  <c r="M56" i="5"/>
  <c r="M59" i="5" s="1"/>
  <c r="L26" i="5"/>
  <c r="M41" i="5"/>
  <c r="M46" i="5" s="1"/>
  <c r="L37" i="5"/>
  <c r="I46" i="5"/>
  <c r="I64" i="5" s="1"/>
  <c r="H53" i="5"/>
  <c r="H64" i="5" s="1"/>
  <c r="M62" i="5"/>
  <c r="M63" i="5" s="1"/>
  <c r="L21" i="5"/>
  <c r="L33" i="5" l="1"/>
  <c r="M32" i="5"/>
  <c r="M33" i="5" s="1"/>
  <c r="L18" i="5"/>
  <c r="M17" i="5"/>
  <c r="M18" i="5" s="1"/>
  <c r="M64" i="5" s="1"/>
  <c r="L23" i="5"/>
  <c r="M21" i="5"/>
  <c r="M23" i="5" s="1"/>
  <c r="L28" i="5"/>
  <c r="M26" i="5"/>
  <c r="M28" i="5" s="1"/>
  <c r="L64" i="5"/>
  <c r="L13" i="4" l="1"/>
  <c r="K13" i="4"/>
  <c r="J13" i="4"/>
  <c r="I13" i="4"/>
  <c r="H13" i="4"/>
  <c r="G13" i="4"/>
  <c r="F13" i="4"/>
  <c r="J19" i="3"/>
  <c r="I19" i="3"/>
  <c r="H19" i="3"/>
  <c r="G19" i="3"/>
  <c r="F19" i="3"/>
  <c r="J18" i="3"/>
  <c r="I18" i="3"/>
  <c r="H18" i="3"/>
  <c r="G18" i="3"/>
  <c r="F18" i="3"/>
  <c r="L17" i="3"/>
  <c r="L16" i="3"/>
  <c r="K16" i="3"/>
  <c r="K15" i="3"/>
  <c r="L15" i="3" s="1"/>
  <c r="K14" i="3"/>
  <c r="L14" i="3" s="1"/>
  <c r="L13" i="3"/>
  <c r="K13" i="3"/>
  <c r="K12" i="3"/>
  <c r="L12" i="3" s="1"/>
  <c r="K11" i="3"/>
  <c r="K19" i="3" s="1"/>
  <c r="L10" i="3"/>
  <c r="K10" i="3"/>
  <c r="K18" i="3" s="1"/>
  <c r="L11" i="3" l="1"/>
  <c r="L18" i="3" s="1"/>
  <c r="L19" i="3" l="1"/>
  <c r="I17" i="2" l="1"/>
  <c r="F17" i="2"/>
  <c r="L16" i="2"/>
  <c r="K16" i="2"/>
  <c r="L15" i="2"/>
  <c r="K15" i="2"/>
  <c r="J12" i="2"/>
  <c r="J17" i="2" s="1"/>
  <c r="I12" i="2"/>
  <c r="F12" i="2"/>
  <c r="K11" i="2"/>
  <c r="L11" i="2" s="1"/>
  <c r="H10" i="2"/>
  <c r="H12" i="2" s="1"/>
  <c r="H17" i="2" s="1"/>
  <c r="G10" i="2"/>
  <c r="K10" i="2" s="1"/>
  <c r="L10" i="2" l="1"/>
  <c r="L12" i="2" s="1"/>
  <c r="L17" i="2" s="1"/>
  <c r="K12" i="2"/>
  <c r="K17" i="2" s="1"/>
  <c r="G12" i="2"/>
  <c r="G17" i="2" s="1"/>
  <c r="G129" i="1" l="1"/>
  <c r="G197" i="1" s="1"/>
  <c r="H129" i="1"/>
  <c r="H197" i="1" s="1"/>
  <c r="I129" i="1"/>
  <c r="J129" i="1"/>
  <c r="K129" i="1"/>
  <c r="L129" i="1"/>
  <c r="I197" i="1"/>
  <c r="H13" i="1"/>
  <c r="H17" i="1"/>
  <c r="H51" i="1"/>
  <c r="H50" i="1"/>
  <c r="H49" i="1"/>
  <c r="H48" i="1"/>
  <c r="H47" i="1"/>
  <c r="G51" i="1"/>
  <c r="G50" i="1"/>
  <c r="G49" i="1"/>
  <c r="G48" i="1"/>
  <c r="G47" i="1"/>
  <c r="G41" i="1"/>
  <c r="G32" i="1"/>
  <c r="G30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K50" i="1" l="1"/>
  <c r="L50" i="1" s="1"/>
  <c r="L74" i="1" l="1"/>
  <c r="K74" i="1"/>
  <c r="G98" i="1"/>
  <c r="H98" i="1"/>
  <c r="K98" i="1" l="1"/>
  <c r="L98" i="1" s="1"/>
  <c r="G39" i="1"/>
  <c r="H39" i="1"/>
  <c r="K39" i="1" s="1"/>
  <c r="L39" i="1" s="1"/>
  <c r="G137" i="1"/>
  <c r="I137" i="1"/>
  <c r="J137" i="1"/>
  <c r="J43" i="1"/>
  <c r="J62" i="1"/>
  <c r="I62" i="1"/>
  <c r="F137" i="1"/>
  <c r="H196" i="1" l="1"/>
  <c r="I196" i="1"/>
  <c r="J196" i="1"/>
  <c r="I192" i="1"/>
  <c r="J192" i="1"/>
  <c r="I160" i="1"/>
  <c r="J160" i="1"/>
  <c r="I141" i="1"/>
  <c r="J141" i="1"/>
  <c r="G108" i="1"/>
  <c r="H108" i="1"/>
  <c r="I108" i="1"/>
  <c r="J108" i="1"/>
  <c r="F108" i="1"/>
  <c r="J100" i="1"/>
  <c r="H104" i="1"/>
  <c r="I104" i="1"/>
  <c r="J104" i="1"/>
  <c r="F104" i="1"/>
  <c r="J56" i="1"/>
  <c r="F56" i="1"/>
  <c r="F196" i="1"/>
  <c r="I187" i="1"/>
  <c r="J187" i="1"/>
  <c r="K187" i="1"/>
  <c r="F187" i="1"/>
  <c r="I150" i="1"/>
  <c r="J150" i="1"/>
  <c r="F150" i="1"/>
  <c r="H146" i="1"/>
  <c r="I146" i="1"/>
  <c r="J146" i="1"/>
  <c r="K146" i="1"/>
  <c r="F146" i="1"/>
  <c r="I52" i="1"/>
  <c r="J52" i="1"/>
  <c r="H33" i="1"/>
  <c r="I33" i="1"/>
  <c r="J33" i="1"/>
  <c r="I27" i="1"/>
  <c r="J27" i="1"/>
  <c r="G113" i="1"/>
  <c r="K167" i="1" l="1"/>
  <c r="K168" i="1"/>
  <c r="K113" i="1"/>
  <c r="K18" i="1"/>
  <c r="K107" i="1" l="1"/>
  <c r="K108" i="1" s="1"/>
  <c r="K26" i="1"/>
  <c r="K25" i="1"/>
  <c r="K24" i="1"/>
  <c r="K23" i="1"/>
  <c r="K22" i="1"/>
  <c r="K21" i="1"/>
  <c r="K136" i="1"/>
  <c r="L136" i="1" s="1"/>
  <c r="K134" i="1"/>
  <c r="K133" i="1"/>
  <c r="K132" i="1"/>
  <c r="H79" i="1" l="1"/>
  <c r="G79" i="1"/>
  <c r="K79" i="1" l="1"/>
  <c r="L79" i="1" s="1"/>
  <c r="I82" i="1"/>
  <c r="J82" i="1"/>
  <c r="F82" i="1"/>
  <c r="F183" i="1"/>
  <c r="G182" i="1"/>
  <c r="H182" i="1"/>
  <c r="G81" i="1"/>
  <c r="H81" i="1"/>
  <c r="H80" i="1"/>
  <c r="L167" i="1"/>
  <c r="L107" i="1"/>
  <c r="L108" i="1" s="1"/>
  <c r="L113" i="1"/>
  <c r="F27" i="1"/>
  <c r="J75" i="1"/>
  <c r="I75" i="1"/>
  <c r="F75" i="1"/>
  <c r="K81" i="1" l="1"/>
  <c r="L81" i="1" s="1"/>
  <c r="H82" i="1"/>
  <c r="K182" i="1"/>
  <c r="L182" i="1" s="1"/>
  <c r="L23" i="1" l="1"/>
  <c r="L21" i="1"/>
  <c r="G179" i="1"/>
  <c r="G65" i="1"/>
  <c r="G85" i="1"/>
  <c r="G93" i="1"/>
  <c r="G118" i="1"/>
  <c r="G122" i="1"/>
  <c r="I169" i="1"/>
  <c r="J67" i="1"/>
  <c r="J119" i="1"/>
  <c r="K20" i="1"/>
  <c r="L20" i="1" s="1"/>
  <c r="F52" i="1"/>
  <c r="F62" i="1"/>
  <c r="K49" i="1"/>
  <c r="L22" i="1"/>
  <c r="L49" i="1" l="1"/>
  <c r="G195" i="1" l="1"/>
  <c r="G196" i="1" s="1"/>
  <c r="F192" i="1"/>
  <c r="H191" i="1"/>
  <c r="G191" i="1"/>
  <c r="H190" i="1"/>
  <c r="G190" i="1"/>
  <c r="L186" i="1"/>
  <c r="L187" i="1" s="1"/>
  <c r="H186" i="1"/>
  <c r="H187" i="1" s="1"/>
  <c r="G186" i="1"/>
  <c r="G187" i="1" s="1"/>
  <c r="H181" i="1"/>
  <c r="G181" i="1"/>
  <c r="H180" i="1"/>
  <c r="G180" i="1"/>
  <c r="H179" i="1"/>
  <c r="K179" i="1" s="1"/>
  <c r="L179" i="1" s="1"/>
  <c r="H178" i="1"/>
  <c r="G178" i="1"/>
  <c r="H177" i="1"/>
  <c r="G177" i="1"/>
  <c r="H176" i="1"/>
  <c r="G176" i="1"/>
  <c r="L175" i="1"/>
  <c r="J175" i="1"/>
  <c r="H175" i="1"/>
  <c r="K174" i="1"/>
  <c r="L174" i="1" s="1"/>
  <c r="J172" i="1"/>
  <c r="H172" i="1"/>
  <c r="G172" i="1"/>
  <c r="J169" i="1"/>
  <c r="F169" i="1"/>
  <c r="L168" i="1"/>
  <c r="H166" i="1"/>
  <c r="G166" i="1"/>
  <c r="H165" i="1"/>
  <c r="G165" i="1"/>
  <c r="H164" i="1"/>
  <c r="G164" i="1"/>
  <c r="H163" i="1"/>
  <c r="G163" i="1"/>
  <c r="F160" i="1"/>
  <c r="H159" i="1"/>
  <c r="G159" i="1"/>
  <c r="H158" i="1"/>
  <c r="G158" i="1"/>
  <c r="H157" i="1"/>
  <c r="G157" i="1"/>
  <c r="H156" i="1"/>
  <c r="G156" i="1"/>
  <c r="H155" i="1"/>
  <c r="K155" i="1" s="1"/>
  <c r="L155" i="1" s="1"/>
  <c r="H154" i="1"/>
  <c r="G154" i="1"/>
  <c r="H153" i="1"/>
  <c r="G153" i="1"/>
  <c r="H149" i="1"/>
  <c r="H150" i="1" s="1"/>
  <c r="G150" i="1"/>
  <c r="L145" i="1"/>
  <c r="L146" i="1" s="1"/>
  <c r="G145" i="1"/>
  <c r="G146" i="1" s="1"/>
  <c r="J183" i="1" l="1"/>
  <c r="G192" i="1"/>
  <c r="G160" i="1"/>
  <c r="H192" i="1"/>
  <c r="H160" i="1"/>
  <c r="K156" i="1"/>
  <c r="K163" i="1"/>
  <c r="L163" i="1" s="1"/>
  <c r="K164" i="1"/>
  <c r="L164" i="1" s="1"/>
  <c r="K166" i="1"/>
  <c r="L166" i="1" s="1"/>
  <c r="K165" i="1"/>
  <c r="K157" i="1"/>
  <c r="L157" i="1" s="1"/>
  <c r="G183" i="1"/>
  <c r="H183" i="1"/>
  <c r="K191" i="1"/>
  <c r="L191" i="1" s="1"/>
  <c r="G169" i="1"/>
  <c r="K176" i="1"/>
  <c r="L176" i="1" s="1"/>
  <c r="K158" i="1"/>
  <c r="L158" i="1" s="1"/>
  <c r="K181" i="1"/>
  <c r="L181" i="1" s="1"/>
  <c r="K154" i="1"/>
  <c r="L154" i="1" s="1"/>
  <c r="K159" i="1"/>
  <c r="L159" i="1" s="1"/>
  <c r="L178" i="1"/>
  <c r="L156" i="1"/>
  <c r="I180" i="1"/>
  <c r="H169" i="1"/>
  <c r="K149" i="1"/>
  <c r="K190" i="1"/>
  <c r="K177" i="1"/>
  <c r="L177" i="1" s="1"/>
  <c r="K153" i="1"/>
  <c r="K172" i="1"/>
  <c r="K195" i="1"/>
  <c r="K196" i="1" s="1"/>
  <c r="K160" i="1" l="1"/>
  <c r="L190" i="1"/>
  <c r="L192" i="1" s="1"/>
  <c r="K192" i="1"/>
  <c r="L149" i="1"/>
  <c r="L150" i="1" s="1"/>
  <c r="K150" i="1"/>
  <c r="K169" i="1"/>
  <c r="I183" i="1"/>
  <c r="L165" i="1"/>
  <c r="L169" i="1" s="1"/>
  <c r="K180" i="1"/>
  <c r="L180" i="1" s="1"/>
  <c r="L153" i="1"/>
  <c r="L160" i="1" s="1"/>
  <c r="L195" i="1"/>
  <c r="L196" i="1" s="1"/>
  <c r="L172" i="1"/>
  <c r="K183" i="1" l="1"/>
  <c r="L183" i="1"/>
  <c r="K30" i="1" l="1"/>
  <c r="K32" i="1"/>
  <c r="K41" i="1"/>
  <c r="K51" i="1"/>
  <c r="K70" i="1"/>
  <c r="K73" i="1"/>
  <c r="K111" i="1"/>
  <c r="K117" i="1"/>
  <c r="K126" i="1"/>
  <c r="K127" i="1"/>
  <c r="L133" i="1"/>
  <c r="J114" i="1"/>
  <c r="J197" i="1" s="1"/>
  <c r="I114" i="1"/>
  <c r="I67" i="1"/>
  <c r="I119" i="1"/>
  <c r="H61" i="1"/>
  <c r="G140" i="1"/>
  <c r="G141" i="1" s="1"/>
  <c r="F114" i="1"/>
  <c r="K33" i="1" l="1"/>
  <c r="F33" i="1"/>
  <c r="F43" i="1"/>
  <c r="F100" i="1"/>
  <c r="F119" i="1"/>
  <c r="F129" i="1"/>
  <c r="F141" i="1"/>
  <c r="H140" i="1" l="1"/>
  <c r="H135" i="1"/>
  <c r="H137" i="1" s="1"/>
  <c r="G80" i="1"/>
  <c r="K80" i="1" s="1"/>
  <c r="L80" i="1" s="1"/>
  <c r="K140" i="1" l="1"/>
  <c r="K141" i="1" s="1"/>
  <c r="H141" i="1"/>
  <c r="K135" i="1"/>
  <c r="K137" i="1" s="1"/>
  <c r="L135" i="1" l="1"/>
  <c r="L140" i="1"/>
  <c r="L141" i="1" s="1"/>
  <c r="K19" i="1" l="1"/>
  <c r="L19" i="1" s="1"/>
  <c r="G78" i="1"/>
  <c r="G82" i="1" s="1"/>
  <c r="K16" i="1"/>
  <c r="L16" i="1" s="1"/>
  <c r="G91" i="1"/>
  <c r="H91" i="1"/>
  <c r="K15" i="1"/>
  <c r="L15" i="1" s="1"/>
  <c r="K14" i="1"/>
  <c r="L14" i="1" s="1"/>
  <c r="K12" i="1"/>
  <c r="G38" i="1"/>
  <c r="H38" i="1"/>
  <c r="H123" i="1"/>
  <c r="G123" i="1"/>
  <c r="G90" i="1"/>
  <c r="H90" i="1"/>
  <c r="G37" i="1"/>
  <c r="G103" i="1"/>
  <c r="L126" i="1"/>
  <c r="K103" i="1" l="1"/>
  <c r="K104" i="1" s="1"/>
  <c r="G104" i="1"/>
  <c r="K90" i="1"/>
  <c r="L90" i="1" s="1"/>
  <c r="K38" i="1"/>
  <c r="L38" i="1" s="1"/>
  <c r="K78" i="1"/>
  <c r="K82" i="1" s="1"/>
  <c r="K123" i="1"/>
  <c r="L123" i="1" s="1"/>
  <c r="K91" i="1"/>
  <c r="L91" i="1" s="1"/>
  <c r="L37" i="1"/>
  <c r="L78" i="1" l="1"/>
  <c r="L82" i="1" s="1"/>
  <c r="L103" i="1"/>
  <c r="L104" i="1" s="1"/>
  <c r="L41" i="1"/>
  <c r="L132" i="1"/>
  <c r="L137" i="1" s="1"/>
  <c r="L127" i="1"/>
  <c r="L111" i="1" l="1"/>
  <c r="L11" i="1" l="1"/>
  <c r="L51" i="1"/>
  <c r="L32" i="1" l="1"/>
  <c r="L73" i="1"/>
  <c r="L18" i="1" l="1"/>
  <c r="G89" i="1" l="1"/>
  <c r="H89" i="1"/>
  <c r="K89" i="1" l="1"/>
  <c r="L89" i="1" s="1"/>
  <c r="F67" i="1"/>
  <c r="F197" i="1" s="1"/>
  <c r="H128" i="1" l="1"/>
  <c r="L128" i="1" s="1"/>
  <c r="H125" i="1"/>
  <c r="G125" i="1"/>
  <c r="H124" i="1"/>
  <c r="G124" i="1"/>
  <c r="K122" i="1"/>
  <c r="H119" i="1"/>
  <c r="H112" i="1"/>
  <c r="H114" i="1" s="1"/>
  <c r="G112" i="1"/>
  <c r="G114" i="1" s="1"/>
  <c r="H72" i="1"/>
  <c r="G72" i="1"/>
  <c r="H71" i="1"/>
  <c r="G71" i="1"/>
  <c r="H99" i="1"/>
  <c r="G99" i="1"/>
  <c r="H97" i="1"/>
  <c r="G97" i="1"/>
  <c r="H96" i="1"/>
  <c r="G96" i="1"/>
  <c r="H95" i="1"/>
  <c r="G95" i="1"/>
  <c r="H94" i="1"/>
  <c r="G94" i="1"/>
  <c r="H93" i="1"/>
  <c r="H92" i="1"/>
  <c r="G92" i="1"/>
  <c r="H88" i="1"/>
  <c r="G88" i="1"/>
  <c r="H87" i="1"/>
  <c r="G87" i="1"/>
  <c r="H86" i="1"/>
  <c r="G86" i="1"/>
  <c r="H85" i="1"/>
  <c r="H66" i="1"/>
  <c r="H67" i="1" s="1"/>
  <c r="G66" i="1"/>
  <c r="G61" i="1"/>
  <c r="K61" i="1" s="1"/>
  <c r="H60" i="1"/>
  <c r="H62" i="1" s="1"/>
  <c r="G60" i="1"/>
  <c r="G59" i="1"/>
  <c r="H55" i="1"/>
  <c r="H56" i="1" s="1"/>
  <c r="G55" i="1"/>
  <c r="G56" i="1" s="1"/>
  <c r="G46" i="1"/>
  <c r="H42" i="1"/>
  <c r="G42" i="1"/>
  <c r="H40" i="1"/>
  <c r="G40" i="1"/>
  <c r="H36" i="1"/>
  <c r="G36" i="1"/>
  <c r="G31" i="1"/>
  <c r="G33" i="1" s="1"/>
  <c r="G27" i="1"/>
  <c r="L12" i="1"/>
  <c r="K10" i="1"/>
  <c r="G52" i="1" l="1"/>
  <c r="H100" i="1"/>
  <c r="G43" i="1"/>
  <c r="G100" i="1"/>
  <c r="H52" i="1"/>
  <c r="H43" i="1"/>
  <c r="K59" i="1"/>
  <c r="L59" i="1" s="1"/>
  <c r="G62" i="1"/>
  <c r="H27" i="1"/>
  <c r="K71" i="1"/>
  <c r="K46" i="1"/>
  <c r="K47" i="1"/>
  <c r="L47" i="1" s="1"/>
  <c r="G75" i="1"/>
  <c r="H75" i="1"/>
  <c r="K66" i="1"/>
  <c r="L66" i="1" s="1"/>
  <c r="K125" i="1"/>
  <c r="L125" i="1" s="1"/>
  <c r="K97" i="1"/>
  <c r="L97" i="1" s="1"/>
  <c r="K72" i="1"/>
  <c r="K36" i="1"/>
  <c r="K48" i="1"/>
  <c r="L48" i="1" s="1"/>
  <c r="K86" i="1"/>
  <c r="L86" i="1" s="1"/>
  <c r="K96" i="1"/>
  <c r="L96" i="1" s="1"/>
  <c r="K124" i="1"/>
  <c r="L124" i="1" s="1"/>
  <c r="G67" i="1"/>
  <c r="K65" i="1"/>
  <c r="L65" i="1" s="1"/>
  <c r="K112" i="1"/>
  <c r="L112" i="1" s="1"/>
  <c r="G119" i="1"/>
  <c r="K118" i="1"/>
  <c r="L118" i="1" s="1"/>
  <c r="L31" i="1"/>
  <c r="K60" i="1"/>
  <c r="L60" i="1" s="1"/>
  <c r="K85" i="1"/>
  <c r="K99" i="1"/>
  <c r="L99" i="1" s="1"/>
  <c r="L122" i="1"/>
  <c r="L17" i="1"/>
  <c r="K13" i="1"/>
  <c r="K27" i="1" s="1"/>
  <c r="L10" i="1"/>
  <c r="L70" i="1"/>
  <c r="L30" i="1"/>
  <c r="I88" i="1"/>
  <c r="K88" i="1" s="1"/>
  <c r="I94" i="1"/>
  <c r="K94" i="1" s="1"/>
  <c r="L117" i="1"/>
  <c r="I42" i="1"/>
  <c r="I93" i="1"/>
  <c r="K93" i="1" s="1"/>
  <c r="I55" i="1"/>
  <c r="I87" i="1"/>
  <c r="I92" i="1"/>
  <c r="K92" i="1" s="1"/>
  <c r="L61" i="1"/>
  <c r="I40" i="1"/>
  <c r="I95" i="1"/>
  <c r="K95" i="1" s="1"/>
  <c r="L95" i="1" s="1"/>
  <c r="L62" i="1" l="1"/>
  <c r="K55" i="1"/>
  <c r="K56" i="1" s="1"/>
  <c r="I56" i="1"/>
  <c r="K62" i="1"/>
  <c r="K87" i="1"/>
  <c r="L87" i="1" s="1"/>
  <c r="I100" i="1"/>
  <c r="I43" i="1"/>
  <c r="K52" i="1"/>
  <c r="K40" i="1"/>
  <c r="L40" i="1" s="1"/>
  <c r="L36" i="1"/>
  <c r="L33" i="1"/>
  <c r="L92" i="1"/>
  <c r="L72" i="1"/>
  <c r="K75" i="1"/>
  <c r="L94" i="1"/>
  <c r="L93" i="1"/>
  <c r="L88" i="1"/>
  <c r="K42" i="1"/>
  <c r="L42" i="1" s="1"/>
  <c r="K114" i="1"/>
  <c r="K197" i="1" s="1"/>
  <c r="L119" i="1"/>
  <c r="K119" i="1"/>
  <c r="L13" i="1"/>
  <c r="L27" i="1" s="1"/>
  <c r="L85" i="1"/>
  <c r="L55" i="1"/>
  <c r="L56" i="1" s="1"/>
  <c r="L67" i="1"/>
  <c r="K67" i="1"/>
  <c r="L114" i="1"/>
  <c r="L197" i="1" s="1"/>
  <c r="L46" i="1"/>
  <c r="L52" i="1" s="1"/>
  <c r="L71" i="1"/>
  <c r="K100" i="1" l="1"/>
  <c r="L43" i="1"/>
  <c r="L100" i="1"/>
  <c r="K43" i="1"/>
  <c r="L75" i="1"/>
</calcChain>
</file>

<file path=xl/sharedStrings.xml><?xml version="1.0" encoding="utf-8"?>
<sst xmlns="http://schemas.openxmlformats.org/spreadsheetml/2006/main" count="1315" uniqueCount="345">
  <si>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</si>
  <si>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</si>
  <si>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</si>
  <si>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</si>
  <si>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</si>
  <si>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</si>
  <si>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</si>
  <si>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</si>
  <si>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</si>
  <si>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</si>
  <si>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</si>
  <si>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</si>
  <si>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</si>
  <si>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</si>
  <si>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</si>
  <si>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</si>
  <si>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</si>
  <si>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</si>
  <si>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</si>
  <si>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</si>
  <si>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</si>
  <si>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</si>
  <si>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Sub Dirección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</si>
  <si>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</si>
  <si>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</si>
  <si>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</si>
  <si>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</si>
  <si>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</si>
  <si>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</si>
  <si>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</si>
  <si>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</si>
  <si>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</si>
  <si>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</si>
  <si>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</si>
  <si>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</si>
  <si>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BRENDA SORAYA CUEVAS LEONCIO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</si>
  <si>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</si>
  <si>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</si>
  <si>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</si>
  <si>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</si>
  <si>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</si>
  <si>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</si>
  <si>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</si>
  <si>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</si>
  <si>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</si>
  <si>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</si>
  <si>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</si>
  <si>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</si>
  <si>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</si>
  <si>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</si>
  <si>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</si>
  <si>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</si>
  <si>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</si>
  <si>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</si>
  <si>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</si>
  <si>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</si>
  <si>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</si>
  <si>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</si>
  <si>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</si>
  <si>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</si>
  <si>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</si>
  <si>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</si>
  <si>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</si>
  <si>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</si>
  <si>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</si>
  <si>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</si>
  <si>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</si>
  <si>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</si>
  <si>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</si>
  <si>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</si>
  <si>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</si>
  <si>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</si>
  <si>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</si>
  <si>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</si>
  <si>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</si>
  <si>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</si>
  <si>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</si>
  <si>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División de Tecnología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</si>
  <si>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</si>
  <si>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</si>
  <si>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</si>
  <si>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</si>
  <si>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</si>
  <si>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</si>
  <si>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</si>
  <si>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</si>
  <si>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</si>
  <si>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</si>
  <si>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</si>
  <si>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</si>
  <si>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</si>
  <si>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</si>
  <si>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</si>
  <si>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</si>
  <si>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</si>
  <si>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</si>
  <si>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</si>
  <si>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</si>
  <si>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</si>
  <si>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</si>
  <si>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</si>
  <si>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</si>
  <si>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</si>
  <si>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TECNICO DE RECURSOS HUMANOS</t>
  </si>
  <si>
    <t>SRA. CATALINA FELIZ TERRERO</t>
  </si>
  <si>
    <t>SR. CRISTIAN SANCHEZ REYES</t>
  </si>
  <si>
    <t>SONIA CASTILLO GERALDO</t>
  </si>
  <si>
    <t>AUXILIAR ADMINISTRATIVO 1</t>
  </si>
  <si>
    <t xml:space="preserve">Dpto. de Gestion de la Formacion 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</si>
  <si>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</si>
  <si>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</si>
  <si>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</si>
  <si>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</si>
  <si>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</si>
  <si>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</si>
  <si>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</si>
  <si>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</si>
  <si>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</si>
  <si>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</si>
  <si>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</si>
  <si>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</si>
  <si>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</si>
  <si>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</si>
  <si>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</si>
  <si>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</si>
  <si>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</si>
  <si>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</si>
  <si>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</si>
  <si>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</si>
  <si>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</si>
  <si>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</si>
  <si>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</si>
  <si>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</si>
  <si>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</si>
  <si>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</si>
  <si>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</si>
  <si>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</si>
  <si>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</si>
  <si>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</si>
  <si>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</si>
  <si>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</si>
  <si>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</si>
  <si>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</si>
  <si>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</si>
  <si>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</si>
  <si>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</si>
  <si>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</si>
  <si>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</si>
  <si>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</si>
  <si>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 xml:space="preserve">Dpto. de Investigacion </t>
  </si>
  <si>
    <t>CINDY ABREU REYNOSO</t>
  </si>
  <si>
    <t>CESAR JOEL PERALTA SUERO</t>
  </si>
  <si>
    <t>IAN CRISTIAN SOTO FELIX</t>
  </si>
  <si>
    <t>PRICILA ROMERO DIAZ</t>
  </si>
  <si>
    <t>ENCARADA FORMULACION MO</t>
  </si>
  <si>
    <t>Actividad: 0002</t>
  </si>
  <si>
    <t>Direccion General</t>
  </si>
  <si>
    <t>ELVINALISA DEL CARMEN ALMONTE REODRIGUEZ</t>
  </si>
  <si>
    <t>ASESOR ACADEMICO</t>
  </si>
  <si>
    <t>Departamento de Planificacion y Desarrollo</t>
  </si>
  <si>
    <t>JENCY IVERSON CARABALLO GUZMAN</t>
  </si>
  <si>
    <t>División de Gestión Académica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</si>
  <si>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</si>
  <si>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</si>
  <si>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</si>
  <si>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</si>
  <si>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</si>
  <si>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</si>
  <si>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</si>
  <si>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</si>
  <si>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</si>
  <si>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</si>
  <si>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</si>
  <si>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División de Registro y Admisión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</si>
  <si>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</si>
  <si>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</si>
  <si>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</si>
  <si>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</si>
  <si>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</si>
  <si>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</si>
  <si>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</si>
  <si>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</si>
  <si>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</si>
  <si>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</si>
  <si>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</si>
  <si>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</si>
  <si>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</si>
  <si>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</si>
  <si>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</si>
  <si>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</si>
  <si>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</si>
  <si>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</si>
  <si>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>Departamento de Acreditación y Certificación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</si>
  <si>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</si>
  <si>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</si>
  <si>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</si>
  <si>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</si>
  <si>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</si>
  <si>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</si>
  <si>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JUANA ELENA RODRIGUIEZ VASQUEZ</t>
  </si>
  <si>
    <t>ASISTENTE DE LA DIRECCION GENERAL</t>
  </si>
  <si>
    <t>JUAN FRANCISCO CAMBUMBA PUELLO</t>
  </si>
  <si>
    <t>OBISPO MARTES JAVIER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</si>
  <si>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</si>
  <si>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</si>
  <si>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</si>
  <si>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</si>
  <si>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</si>
  <si>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</si>
  <si>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 xml:space="preserve">                                     SRA. ALBA IRIS PEÑA MARRERO</t>
  </si>
  <si>
    <t>Departamento de Formación Virtual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</si>
  <si>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</si>
  <si>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</si>
  <si>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</si>
  <si>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</si>
  <si>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</si>
  <si>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</si>
  <si>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</si>
  <si>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INSTITUTO NACIONAL DE ADMINISTRACIÓN PÚBLICA 
(INAP)
Nomina de Personal Fijo, correspondiente al mes de febrero 2023</t>
  </si>
  <si>
    <t>SADAN SEBASTIAN SURIEL DELORBE</t>
  </si>
  <si>
    <t>BRAILIN YOAN FELIZ</t>
  </si>
  <si>
    <t>RUT SOLANGE GUZMAN ADAMES</t>
  </si>
  <si>
    <t>AUXILIAR ADMINISTRATIVO 0</t>
  </si>
  <si>
    <t xml:space="preserve">                              PREPARADO POR:</t>
  </si>
  <si>
    <t xml:space="preserve">                              SOPORTE ADMINISTRATIVO</t>
  </si>
  <si>
    <t>ENC. ADMINISTRATIVO FINANCIERO</t>
  </si>
  <si>
    <r>
      <t xml:space="preserve">ANGEL LEONARDO PLATA VENTURA </t>
    </r>
    <r>
      <rPr>
        <i/>
        <sz val="12"/>
        <color rgb="FF000000"/>
        <rFont val="Segoe UI"/>
        <family val="2"/>
      </rPr>
      <t>(San Francisco de Macorís)</t>
    </r>
  </si>
  <si>
    <r>
      <t xml:space="preserve">KIRSY ALANA MEJIA UBIERA </t>
    </r>
    <r>
      <rPr>
        <i/>
        <sz val="12"/>
        <color rgb="FF000000"/>
        <rFont val="Segoe UI"/>
        <family val="2"/>
      </rPr>
      <t>(San Pedro de Macorís)</t>
    </r>
  </si>
  <si>
    <r>
      <t>MARIO RODRIGUEZ MONTERO</t>
    </r>
    <r>
      <rPr>
        <i/>
        <sz val="12"/>
        <color rgb="FF000000"/>
        <rFont val="Segoe UI"/>
        <family val="2"/>
      </rPr>
      <t xml:space="preserve"> (San Juan de la Maguana)</t>
    </r>
  </si>
  <si>
    <r>
      <t xml:space="preserve">BIENVENIDO ROSARIO CEBALLOS </t>
    </r>
    <r>
      <rPr>
        <i/>
        <sz val="12"/>
        <color rgb="FF000000"/>
        <rFont val="Segoe UI"/>
        <family val="2"/>
      </rPr>
      <t>(Santiago de los Caballeros)</t>
    </r>
  </si>
  <si>
    <r>
      <t xml:space="preserve">BELLANIRIS SANTOS REYES </t>
    </r>
    <r>
      <rPr>
        <i/>
        <sz val="12"/>
        <color rgb="FF000000"/>
        <rFont val="Segoe UI"/>
        <family val="2"/>
      </rPr>
      <t>(La Vega)</t>
    </r>
  </si>
  <si>
    <r>
      <t xml:space="preserve">YORCITO MATOS SANTOS </t>
    </r>
    <r>
      <rPr>
        <i/>
        <sz val="12"/>
        <color rgb="FF000000"/>
        <rFont val="Segoe UI"/>
        <family val="2"/>
      </rPr>
      <t>(Baní)</t>
    </r>
  </si>
  <si>
    <r>
      <t xml:space="preserve">RAMON FERNANDO TAVAREZ REYNOSO </t>
    </r>
    <r>
      <rPr>
        <i/>
        <sz val="12"/>
        <color rgb="FF000000"/>
        <rFont val="Segoe UI"/>
        <family val="2"/>
      </rPr>
      <t>(Santiago de los Caballeros)</t>
    </r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</si>
  <si>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</si>
  <si>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</si>
  <si>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</si>
  <si>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</si>
  <si>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</si>
  <si>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</si>
  <si>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</si>
  <si>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</si>
  <si>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</si>
  <si>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</si>
  <si>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</si>
  <si>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</si>
  <si>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</si>
  <si>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</si>
  <si>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</si>
  <si>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</si>
  <si>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INSTITUTO NACIONAL DE ADMINISTRACIÓN PÚBLICA 
(INAP)
Nomina de Personal en Periodo de Prueba, correspondiente al mes febrero 2023</t>
  </si>
  <si>
    <t>Capitulo: 221</t>
  </si>
  <si>
    <t>Programa 17</t>
  </si>
  <si>
    <t>Cuenta 2.1.1.2.05</t>
  </si>
  <si>
    <t>Departamento Tecnico Academico</t>
  </si>
  <si>
    <t>JULANY VALENTINA CUESTA GUZMAN</t>
  </si>
  <si>
    <t>COORDINADOR TECNICO GRAL</t>
  </si>
  <si>
    <t>SERVIDOR PUBLICO CONTRATADO</t>
  </si>
  <si>
    <t>HILDA ARASELIS CASTRO HUGGINS</t>
  </si>
  <si>
    <t>ANALISTA DE ACREDITACION Y CERTIFICACION</t>
  </si>
  <si>
    <t>Departamento Planificacion y Desarrollo</t>
  </si>
  <si>
    <t>ANA LUISA ROMERO</t>
  </si>
  <si>
    <t>ANALISTA DE DESARROLLO INSTITUCIONAL</t>
  </si>
  <si>
    <t>INSTITUTO NACIONAL DE ADMINISTRACIÓN PÚBLICA 
(INAP)
Nomina de Personal de Vigilancia, correspondiente al mes de febrero 2023</t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</si>
  <si>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</si>
  <si>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</si>
  <si>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</si>
  <si>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</si>
  <si>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</si>
  <si>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</si>
  <si>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</si>
  <si>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</si>
  <si>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YAIRENIS PAREDES CASTILLO</t>
  </si>
  <si>
    <t>HECTOR DE LEON LORENZO</t>
  </si>
  <si>
    <t>LUIS MANUEL CUEVAS PEÑA</t>
  </si>
  <si>
    <t>SEGURIDAD</t>
  </si>
  <si>
    <t>ROSA MARIA GARCIA CEPEDA</t>
  </si>
  <si>
    <t>ALEXANDER REYES GOMEZ</t>
  </si>
  <si>
    <t>INSTITUTO NACIONAL DE ADMINISTRACIÓN PÚBLICA 
(INAP)
Nomina de Personal de Carácter Eventual, correspondiente al mes de febrero 2023</t>
  </si>
  <si>
    <t>Cuenta: 2.1.1.2.09</t>
  </si>
  <si>
    <t>JOSE LUIS VAZQUEZ MILIANO</t>
  </si>
  <si>
    <t>ASESOR (A)</t>
  </si>
  <si>
    <t>SERVIDOR PÚBLICO CONTRATADO</t>
  </si>
  <si>
    <t>MARTIN APOLONIO SANCHEZ ARTILES</t>
  </si>
  <si>
    <t xml:space="preserve"> Total General:</t>
  </si>
  <si>
    <t>INSTITUTO NACIONAL DE ADMINISTRACIÓN PÚBLICA 
(INAP)
Nomina de Personal Contratado con Carácter Temporal, correspondientes al mes de febrero 2023</t>
  </si>
  <si>
    <t>Cuenta: 2.1.1.2.0.8</t>
  </si>
  <si>
    <t>Nombramiento Temporal</t>
  </si>
  <si>
    <t>CRISTIAN ARTURO SANTANA PEÑA</t>
  </si>
  <si>
    <t>PERIODISTA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</si>
  <si>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</si>
  <si>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</si>
  <si>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</si>
  <si>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</si>
  <si>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</si>
  <si>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</si>
  <si>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</si>
  <si>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</si>
  <si>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</si>
  <si>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</si>
  <si>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</si>
  <si>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</si>
  <si>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Seccion de Compras y Contrataciones</t>
  </si>
  <si>
    <t>KARIN ALBENYS FLORENTINO PEREZ</t>
  </si>
  <si>
    <t>ENC. SECCION DE COMPRAS</t>
  </si>
  <si>
    <t>01/07/2022 - 01/01/2023</t>
  </si>
  <si>
    <t>EUGENIO EMILIO MORETA PEREZ</t>
  </si>
  <si>
    <t>01/07/2022- 01/01/2023</t>
  </si>
  <si>
    <t>Departamento Gestion de la Formacion</t>
  </si>
  <si>
    <t>MANUEL MONEGRO INFANTE</t>
  </si>
  <si>
    <t>01/08/2022- 01/02/2023</t>
  </si>
  <si>
    <t>MABEL ARLETTE FERNANDEZ MATEO</t>
  </si>
  <si>
    <t>Departamento de Investigacion</t>
  </si>
  <si>
    <t>JOSMAIRY ESTEFANIA MONTOLIO PEREZ</t>
  </si>
  <si>
    <t>ENC. DPTO. INVESTIGACION</t>
  </si>
  <si>
    <t>16/09/2022- 16/03/2023</t>
  </si>
  <si>
    <t>CARMEN DAIANA GONZALEZ MOREL</t>
  </si>
  <si>
    <t>ANALISTA DE INVESTIGACION</t>
  </si>
  <si>
    <t>Division Administrativa</t>
  </si>
  <si>
    <t>HALINSON HIPOLITO DE LA CRUZ JIMENEZ</t>
  </si>
  <si>
    <t>ENC. DIVISION ADMINISTRATIVA</t>
  </si>
  <si>
    <t>UE: 002</t>
  </si>
  <si>
    <t>JUAN DE LA ROSA BELLO CUEVAS</t>
  </si>
  <si>
    <t>FAUSTINA PÉREZ DE CASTILLO</t>
  </si>
  <si>
    <t>COORDINADORA ACADEMICO</t>
  </si>
  <si>
    <t>10/08/2022- 10/02/2023</t>
  </si>
  <si>
    <t>YANIRIS ALTAGRACIA ESPINAL JORGE</t>
  </si>
  <si>
    <t>15/06/2022- 15/12/2022</t>
  </si>
  <si>
    <t>BRAULIO RAFAEL JIMENEZ VELEZ</t>
  </si>
  <si>
    <t>EVELYN AMADOR CASTILLO</t>
  </si>
  <si>
    <t>Dpto.  Gestión de la Formación</t>
  </si>
  <si>
    <t>DEANNYS MILAGROS GONZALEZ JIMENEZ</t>
  </si>
  <si>
    <t>EVELYN DE LOS ANGELES CHAMAH MARTIN</t>
  </si>
  <si>
    <t>ENCARGADO ACADEMICO</t>
  </si>
  <si>
    <t>ELSA ALEJANDRINA CARRASCO VARGAS</t>
  </si>
  <si>
    <t>ENCARGADO DIVISION REGISTRO Y ADMISION</t>
  </si>
  <si>
    <t>JULIO CESAR CASTRO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</si>
  <si>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</si>
  <si>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</si>
  <si>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</si>
  <si>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</si>
  <si>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</si>
  <si>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MADELYN MARIA RODRIGUEZ</t>
  </si>
  <si>
    <t>ANALISTA DE ACREDITAICION Y CE</t>
  </si>
  <si>
    <t xml:space="preserve">  </t>
  </si>
  <si>
    <t>MARIO ALBERTO CRUSSET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</si>
</sst>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b/>
      <sz val="11"/>
      <color indexed="8"/>
      <name val="Segoe UI "/>
    </font>
    <font>
      <sz val="14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sz val="8"/>
      <name val="Calibri"/>
      <family val="2"/>
      <scheme val="minor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2"/>
      <color rgb="FF000000"/>
      <name val="Segoe UI"/>
      <family val="2"/>
    </font>
    <font>
      <i/>
      <sz val="12"/>
      <color rgb="FF000000"/>
      <name val="Segoe UI"/>
      <family val="2"/>
    </font>
    <font>
      <sz val="12"/>
      <name val="Segoe UI"/>
      <family val="2"/>
    </font>
    <font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3" fillId="0" borderId="12" xfId="0" applyFont="1" applyBorder="1" applyAlignment="1">
      <alignment horizontal="center" vertical="center"/>
    </xf>
    <xf numFmtId="4" fontId="4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43" fontId="13" fillId="0" borderId="0" xfId="1" applyFont="1" applyFill="1" applyBorder="1" applyAlignment="1">
      <alignment horizontal="right" vertical="center" wrapText="1"/>
    </xf>
    <xf numFmtId="2" fontId="13" fillId="0" borderId="0" xfId="1" applyNumberFormat="1" applyFont="1" applyFill="1" applyBorder="1" applyAlignment="1">
      <alignment horizontal="right" vertical="center" wrapText="1"/>
    </xf>
    <xf numFmtId="43" fontId="13" fillId="0" borderId="0" xfId="1" applyFont="1" applyFill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3" fontId="17" fillId="0" borderId="0" xfId="1" applyFont="1" applyAlignment="1">
      <alignment horizontal="center" vertical="center"/>
    </xf>
    <xf numFmtId="43" fontId="16" fillId="0" borderId="13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3" fontId="17" fillId="0" borderId="0" xfId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3" fontId="17" fillId="0" borderId="0" xfId="1" applyFont="1" applyAlignment="1">
      <alignment horizontal="center" vertical="center" wrapText="1"/>
    </xf>
    <xf numFmtId="43" fontId="17" fillId="0" borderId="0" xfId="1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43" fontId="17" fillId="0" borderId="0" xfId="1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3" fontId="15" fillId="0" borderId="0" xfId="1" applyFont="1" applyFill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/>
    </xf>
    <xf numFmtId="4" fontId="14" fillId="0" borderId="13" xfId="0" applyNumberFormat="1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1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horizontal="left" vertical="center"/>
    </xf>
    <xf numFmtId="4" fontId="16" fillId="0" borderId="16" xfId="0" applyNumberFormat="1" applyFont="1" applyBorder="1" applyAlignment="1">
      <alignment vertical="center"/>
    </xf>
    <xf numFmtId="43" fontId="17" fillId="0" borderId="16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17" fillId="0" borderId="0" xfId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6" fillId="0" borderId="0" xfId="1" applyFont="1" applyFill="1" applyAlignment="1">
      <alignment vertical="center" wrapText="1"/>
    </xf>
    <xf numFmtId="43" fontId="17" fillId="0" borderId="0" xfId="1" applyFont="1" applyFill="1" applyAlignment="1">
      <alignment vertical="center" wrapText="1"/>
    </xf>
    <xf numFmtId="2" fontId="16" fillId="0" borderId="0" xfId="1" applyNumberFormat="1" applyFont="1" applyFill="1" applyAlignment="1">
      <alignment vertical="center" wrapText="1"/>
    </xf>
    <xf numFmtId="43" fontId="16" fillId="0" borderId="13" xfId="1" applyFont="1" applyFill="1" applyBorder="1" applyAlignment="1">
      <alignment vertical="center" wrapText="1"/>
    </xf>
    <xf numFmtId="2" fontId="16" fillId="0" borderId="13" xfId="1" applyNumberFormat="1" applyFont="1" applyFill="1" applyBorder="1" applyAlignment="1">
      <alignment vertical="center" wrapText="1"/>
    </xf>
    <xf numFmtId="43" fontId="17" fillId="0" borderId="13" xfId="1" applyFont="1" applyFill="1" applyBorder="1" applyAlignment="1">
      <alignment vertical="center" wrapText="1"/>
    </xf>
    <xf numFmtId="43" fontId="16" fillId="0" borderId="16" xfId="1" applyFont="1" applyFill="1" applyBorder="1" applyAlignment="1">
      <alignment vertical="center" wrapText="1"/>
    </xf>
    <xf numFmtId="43" fontId="16" fillId="0" borderId="0" xfId="1" applyFont="1" applyFill="1" applyAlignment="1">
      <alignment horizontal="right" vertical="center" wrapText="1"/>
    </xf>
    <xf numFmtId="43" fontId="17" fillId="0" borderId="0" xfId="1" applyFont="1" applyFill="1" applyAlignment="1">
      <alignment horizontal="right" vertical="center" wrapText="1"/>
    </xf>
    <xf numFmtId="43" fontId="14" fillId="0" borderId="13" xfId="1" applyFont="1" applyFill="1" applyBorder="1" applyAlignment="1">
      <alignment vertical="center"/>
    </xf>
    <xf numFmtId="43" fontId="14" fillId="0" borderId="13" xfId="1" applyFont="1" applyBorder="1" applyAlignment="1">
      <alignment vertical="center"/>
    </xf>
    <xf numFmtId="43" fontId="13" fillId="0" borderId="13" xfId="1" applyFont="1" applyBorder="1" applyAlignment="1">
      <alignment vertical="center"/>
    </xf>
    <xf numFmtId="0" fontId="14" fillId="0" borderId="0" xfId="1" applyNumberFormat="1" applyFont="1" applyFill="1" applyAlignment="1">
      <alignment horizontal="left" vertical="center"/>
    </xf>
    <xf numFmtId="43" fontId="16" fillId="0" borderId="0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vertical="center"/>
    </xf>
    <xf numFmtId="43" fontId="14" fillId="0" borderId="0" xfId="1" applyFont="1" applyFill="1" applyAlignment="1">
      <alignment horizontal="left" vertical="center" wrapText="1"/>
    </xf>
    <xf numFmtId="43" fontId="17" fillId="0" borderId="13" xfId="1" applyFont="1" applyFill="1" applyBorder="1" applyAlignment="1">
      <alignment horizontal="right" vertical="center" wrapText="1"/>
    </xf>
    <xf numFmtId="43" fontId="16" fillId="0" borderId="0" xfId="1" applyFont="1" applyFill="1" applyAlignment="1">
      <alignment horizontal="right" vertical="center"/>
    </xf>
    <xf numFmtId="43" fontId="16" fillId="0" borderId="0" xfId="1" applyFont="1" applyFill="1" applyBorder="1" applyAlignment="1">
      <alignment horizontal="right" vertical="center"/>
    </xf>
    <xf numFmtId="43" fontId="12" fillId="0" borderId="0" xfId="1" applyFont="1" applyFill="1" applyAlignment="1">
      <alignment horizontal="right" vertical="center"/>
    </xf>
    <xf numFmtId="43" fontId="16" fillId="0" borderId="13" xfId="1" applyFont="1" applyFill="1" applyBorder="1" applyAlignment="1">
      <alignment horizontal="right" vertical="center"/>
    </xf>
    <xf numFmtId="43" fontId="12" fillId="0" borderId="13" xfId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43" fontId="16" fillId="0" borderId="16" xfId="1" applyFont="1" applyFill="1" applyBorder="1" applyAlignment="1">
      <alignment horizontal="right" vertical="center" wrapText="1"/>
    </xf>
    <xf numFmtId="4" fontId="13" fillId="0" borderId="16" xfId="0" applyNumberFormat="1" applyFont="1" applyBorder="1" applyAlignment="1">
      <alignment vertical="center"/>
    </xf>
    <xf numFmtId="43" fontId="17" fillId="0" borderId="13" xfId="1" applyFont="1" applyFill="1" applyBorder="1" applyAlignment="1">
      <alignment vertical="center"/>
    </xf>
    <xf numFmtId="43" fontId="17" fillId="0" borderId="0" xfId="1" applyFont="1" applyFill="1" applyAlignment="1">
      <alignment horizontal="left" vertical="center"/>
    </xf>
    <xf numFmtId="43" fontId="17" fillId="0" borderId="16" xfId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3" fontId="13" fillId="0" borderId="16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right" vertical="center" wrapText="1"/>
    </xf>
    <xf numFmtId="43" fontId="13" fillId="0" borderId="0" xfId="1" applyFont="1" applyFill="1" applyAlignment="1">
      <alignment horizontal="right" vertical="center" wrapText="1"/>
    </xf>
    <xf numFmtId="43" fontId="14" fillId="0" borderId="13" xfId="1" applyFont="1" applyFill="1" applyBorder="1" applyAlignment="1">
      <alignment horizontal="right" vertical="center" wrapText="1"/>
    </xf>
    <xf numFmtId="43" fontId="13" fillId="0" borderId="13" xfId="1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43" fontId="14" fillId="0" borderId="16" xfId="1" applyFont="1" applyFill="1" applyBorder="1" applyAlignment="1">
      <alignment vertical="center" wrapText="1"/>
    </xf>
    <xf numFmtId="4" fontId="14" fillId="0" borderId="16" xfId="0" applyNumberFormat="1" applyFont="1" applyBorder="1" applyAlignment="1">
      <alignment vertical="center"/>
    </xf>
    <xf numFmtId="4" fontId="14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3" fontId="17" fillId="0" borderId="0" xfId="1" applyFont="1" applyAlignment="1">
      <alignment vertical="center" wrapText="1"/>
    </xf>
    <xf numFmtId="4" fontId="9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vertical="center"/>
    </xf>
    <xf numFmtId="4" fontId="13" fillId="0" borderId="2" xfId="0" applyNumberFormat="1" applyFont="1" applyBorder="1" applyAlignment="1">
      <alignment horizontal="right" vertical="center"/>
    </xf>
    <xf numFmtId="43" fontId="13" fillId="0" borderId="0" xfId="1" applyFont="1" applyAlignment="1">
      <alignment horizontal="center" vertical="center" wrapText="1"/>
    </xf>
    <xf numFmtId="4" fontId="14" fillId="0" borderId="18" xfId="0" applyNumberFormat="1" applyFont="1" applyBorder="1" applyAlignment="1">
      <alignment horizontal="right" vertical="center"/>
    </xf>
    <xf numFmtId="4" fontId="14" fillId="0" borderId="18" xfId="0" applyNumberFormat="1" applyFont="1" applyBorder="1" applyAlignment="1">
      <alignment vertical="center"/>
    </xf>
    <xf numFmtId="4" fontId="13" fillId="0" borderId="18" xfId="0" applyNumberFormat="1" applyFont="1" applyBorder="1" applyAlignment="1">
      <alignment horizontal="right" vertical="center"/>
    </xf>
    <xf numFmtId="43" fontId="13" fillId="0" borderId="0" xfId="1" applyFont="1" applyAlignment="1">
      <alignment vertical="center"/>
    </xf>
    <xf numFmtId="43" fontId="13" fillId="0" borderId="0" xfId="1" applyFont="1" applyAlignment="1">
      <alignment horizontal="center" vertical="center"/>
    </xf>
    <xf numFmtId="43" fontId="13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horizontal="right" vertical="center" wrapText="1"/>
    </xf>
    <xf numFmtId="2" fontId="14" fillId="0" borderId="13" xfId="1" applyNumberFormat="1" applyFont="1" applyFill="1" applyBorder="1" applyAlignment="1">
      <alignment horizontal="right" vertical="center" wrapText="1"/>
    </xf>
    <xf numFmtId="43" fontId="13" fillId="0" borderId="13" xfId="1" applyFont="1" applyFill="1" applyBorder="1" applyAlignment="1">
      <alignment horizontal="right" vertical="center" wrapText="1"/>
    </xf>
    <xf numFmtId="43" fontId="14" fillId="0" borderId="13" xfId="1" applyFont="1" applyFill="1" applyBorder="1" applyAlignment="1">
      <alignment vertical="center" wrapText="1"/>
    </xf>
    <xf numFmtId="43" fontId="13" fillId="0" borderId="22" xfId="1" applyFont="1" applyFill="1" applyBorder="1" applyAlignment="1">
      <alignment horizontal="right" vertical="center" wrapText="1"/>
    </xf>
    <xf numFmtId="2" fontId="13" fillId="0" borderId="22" xfId="1" applyNumberFormat="1" applyFont="1" applyFill="1" applyBorder="1" applyAlignment="1">
      <alignment horizontal="right" vertical="center" wrapText="1"/>
    </xf>
    <xf numFmtId="43" fontId="13" fillId="0" borderId="22" xfId="1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4" fontId="14" fillId="0" borderId="0" xfId="0" applyNumberFormat="1" applyFont="1"/>
    <xf numFmtId="4" fontId="13" fillId="0" borderId="0" xfId="0" applyNumberFormat="1" applyFont="1"/>
    <xf numFmtId="4" fontId="14" fillId="0" borderId="13" xfId="0" applyNumberFormat="1" applyFont="1" applyBorder="1"/>
    <xf numFmtId="4" fontId="13" fillId="0" borderId="13" xfId="0" applyNumberFormat="1" applyFont="1" applyBorder="1"/>
    <xf numFmtId="4" fontId="13" fillId="0" borderId="23" xfId="0" applyNumberFormat="1" applyFont="1" applyBorder="1"/>
    <xf numFmtId="43" fontId="13" fillId="0" borderId="0" xfId="1" applyFont="1" applyAlignment="1">
      <alignment wrapText="1"/>
    </xf>
    <xf numFmtId="0" fontId="6" fillId="0" borderId="4" xfId="0" applyFont="1" applyBorder="1" applyAlignment="1">
      <alignment horizontal="center" vertical="center"/>
    </xf>
    <xf numFmtId="43" fontId="16" fillId="0" borderId="0" xfId="1" applyFont="1" applyAlignment="1">
      <alignment horizontal="right" vertical="center" wrapText="1"/>
    </xf>
    <xf numFmtId="43" fontId="16" fillId="0" borderId="13" xfId="1" applyFont="1" applyBorder="1" applyAlignment="1">
      <alignment horizontal="right" vertical="center" wrapText="1"/>
    </xf>
    <xf numFmtId="43" fontId="17" fillId="0" borderId="0" xfId="1" applyFont="1" applyFill="1" applyBorder="1" applyAlignment="1">
      <alignment horizontal="right" vertical="center" wrapText="1"/>
    </xf>
    <xf numFmtId="4" fontId="16" fillId="0" borderId="16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2" fontId="17" fillId="0" borderId="0" xfId="1" applyNumberFormat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/>
    </xf>
    <xf numFmtId="43" fontId="14" fillId="0" borderId="13" xfId="1" applyFont="1" applyFill="1" applyBorder="1" applyAlignment="1">
      <alignment horizontal="right" vertical="center"/>
    </xf>
    <xf numFmtId="43" fontId="13" fillId="0" borderId="0" xfId="1" applyFont="1" applyAlignment="1">
      <alignment horizontal="left" vertical="center"/>
    </xf>
    <xf numFmtId="43" fontId="13" fillId="0" borderId="0" xfId="1" applyFont="1" applyBorder="1" applyAlignment="1">
      <alignment horizontal="right" vertical="center"/>
    </xf>
    <xf numFmtId="4" fontId="11" fillId="0" borderId="2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43" fontId="17" fillId="0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22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68036</xdr:rowOff>
    </xdr:from>
    <xdr:to>
      <xdr:col>1</xdr:col>
      <xdr:colOff>475848</xdr:colOff>
      <xdr:row>5</xdr:row>
      <xdr:rowOff>190726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68036"/>
          <a:ext cx="1646063" cy="13473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1428750</xdr:colOff>
      <xdr:row>200</xdr:row>
      <xdr:rowOff>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4904FB6C-FF54-4D26-9F2F-68644D300CEB}"/>
            </a:ext>
          </a:extLst>
        </xdr:cNvPr>
        <xdr:cNvCxnSpPr/>
      </xdr:nvCxnSpPr>
      <xdr:spPr>
        <a:xfrm>
          <a:off x="0" y="8724900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200</xdr:row>
      <xdr:rowOff>0</xdr:rowOff>
    </xdr:from>
    <xdr:to>
      <xdr:col>11</xdr:col>
      <xdr:colOff>1055915</xdr:colOff>
      <xdr:row>200</xdr:row>
      <xdr:rowOff>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4FF800F-4C08-475A-B3C5-6191E9C0FF00}"/>
            </a:ext>
          </a:extLst>
        </xdr:cNvPr>
        <xdr:cNvCxnSpPr/>
      </xdr:nvCxnSpPr>
      <xdr:spPr>
        <a:xfrm>
          <a:off x="17852571" y="7690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200</xdr:row>
      <xdr:rowOff>0</xdr:rowOff>
    </xdr:from>
    <xdr:to>
      <xdr:col>5</xdr:col>
      <xdr:colOff>394607</xdr:colOff>
      <xdr:row>200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0712086-D188-441F-8E4F-2C3AD7726835}"/>
            </a:ext>
          </a:extLst>
        </xdr:cNvPr>
        <xdr:cNvCxnSpPr/>
      </xdr:nvCxnSpPr>
      <xdr:spPr>
        <a:xfrm>
          <a:off x="8554810" y="7690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20</xdr:row>
      <xdr:rowOff>1</xdr:rowOff>
    </xdr:from>
    <xdr:to>
      <xdr:col>6</xdr:col>
      <xdr:colOff>369868</xdr:colOff>
      <xdr:row>20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1636014-4C6C-4302-BA8A-A1F9B5062CDC}"/>
            </a:ext>
          </a:extLst>
        </xdr:cNvPr>
        <xdr:cNvCxnSpPr/>
      </xdr:nvCxnSpPr>
      <xdr:spPr>
        <a:xfrm flipV="1">
          <a:off x="9863231" y="7962901"/>
          <a:ext cx="25462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1428750</xdr:colOff>
      <xdr:row>20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C594E4E-2DEE-406A-81F1-06E118B621B3}"/>
            </a:ext>
          </a:extLst>
        </xdr:cNvPr>
        <xdr:cNvCxnSpPr/>
      </xdr:nvCxnSpPr>
      <xdr:spPr>
        <a:xfrm>
          <a:off x="0" y="7962900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842407</xdr:colOff>
      <xdr:row>19</xdr:row>
      <xdr:rowOff>754578</xdr:rowOff>
    </xdr:from>
    <xdr:to>
      <xdr:col>11</xdr:col>
      <xdr:colOff>1008137</xdr:colOff>
      <xdr:row>19</xdr:row>
      <xdr:rowOff>754763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7D54C85-914B-4787-8A09-CF4CA33CB02C}"/>
            </a:ext>
          </a:extLst>
        </xdr:cNvPr>
        <xdr:cNvCxnSpPr/>
      </xdr:nvCxnSpPr>
      <xdr:spPr>
        <a:xfrm flipV="1">
          <a:off x="17215882" y="7955478"/>
          <a:ext cx="2480305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61850</xdr:colOff>
      <xdr:row>0</xdr:row>
      <xdr:rowOff>37111</xdr:rowOff>
    </xdr:from>
    <xdr:to>
      <xdr:col>1</xdr:col>
      <xdr:colOff>266699</xdr:colOff>
      <xdr:row>6</xdr:row>
      <xdr:rowOff>31663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DA1C79-22C5-47EB-90DE-83163BE4C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50" y="37111"/>
          <a:ext cx="966849" cy="1147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22</xdr:row>
      <xdr:rowOff>1</xdr:rowOff>
    </xdr:from>
    <xdr:to>
      <xdr:col>6</xdr:col>
      <xdr:colOff>369868</xdr:colOff>
      <xdr:row>22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D017099-CE80-48BF-B37E-BE3B60846B85}"/>
            </a:ext>
          </a:extLst>
        </xdr:cNvPr>
        <xdr:cNvCxnSpPr/>
      </xdr:nvCxnSpPr>
      <xdr:spPr>
        <a:xfrm flipV="1">
          <a:off x="9129806" y="8724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0</xdr:rowOff>
    </xdr:from>
    <xdr:to>
      <xdr:col>1</xdr:col>
      <xdr:colOff>1428750</xdr:colOff>
      <xdr:row>22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3071541-0141-40DF-86A7-8DD0588E15BF}"/>
            </a:ext>
          </a:extLst>
        </xdr:cNvPr>
        <xdr:cNvCxnSpPr/>
      </xdr:nvCxnSpPr>
      <xdr:spPr>
        <a:xfrm>
          <a:off x="0" y="8724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22</xdr:row>
      <xdr:rowOff>0</xdr:rowOff>
    </xdr:from>
    <xdr:to>
      <xdr:col>12</xdr:col>
      <xdr:colOff>105117</xdr:colOff>
      <xdr:row>22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29C169B-84C5-4654-9A3F-0DD9071A7DC9}"/>
            </a:ext>
          </a:extLst>
        </xdr:cNvPr>
        <xdr:cNvCxnSpPr/>
      </xdr:nvCxnSpPr>
      <xdr:spPr>
        <a:xfrm flipV="1">
          <a:off x="16237404" y="8724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27214</xdr:colOff>
      <xdr:row>0</xdr:row>
      <xdr:rowOff>27215</xdr:rowOff>
    </xdr:from>
    <xdr:to>
      <xdr:col>1</xdr:col>
      <xdr:colOff>907195</xdr:colOff>
      <xdr:row>7</xdr:row>
      <xdr:rowOff>54655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CEEE53-DFA8-4EFB-9652-75C9778F7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27215"/>
          <a:ext cx="1641981" cy="13609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86592</xdr:rowOff>
    </xdr:from>
    <xdr:to>
      <xdr:col>1</xdr:col>
      <xdr:colOff>638175</xdr:colOff>
      <xdr:row>6</xdr:row>
      <xdr:rowOff>46354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428069-E03A-485A-B56D-B96550DFAD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6" r="4964"/>
        <a:stretch/>
      </xdr:blipFill>
      <xdr:spPr>
        <a:xfrm>
          <a:off x="173182" y="86592"/>
          <a:ext cx="1226993" cy="1112287"/>
        </a:xfrm>
        <a:prstGeom prst="rect">
          <a:avLst/>
        </a:prstGeom>
      </xdr:spPr>
    </xdr:pic>
    <xdr:clientData/>
  </xdr:twoCellAnchor>
  <xdr:twoCellAnchor>
    <xdr:from>
      <xdr:col>4</xdr:col>
      <xdr:colOff>2033681</xdr:colOff>
      <xdr:row>16</xdr:row>
      <xdr:rowOff>1</xdr:rowOff>
    </xdr:from>
    <xdr:to>
      <xdr:col>6</xdr:col>
      <xdr:colOff>369868</xdr:colOff>
      <xdr:row>16</xdr:row>
      <xdr:rowOff>186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42788EF-1A5B-4CBC-BB64-BFAF6C8845B5}"/>
            </a:ext>
          </a:extLst>
        </xdr:cNvPr>
        <xdr:cNvCxnSpPr/>
      </xdr:nvCxnSpPr>
      <xdr:spPr>
        <a:xfrm flipV="1">
          <a:off x="8186831" y="6438901"/>
          <a:ext cx="2517662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1428750</xdr:colOff>
      <xdr:row>16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249C7A1-464A-4E5C-A991-F048F18A0EDC}"/>
            </a:ext>
          </a:extLst>
        </xdr:cNvPr>
        <xdr:cNvCxnSpPr/>
      </xdr:nvCxnSpPr>
      <xdr:spPr>
        <a:xfrm>
          <a:off x="0" y="643890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904257</xdr:colOff>
      <xdr:row>15</xdr:row>
      <xdr:rowOff>754578</xdr:rowOff>
    </xdr:from>
    <xdr:to>
      <xdr:col>11</xdr:col>
      <xdr:colOff>1008136</xdr:colOff>
      <xdr:row>15</xdr:row>
      <xdr:rowOff>754763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C93A0B2-A347-4D09-B039-B70FBFBD62F3}"/>
            </a:ext>
          </a:extLst>
        </xdr:cNvPr>
        <xdr:cNvCxnSpPr/>
      </xdr:nvCxnSpPr>
      <xdr:spPr>
        <a:xfrm flipV="1">
          <a:off x="15325107" y="6431478"/>
          <a:ext cx="2247004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67</xdr:row>
      <xdr:rowOff>1</xdr:rowOff>
    </xdr:from>
    <xdr:to>
      <xdr:col>6</xdr:col>
      <xdr:colOff>369868</xdr:colOff>
      <xdr:row>67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FE1A545-88EC-4ECE-B003-7039474C20C8}"/>
            </a:ext>
          </a:extLst>
        </xdr:cNvPr>
        <xdr:cNvCxnSpPr/>
      </xdr:nvCxnSpPr>
      <xdr:spPr>
        <a:xfrm flipV="1">
          <a:off x="9977531" y="26250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0</xdr:rowOff>
    </xdr:from>
    <xdr:to>
      <xdr:col>1</xdr:col>
      <xdr:colOff>1428750</xdr:colOff>
      <xdr:row>67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9683A74-B56F-4423-B8C8-6D62D9546839}"/>
            </a:ext>
          </a:extLst>
        </xdr:cNvPr>
        <xdr:cNvCxnSpPr/>
      </xdr:nvCxnSpPr>
      <xdr:spPr>
        <a:xfrm>
          <a:off x="0" y="262509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54430</xdr:colOff>
      <xdr:row>0</xdr:row>
      <xdr:rowOff>40821</xdr:rowOff>
    </xdr:from>
    <xdr:to>
      <xdr:col>1</xdr:col>
      <xdr:colOff>352426</xdr:colOff>
      <xdr:row>4</xdr:row>
      <xdr:rowOff>160593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55B790-6558-4FDE-89EE-9965E4FBE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30" y="40821"/>
          <a:ext cx="1059996" cy="881772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67</xdr:row>
      <xdr:rowOff>0</xdr:rowOff>
    </xdr:from>
    <xdr:to>
      <xdr:col>12</xdr:col>
      <xdr:colOff>105117</xdr:colOff>
      <xdr:row>67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7CA2D44-2668-4119-B93E-5B98B7A1ADC3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4"/>
  <sheetViews>
    <sheetView topLeftCell="A182" zoomScale="70" zoomScaleNormal="70" zoomScaleSheetLayoutView="35" workbookViewId="0">
      <selection activeCell="C93" sqref="C93"/>
    </sheetView>
  </sheetViews>
  <sheetFormatPr baseColWidth="10" defaultRowHeight="15"/>
  <cols>
    <col min="1" max="1" width="19.28515625" style="4" customWidth="1"/>
    <col min="2" max="2" width="55.140625" customWidth="1"/>
    <col min="3" max="3" width="45.7109375" customWidth="1"/>
    <col min="4" max="4" width="13" style="13" customWidth="1"/>
    <col min="5" max="5" width="37.140625" style="52" customWidth="1"/>
    <col min="6" max="6" width="24.28515625" customWidth="1"/>
    <col min="7" max="7" width="17.140625" customWidth="1"/>
    <col min="8" max="8" width="20.85546875" customWidth="1"/>
    <col min="9" max="9" width="25.28515625" customWidth="1"/>
    <col min="10" max="10" width="17.28515625" customWidth="1"/>
    <col min="11" max="11" width="17.7109375" customWidth="1"/>
    <col min="12" max="12" width="15.85546875" customWidth="1"/>
  </cols>
  <sheetData>
    <row r="1" spans="1:12" ht="20.100000000000001" customHeight="1">
      <c r="A1" s="127" t="s">
        <v>218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</row>
    <row r="2" spans="1:12" ht="20.100000000000001" customHeight="1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2"/>
    </row>
    <row r="3" spans="1:12" ht="20.100000000000001" customHeigh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2"/>
    </row>
    <row r="4" spans="1:12" ht="20.100000000000001" customHeight="1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2"/>
    </row>
    <row r="5" spans="1:12" ht="20.100000000000001" customHeight="1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2"/>
    </row>
    <row r="6" spans="1:12" ht="20.100000000000001" customHeight="1" thickBot="1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5"/>
    </row>
    <row r="7" spans="1:12" s="3" customFormat="1" ht="60" customHeight="1" thickBot="1">
      <c r="A7" s="6" t="s">
        <v>235</v>
      </c>
      <c r="B7" s="7" t="s">
        <v>234</v>
      </c>
      <c r="C7" s="7" t="s">
        <v>233</v>
      </c>
      <c r="D7" s="7" t="s">
        <v>236</v>
      </c>
      <c r="E7" s="7" t="s">
        <v>237</v>
      </c>
      <c r="F7" s="7" t="s">
        <v>238</v>
      </c>
      <c r="G7" s="7" t="s">
        <v>239</v>
      </c>
      <c r="H7" s="7" t="s">
        <v>1</v>
      </c>
      <c r="I7" s="7" t="s">
        <v>240</v>
      </c>
      <c r="J7" s="7" t="s">
        <v>241</v>
      </c>
      <c r="K7" s="7"/>
      <c r="L7" s="68"/>
    </row>
    <row r="8" spans="1:12" ht="30" customHeight="1" thickBot="1">
      <c r="A8" s="136" t="s">
        <v>87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8"/>
    </row>
    <row r="9" spans="1:12" ht="30" customHeight="1" thickBot="1">
      <c r="A9" s="1" t="s">
        <v>4</v>
      </c>
      <c r="B9" s="1" t="s">
        <v>5</v>
      </c>
      <c r="C9" s="1" t="s">
        <v>6</v>
      </c>
      <c r="D9" s="1" t="s">
        <v>213</v>
      </c>
      <c r="E9" s="1" t="s">
        <v>7</v>
      </c>
      <c r="F9" s="1" t="s">
        <v>242</v>
      </c>
      <c r="G9" s="1" t="s">
        <v>8</v>
      </c>
      <c r="H9" s="1" t="s">
        <v>9</v>
      </c>
      <c r="I9" s="1" t="s">
        <v>10</v>
      </c>
      <c r="J9" s="1" t="s">
        <v>243</v>
      </c>
      <c r="K9" s="1" t="s">
        <v>244</v>
      </c>
      <c r="L9" s="1" t="s">
        <v>245</v>
      </c>
    </row>
    <row r="10" spans="1:12" ht="30" customHeight="1">
      <c r="A10" s="44">
        <v>1</v>
      </c>
      <c r="B10" s="30" t="s">
        <v>11</v>
      </c>
      <c r="C10" s="30" t="s">
        <v>12</v>
      </c>
      <c r="D10" s="29" t="s">
        <v>216</v>
      </c>
      <c r="E10" s="29" t="s">
        <v>13</v>
      </c>
      <c r="F10" s="59">
        <v>225000</v>
      </c>
      <c r="G10" s="59">
        <f t="shared" ref="G10:G26" si="0">F10*0.0287</f>
        <v>6457.5</v>
      </c>
      <c r="H10" s="59">
        <v>4943.8</v>
      </c>
      <c r="I10" s="59">
        <v>41604.43</v>
      </c>
      <c r="J10" s="59">
        <v>1537.45</v>
      </c>
      <c r="K10" s="59">
        <f>+G10+H10+I10+J10</f>
        <v>54543.179999999993</v>
      </c>
      <c r="L10" s="58">
        <f t="shared" ref="L10:L18" si="1">+F10-K10</f>
        <v>170456.82</v>
      </c>
    </row>
    <row r="11" spans="1:12" ht="30" customHeight="1">
      <c r="A11" s="44">
        <v>2</v>
      </c>
      <c r="B11" s="30" t="s">
        <v>93</v>
      </c>
      <c r="C11" s="30" t="s">
        <v>92</v>
      </c>
      <c r="D11" s="29" t="s">
        <v>216</v>
      </c>
      <c r="E11" s="29" t="s">
        <v>14</v>
      </c>
      <c r="F11" s="59">
        <v>40000</v>
      </c>
      <c r="G11" s="59">
        <f t="shared" si="0"/>
        <v>1148</v>
      </c>
      <c r="H11" s="59">
        <v>1216</v>
      </c>
      <c r="I11" s="59">
        <v>442.65</v>
      </c>
      <c r="J11" s="59">
        <v>739.5</v>
      </c>
      <c r="K11" s="59">
        <v>3546.15</v>
      </c>
      <c r="L11" s="58">
        <f t="shared" si="1"/>
        <v>36453.85</v>
      </c>
    </row>
    <row r="12" spans="1:12" ht="30" customHeight="1">
      <c r="A12" s="44">
        <v>3</v>
      </c>
      <c r="B12" s="30" t="s">
        <v>15</v>
      </c>
      <c r="C12" s="30" t="s">
        <v>16</v>
      </c>
      <c r="D12" s="29" t="s">
        <v>217</v>
      </c>
      <c r="E12" s="29" t="s">
        <v>17</v>
      </c>
      <c r="F12" s="59">
        <v>49000</v>
      </c>
      <c r="G12" s="59">
        <f t="shared" si="0"/>
        <v>1406.3</v>
      </c>
      <c r="H12" s="59">
        <v>1489.6</v>
      </c>
      <c r="I12" s="59">
        <v>1712.87</v>
      </c>
      <c r="J12" s="59">
        <v>5106.41</v>
      </c>
      <c r="K12" s="59">
        <f t="shared" ref="K12:K16" si="2">+G12+H12+I12+J12</f>
        <v>9715.18</v>
      </c>
      <c r="L12" s="58">
        <f t="shared" si="1"/>
        <v>39284.82</v>
      </c>
    </row>
    <row r="13" spans="1:12" ht="30" customHeight="1">
      <c r="A13" s="44">
        <v>4</v>
      </c>
      <c r="B13" s="30" t="s">
        <v>18</v>
      </c>
      <c r="C13" s="30" t="s">
        <v>98</v>
      </c>
      <c r="D13" s="29" t="s">
        <v>217</v>
      </c>
      <c r="E13" s="29" t="s">
        <v>17</v>
      </c>
      <c r="F13" s="59">
        <v>70000</v>
      </c>
      <c r="G13" s="59">
        <f t="shared" si="0"/>
        <v>2009</v>
      </c>
      <c r="H13" s="59">
        <f>IF(F13&lt;75829.93,F13*0.0304,2305.23)</f>
        <v>2128</v>
      </c>
      <c r="I13" s="59">
        <v>5368.48</v>
      </c>
      <c r="J13" s="59">
        <v>125</v>
      </c>
      <c r="K13" s="59">
        <f t="shared" si="2"/>
        <v>9630.48</v>
      </c>
      <c r="L13" s="58">
        <f t="shared" si="1"/>
        <v>60369.520000000004</v>
      </c>
    </row>
    <row r="14" spans="1:12" ht="30" customHeight="1">
      <c r="A14" s="44">
        <v>5</v>
      </c>
      <c r="B14" s="30" t="s">
        <v>118</v>
      </c>
      <c r="C14" s="30" t="s">
        <v>119</v>
      </c>
      <c r="D14" s="29" t="s">
        <v>217</v>
      </c>
      <c r="E14" s="47" t="s">
        <v>14</v>
      </c>
      <c r="F14" s="59">
        <v>60000</v>
      </c>
      <c r="G14" s="59">
        <f t="shared" si="0"/>
        <v>1722</v>
      </c>
      <c r="H14" s="59">
        <v>1824</v>
      </c>
      <c r="I14" s="59">
        <v>3486.68</v>
      </c>
      <c r="J14" s="59">
        <v>1525</v>
      </c>
      <c r="K14" s="59">
        <f t="shared" si="2"/>
        <v>8557.68</v>
      </c>
      <c r="L14" s="58">
        <f t="shared" si="1"/>
        <v>51442.32</v>
      </c>
    </row>
    <row r="15" spans="1:12" ht="30" customHeight="1">
      <c r="A15" s="44">
        <v>6</v>
      </c>
      <c r="B15" s="30" t="s">
        <v>124</v>
      </c>
      <c r="C15" s="30" t="s">
        <v>125</v>
      </c>
      <c r="D15" s="29" t="s">
        <v>217</v>
      </c>
      <c r="E15" s="47" t="s">
        <v>14</v>
      </c>
      <c r="F15" s="59">
        <v>100000</v>
      </c>
      <c r="G15" s="59">
        <f t="shared" si="0"/>
        <v>2870</v>
      </c>
      <c r="H15" s="59">
        <v>3040</v>
      </c>
      <c r="I15" s="59">
        <v>12105.37</v>
      </c>
      <c r="J15" s="59">
        <v>25</v>
      </c>
      <c r="K15" s="59">
        <f t="shared" si="2"/>
        <v>18040.370000000003</v>
      </c>
      <c r="L15" s="58">
        <f t="shared" si="1"/>
        <v>81959.63</v>
      </c>
    </row>
    <row r="16" spans="1:12" ht="30" customHeight="1">
      <c r="A16" s="44">
        <v>7</v>
      </c>
      <c r="B16" s="30" t="s">
        <v>142</v>
      </c>
      <c r="C16" s="30" t="s">
        <v>143</v>
      </c>
      <c r="D16" s="29" t="s">
        <v>217</v>
      </c>
      <c r="E16" s="47" t="s">
        <v>14</v>
      </c>
      <c r="F16" s="59">
        <v>60000</v>
      </c>
      <c r="G16" s="59">
        <f t="shared" si="0"/>
        <v>1722</v>
      </c>
      <c r="H16" s="59">
        <v>1824</v>
      </c>
      <c r="I16" s="59">
        <v>3486.68</v>
      </c>
      <c r="J16" s="59">
        <v>25</v>
      </c>
      <c r="K16" s="59">
        <f t="shared" si="2"/>
        <v>7057.68</v>
      </c>
      <c r="L16" s="58">
        <f t="shared" si="1"/>
        <v>52942.32</v>
      </c>
    </row>
    <row r="17" spans="1:13" ht="30" customHeight="1">
      <c r="A17" s="44">
        <v>8</v>
      </c>
      <c r="B17" s="67" t="s">
        <v>19</v>
      </c>
      <c r="C17" s="35" t="s">
        <v>20</v>
      </c>
      <c r="D17" s="29" t="s">
        <v>217</v>
      </c>
      <c r="E17" s="47" t="s">
        <v>17</v>
      </c>
      <c r="F17" s="59">
        <v>60000</v>
      </c>
      <c r="G17" s="59">
        <f t="shared" si="0"/>
        <v>1722</v>
      </c>
      <c r="H17" s="59">
        <f>IF(F17&lt;75829.93,F17*0.0304,2305.23)</f>
        <v>1824</v>
      </c>
      <c r="I17" s="59">
        <v>3184.19</v>
      </c>
      <c r="J17" s="59">
        <v>3097.45</v>
      </c>
      <c r="K17" s="59">
        <v>9827.64</v>
      </c>
      <c r="L17" s="58">
        <f t="shared" si="1"/>
        <v>50172.36</v>
      </c>
    </row>
    <row r="18" spans="1:13" ht="30" customHeight="1">
      <c r="A18" s="44">
        <v>9</v>
      </c>
      <c r="B18" s="67" t="s">
        <v>95</v>
      </c>
      <c r="C18" s="67" t="s">
        <v>96</v>
      </c>
      <c r="D18" s="29" t="s">
        <v>217</v>
      </c>
      <c r="E18" s="47" t="s">
        <v>14</v>
      </c>
      <c r="F18" s="59">
        <v>70000</v>
      </c>
      <c r="G18" s="59">
        <f t="shared" si="0"/>
        <v>2009</v>
      </c>
      <c r="H18" s="59">
        <v>2128</v>
      </c>
      <c r="I18" s="59">
        <v>5368.48</v>
      </c>
      <c r="J18" s="59">
        <v>7421.63</v>
      </c>
      <c r="K18" s="59">
        <f>SUM(G18:J18)</f>
        <v>16927.11</v>
      </c>
      <c r="L18" s="58">
        <f t="shared" si="1"/>
        <v>53072.89</v>
      </c>
    </row>
    <row r="19" spans="1:13" ht="30" customHeight="1">
      <c r="A19" s="44">
        <v>10</v>
      </c>
      <c r="B19" s="33" t="s">
        <v>147</v>
      </c>
      <c r="C19" s="33" t="s">
        <v>148</v>
      </c>
      <c r="D19" s="29" t="s">
        <v>216</v>
      </c>
      <c r="E19" s="47" t="s">
        <v>14</v>
      </c>
      <c r="F19" s="59">
        <v>90000</v>
      </c>
      <c r="G19" s="59">
        <f t="shared" si="0"/>
        <v>2583</v>
      </c>
      <c r="H19" s="59">
        <v>2736</v>
      </c>
      <c r="I19" s="59">
        <v>9753.1200000000008</v>
      </c>
      <c r="J19" s="59">
        <v>25</v>
      </c>
      <c r="K19" s="59">
        <f>SUM(G19:J19)</f>
        <v>15097.12</v>
      </c>
      <c r="L19" s="58">
        <f>F19-K19</f>
        <v>74902.880000000005</v>
      </c>
    </row>
    <row r="20" spans="1:13" ht="30" customHeight="1">
      <c r="A20" s="44">
        <v>11</v>
      </c>
      <c r="B20" s="30" t="s">
        <v>25</v>
      </c>
      <c r="C20" s="40" t="s">
        <v>128</v>
      </c>
      <c r="D20" s="29" t="s">
        <v>217</v>
      </c>
      <c r="E20" s="29" t="s">
        <v>17</v>
      </c>
      <c r="F20" s="59">
        <v>60000</v>
      </c>
      <c r="G20" s="59">
        <f t="shared" si="0"/>
        <v>1722</v>
      </c>
      <c r="H20" s="59">
        <v>1824</v>
      </c>
      <c r="I20" s="59">
        <v>3486.68</v>
      </c>
      <c r="J20" s="59">
        <v>145</v>
      </c>
      <c r="K20" s="59">
        <f t="shared" ref="K20:K26" si="3">G20+H20+I20+J20</f>
        <v>7177.68</v>
      </c>
      <c r="L20" s="58">
        <f>+F20-K20</f>
        <v>52822.32</v>
      </c>
    </row>
    <row r="21" spans="1:13" ht="30" customHeight="1">
      <c r="A21" s="44">
        <v>12</v>
      </c>
      <c r="B21" s="30" t="s">
        <v>199</v>
      </c>
      <c r="C21" s="40" t="s">
        <v>200</v>
      </c>
      <c r="D21" s="29" t="s">
        <v>217</v>
      </c>
      <c r="E21" s="47" t="s">
        <v>14</v>
      </c>
      <c r="F21" s="59">
        <v>75000</v>
      </c>
      <c r="G21" s="59">
        <f t="shared" si="0"/>
        <v>2152.5</v>
      </c>
      <c r="H21" s="59">
        <v>2280</v>
      </c>
      <c r="I21" s="59">
        <v>6309.38</v>
      </c>
      <c r="J21" s="59">
        <v>3668.5</v>
      </c>
      <c r="K21" s="59">
        <f t="shared" si="3"/>
        <v>14410.380000000001</v>
      </c>
      <c r="L21" s="58">
        <f>+F21-K21</f>
        <v>60589.619999999995</v>
      </c>
    </row>
    <row r="22" spans="1:13" ht="30" customHeight="1">
      <c r="A22" s="44">
        <v>13</v>
      </c>
      <c r="B22" s="60" t="s">
        <v>196</v>
      </c>
      <c r="C22" s="60" t="s">
        <v>128</v>
      </c>
      <c r="D22" s="29" t="s">
        <v>217</v>
      </c>
      <c r="E22" s="47" t="s">
        <v>14</v>
      </c>
      <c r="F22" s="61">
        <v>60000</v>
      </c>
      <c r="G22" s="62">
        <f t="shared" si="0"/>
        <v>1722</v>
      </c>
      <c r="H22" s="62">
        <v>1824</v>
      </c>
      <c r="I22" s="62">
        <v>3486.68</v>
      </c>
      <c r="J22" s="59">
        <v>9451.25</v>
      </c>
      <c r="K22" s="59">
        <f t="shared" si="3"/>
        <v>16483.93</v>
      </c>
      <c r="L22" s="58">
        <f>+F22-K22</f>
        <v>43516.07</v>
      </c>
      <c r="M22" s="2"/>
    </row>
    <row r="23" spans="1:13" ht="30" customHeight="1">
      <c r="A23" s="44">
        <v>14</v>
      </c>
      <c r="B23" s="60" t="s">
        <v>201</v>
      </c>
      <c r="C23" s="60" t="s">
        <v>148</v>
      </c>
      <c r="D23" s="29" t="s">
        <v>216</v>
      </c>
      <c r="E23" s="47" t="s">
        <v>14</v>
      </c>
      <c r="F23" s="61">
        <v>90000</v>
      </c>
      <c r="G23" s="62">
        <f t="shared" si="0"/>
        <v>2583</v>
      </c>
      <c r="H23" s="62">
        <v>2736</v>
      </c>
      <c r="I23" s="62">
        <v>9753.1200000000008</v>
      </c>
      <c r="J23" s="59">
        <v>25</v>
      </c>
      <c r="K23" s="59">
        <f t="shared" si="3"/>
        <v>15097.12</v>
      </c>
      <c r="L23" s="58">
        <f>+F23-K23</f>
        <v>74902.880000000005</v>
      </c>
      <c r="M23" s="2"/>
    </row>
    <row r="24" spans="1:13" ht="30" customHeight="1">
      <c r="A24" s="44">
        <v>15</v>
      </c>
      <c r="B24" s="33" t="s">
        <v>202</v>
      </c>
      <c r="C24" s="33" t="s">
        <v>148</v>
      </c>
      <c r="D24" s="29" t="s">
        <v>216</v>
      </c>
      <c r="E24" s="47" t="s">
        <v>14</v>
      </c>
      <c r="F24" s="63">
        <v>100000</v>
      </c>
      <c r="G24" s="63">
        <f t="shared" si="0"/>
        <v>2870</v>
      </c>
      <c r="H24" s="63">
        <v>3040</v>
      </c>
      <c r="I24" s="63">
        <v>12105.37</v>
      </c>
      <c r="J24" s="63">
        <v>25</v>
      </c>
      <c r="K24" s="59">
        <f t="shared" si="3"/>
        <v>18040.370000000003</v>
      </c>
      <c r="L24" s="58">
        <v>81959.63</v>
      </c>
    </row>
    <row r="25" spans="1:13" ht="30" customHeight="1">
      <c r="A25" s="44">
        <v>16</v>
      </c>
      <c r="B25" s="33" t="s">
        <v>203</v>
      </c>
      <c r="C25" s="33" t="s">
        <v>148</v>
      </c>
      <c r="D25" s="29" t="s">
        <v>216</v>
      </c>
      <c r="E25" s="47" t="s">
        <v>14</v>
      </c>
      <c r="F25" s="63">
        <v>80000</v>
      </c>
      <c r="G25" s="63">
        <f t="shared" si="0"/>
        <v>2296</v>
      </c>
      <c r="H25" s="63">
        <v>2432</v>
      </c>
      <c r="I25" s="63">
        <v>7400.87</v>
      </c>
      <c r="J25" s="63">
        <v>25</v>
      </c>
      <c r="K25" s="59">
        <f t="shared" si="3"/>
        <v>12153.869999999999</v>
      </c>
      <c r="L25" s="58">
        <v>67846.13</v>
      </c>
    </row>
    <row r="26" spans="1:13" ht="30" customHeight="1">
      <c r="A26" s="44">
        <v>17</v>
      </c>
      <c r="B26" s="33" t="s">
        <v>204</v>
      </c>
      <c r="C26" s="33" t="s">
        <v>148</v>
      </c>
      <c r="D26" s="29" t="s">
        <v>216</v>
      </c>
      <c r="E26" s="47" t="s">
        <v>14</v>
      </c>
      <c r="F26" s="64">
        <v>80000</v>
      </c>
      <c r="G26" s="64">
        <f t="shared" si="0"/>
        <v>2296</v>
      </c>
      <c r="H26" s="64">
        <v>2432</v>
      </c>
      <c r="I26" s="64">
        <v>7400.87</v>
      </c>
      <c r="J26" s="64">
        <v>25</v>
      </c>
      <c r="K26" s="65">
        <f t="shared" si="3"/>
        <v>12153.869999999999</v>
      </c>
      <c r="L26" s="66">
        <v>67846.13</v>
      </c>
    </row>
    <row r="27" spans="1:13" ht="30" customHeight="1" thickBot="1">
      <c r="A27" s="49" t="s">
        <v>247</v>
      </c>
      <c r="B27" s="57"/>
      <c r="C27" s="57"/>
      <c r="D27" s="29"/>
      <c r="E27" s="49"/>
      <c r="F27" s="58">
        <f t="shared" ref="F27:L27" si="4">+SUM(F10:F26)</f>
        <v>1369000</v>
      </c>
      <c r="G27" s="58">
        <f t="shared" si="4"/>
        <v>39290.300000000003</v>
      </c>
      <c r="H27" s="58">
        <f t="shared" si="4"/>
        <v>39721.4</v>
      </c>
      <c r="I27" s="58">
        <f t="shared" si="4"/>
        <v>136455.91999999998</v>
      </c>
      <c r="J27" s="58">
        <f t="shared" si="4"/>
        <v>32992.19</v>
      </c>
      <c r="K27" s="58">
        <f t="shared" si="4"/>
        <v>248459.80999999994</v>
      </c>
      <c r="L27" s="58">
        <f t="shared" si="4"/>
        <v>1120540.19</v>
      </c>
    </row>
    <row r="28" spans="1:13" ht="30" customHeight="1" thickBot="1">
      <c r="A28" s="136" t="s">
        <v>22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8"/>
    </row>
    <row r="29" spans="1:13" ht="30" customHeight="1" thickBot="1">
      <c r="A29" s="1" t="s">
        <v>4</v>
      </c>
      <c r="B29" s="1" t="s">
        <v>5</v>
      </c>
      <c r="C29" s="1" t="s">
        <v>6</v>
      </c>
      <c r="D29" s="1" t="s">
        <v>213</v>
      </c>
      <c r="E29" s="48" t="s">
        <v>7</v>
      </c>
      <c r="F29" s="1" t="s">
        <v>242</v>
      </c>
      <c r="G29" s="1" t="s">
        <v>8</v>
      </c>
      <c r="H29" s="1" t="s">
        <v>9</v>
      </c>
      <c r="I29" s="1" t="s">
        <v>10</v>
      </c>
      <c r="J29" s="1" t="s">
        <v>243</v>
      </c>
      <c r="K29" s="1" t="s">
        <v>244</v>
      </c>
      <c r="L29" s="1" t="s">
        <v>245</v>
      </c>
    </row>
    <row r="30" spans="1:13" ht="30" customHeight="1">
      <c r="A30" s="44">
        <v>18</v>
      </c>
      <c r="B30" s="30" t="s">
        <v>23</v>
      </c>
      <c r="C30" s="30" t="s">
        <v>24</v>
      </c>
      <c r="D30" s="29" t="s">
        <v>217</v>
      </c>
      <c r="E30" s="29" t="s">
        <v>13</v>
      </c>
      <c r="F30" s="69">
        <v>160000</v>
      </c>
      <c r="G30" s="69">
        <f t="shared" ref="G30:G32" si="5">F30*0.0287</f>
        <v>4592</v>
      </c>
      <c r="H30" s="69">
        <v>4864</v>
      </c>
      <c r="I30" s="69">
        <v>26218.87</v>
      </c>
      <c r="J30" s="69">
        <v>9521.66</v>
      </c>
      <c r="K30" s="69">
        <f>+G30+H30+I30+J30</f>
        <v>45196.53</v>
      </c>
      <c r="L30" s="54">
        <f t="shared" ref="L30" si="6">+F30-K30</f>
        <v>114803.47</v>
      </c>
    </row>
    <row r="31" spans="1:13" ht="30" customHeight="1">
      <c r="A31" s="44">
        <v>19</v>
      </c>
      <c r="B31" s="33" t="s">
        <v>99</v>
      </c>
      <c r="C31" s="73" t="s">
        <v>24</v>
      </c>
      <c r="D31" s="29" t="s">
        <v>217</v>
      </c>
      <c r="E31" s="24" t="s">
        <v>13</v>
      </c>
      <c r="F31" s="69">
        <v>160000</v>
      </c>
      <c r="G31" s="69">
        <f t="shared" si="5"/>
        <v>4592</v>
      </c>
      <c r="H31" s="69">
        <v>4864</v>
      </c>
      <c r="I31" s="69">
        <v>26218.87</v>
      </c>
      <c r="J31" s="69">
        <v>7044.19</v>
      </c>
      <c r="K31" s="69">
        <v>42719.06</v>
      </c>
      <c r="L31" s="70">
        <f>F31-K31</f>
        <v>117280.94</v>
      </c>
    </row>
    <row r="32" spans="1:13" ht="30" customHeight="1">
      <c r="A32" s="44">
        <v>20</v>
      </c>
      <c r="B32" s="33" t="s">
        <v>94</v>
      </c>
      <c r="C32" s="73" t="s">
        <v>97</v>
      </c>
      <c r="D32" s="29" t="s">
        <v>216</v>
      </c>
      <c r="E32" s="24" t="s">
        <v>13</v>
      </c>
      <c r="F32" s="71">
        <v>160000</v>
      </c>
      <c r="G32" s="71">
        <f t="shared" si="5"/>
        <v>4592</v>
      </c>
      <c r="H32" s="71">
        <v>4864</v>
      </c>
      <c r="I32" s="71">
        <v>26218.87</v>
      </c>
      <c r="J32" s="71">
        <v>3225</v>
      </c>
      <c r="K32" s="71">
        <f>+G32+H32+I32+J32</f>
        <v>38899.869999999995</v>
      </c>
      <c r="L32" s="72">
        <f>+F32-K32</f>
        <v>121100.13</v>
      </c>
    </row>
    <row r="33" spans="1:13" ht="30" customHeight="1" thickBot="1">
      <c r="A33" s="49" t="s">
        <v>247</v>
      </c>
      <c r="B33" s="57"/>
      <c r="C33" s="57"/>
      <c r="D33" s="29"/>
      <c r="E33" s="49"/>
      <c r="F33" s="58">
        <f>+SUM(F30:F32)</f>
        <v>480000</v>
      </c>
      <c r="G33" s="58">
        <f t="shared" ref="G33:L33" si="7">+SUM(G30:G32)</f>
        <v>13776</v>
      </c>
      <c r="H33" s="58">
        <f t="shared" si="7"/>
        <v>14592</v>
      </c>
      <c r="I33" s="58">
        <f t="shared" si="7"/>
        <v>78656.61</v>
      </c>
      <c r="J33" s="58">
        <f t="shared" si="7"/>
        <v>19790.849999999999</v>
      </c>
      <c r="K33" s="58">
        <f t="shared" si="7"/>
        <v>126815.45999999999</v>
      </c>
      <c r="L33" s="58">
        <f t="shared" si="7"/>
        <v>353184.54000000004</v>
      </c>
    </row>
    <row r="34" spans="1:13" ht="30" customHeight="1" thickBot="1">
      <c r="A34" s="136" t="s">
        <v>133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8"/>
    </row>
    <row r="35" spans="1:13" ht="30" customHeight="1" thickBot="1">
      <c r="A35" s="1" t="s">
        <v>4</v>
      </c>
      <c r="B35" s="1" t="s">
        <v>5</v>
      </c>
      <c r="C35" s="1" t="s">
        <v>6</v>
      </c>
      <c r="D35" s="1" t="s">
        <v>213</v>
      </c>
      <c r="E35" s="48" t="s">
        <v>7</v>
      </c>
      <c r="F35" s="1" t="s">
        <v>242</v>
      </c>
      <c r="G35" s="1" t="s">
        <v>8</v>
      </c>
      <c r="H35" s="1" t="s">
        <v>9</v>
      </c>
      <c r="I35" s="1" t="s">
        <v>10</v>
      </c>
      <c r="J35" s="1" t="s">
        <v>243</v>
      </c>
      <c r="K35" s="1" t="s">
        <v>244</v>
      </c>
      <c r="L35" s="1" t="s">
        <v>245</v>
      </c>
    </row>
    <row r="36" spans="1:13" ht="30" customHeight="1">
      <c r="A36" s="44">
        <v>21</v>
      </c>
      <c r="B36" s="30" t="s">
        <v>26</v>
      </c>
      <c r="C36" s="40" t="s">
        <v>27</v>
      </c>
      <c r="D36" s="34" t="s">
        <v>216</v>
      </c>
      <c r="E36" s="29" t="s">
        <v>17</v>
      </c>
      <c r="F36" s="53">
        <v>50000</v>
      </c>
      <c r="G36" s="53">
        <f t="shared" ref="G36:G42" si="8">F36*0.0287</f>
        <v>1435</v>
      </c>
      <c r="H36" s="53">
        <f>IF(F36&lt;75829.93,F36*0.0304,2305.23)</f>
        <v>1520</v>
      </c>
      <c r="I36" s="53">
        <v>1854</v>
      </c>
      <c r="J36" s="53">
        <v>2463.56</v>
      </c>
      <c r="K36" s="53">
        <f t="shared" ref="K36:K42" si="9">G36+H36+I36+J36</f>
        <v>7272.5599999999995</v>
      </c>
      <c r="L36" s="54">
        <f t="shared" ref="L36:L42" si="10">+F36-K36</f>
        <v>42727.44</v>
      </c>
    </row>
    <row r="37" spans="1:13" ht="30" customHeight="1">
      <c r="A37" s="44">
        <v>22</v>
      </c>
      <c r="B37" s="30" t="s">
        <v>127</v>
      </c>
      <c r="C37" s="40" t="s">
        <v>128</v>
      </c>
      <c r="D37" s="34" t="s">
        <v>217</v>
      </c>
      <c r="E37" s="29" t="s">
        <v>14</v>
      </c>
      <c r="F37" s="53">
        <v>80000</v>
      </c>
      <c r="G37" s="53">
        <f t="shared" si="8"/>
        <v>2296</v>
      </c>
      <c r="H37" s="53">
        <v>2432</v>
      </c>
      <c r="I37" s="53">
        <v>7022.76</v>
      </c>
      <c r="J37" s="53">
        <v>1737.45</v>
      </c>
      <c r="K37" s="53">
        <v>13488.21</v>
      </c>
      <c r="L37" s="54">
        <f t="shared" ref="L37:L38" si="11">+F37-K37</f>
        <v>66511.790000000008</v>
      </c>
    </row>
    <row r="38" spans="1:13" ht="30" customHeight="1">
      <c r="A38" s="44">
        <v>23</v>
      </c>
      <c r="B38" s="30" t="s">
        <v>131</v>
      </c>
      <c r="C38" s="40" t="s">
        <v>132</v>
      </c>
      <c r="D38" s="34" t="s">
        <v>217</v>
      </c>
      <c r="E38" s="29" t="s">
        <v>14</v>
      </c>
      <c r="F38" s="53">
        <v>41000</v>
      </c>
      <c r="G38" s="53">
        <f t="shared" ref="G38" si="12">F38*0.0287</f>
        <v>1176.7</v>
      </c>
      <c r="H38" s="53">
        <f>IF(F38&lt;75829.93,F38*0.0304,2305.23)</f>
        <v>1246.4000000000001</v>
      </c>
      <c r="I38" s="53">
        <v>583.79</v>
      </c>
      <c r="J38" s="53">
        <v>25</v>
      </c>
      <c r="K38" s="53">
        <f t="shared" si="9"/>
        <v>3031.8900000000003</v>
      </c>
      <c r="L38" s="54">
        <f t="shared" si="11"/>
        <v>37968.11</v>
      </c>
    </row>
    <row r="39" spans="1:13" ht="30" customHeight="1">
      <c r="A39" s="44">
        <v>24</v>
      </c>
      <c r="B39" s="30" t="s">
        <v>219</v>
      </c>
      <c r="C39" s="35" t="s">
        <v>107</v>
      </c>
      <c r="D39" s="34" t="s">
        <v>216</v>
      </c>
      <c r="E39" s="29" t="s">
        <v>14</v>
      </c>
      <c r="F39" s="53">
        <v>35000</v>
      </c>
      <c r="G39" s="53">
        <f t="shared" ref="G39" si="13">F39*0.0287</f>
        <v>1004.5</v>
      </c>
      <c r="H39" s="53">
        <f>IF(F39&lt;75829.93,F39*0.0304,2305.23)</f>
        <v>1064</v>
      </c>
      <c r="I39" s="53">
        <v>0</v>
      </c>
      <c r="J39" s="53">
        <v>25</v>
      </c>
      <c r="K39" s="53">
        <f t="shared" ref="K39" si="14">G39+H39+I39+J39</f>
        <v>2093.5</v>
      </c>
      <c r="L39" s="54">
        <f t="shared" ref="L39" si="15">+F39-K39</f>
        <v>32906.5</v>
      </c>
    </row>
    <row r="40" spans="1:13" ht="30" customHeight="1">
      <c r="A40" s="44">
        <v>25</v>
      </c>
      <c r="B40" s="79" t="s">
        <v>28</v>
      </c>
      <c r="C40" s="40" t="s">
        <v>29</v>
      </c>
      <c r="D40" s="34" t="s">
        <v>217</v>
      </c>
      <c r="E40" s="29" t="s">
        <v>17</v>
      </c>
      <c r="F40" s="53">
        <v>30000</v>
      </c>
      <c r="G40" s="53">
        <f t="shared" si="8"/>
        <v>861</v>
      </c>
      <c r="H40" s="53">
        <f>IF(F40&lt;75829.93,F40*0.0304,2305.23)</f>
        <v>912</v>
      </c>
      <c r="I40" s="53">
        <f>(F40-G40-H40-33326.92)*IF(F40&gt;33326.92,15%)</f>
        <v>0</v>
      </c>
      <c r="J40" s="53">
        <v>4684.95</v>
      </c>
      <c r="K40" s="53">
        <f t="shared" si="9"/>
        <v>6457.95</v>
      </c>
      <c r="L40" s="54">
        <f t="shared" si="10"/>
        <v>23542.05</v>
      </c>
    </row>
    <row r="41" spans="1:13" ht="30" customHeight="1">
      <c r="A41" s="44">
        <v>26</v>
      </c>
      <c r="B41" s="30" t="s">
        <v>115</v>
      </c>
      <c r="C41" s="40" t="s">
        <v>29</v>
      </c>
      <c r="D41" s="34" t="s">
        <v>217</v>
      </c>
      <c r="E41" s="29" t="s">
        <v>14</v>
      </c>
      <c r="F41" s="53">
        <v>26000</v>
      </c>
      <c r="G41" s="53">
        <f t="shared" si="8"/>
        <v>746.2</v>
      </c>
      <c r="H41" s="53">
        <v>790.4</v>
      </c>
      <c r="I41" s="53">
        <v>0</v>
      </c>
      <c r="J41" s="53">
        <v>2411.15</v>
      </c>
      <c r="K41" s="53">
        <f t="shared" si="9"/>
        <v>3947.75</v>
      </c>
      <c r="L41" s="54">
        <f>+F41-K41</f>
        <v>22052.25</v>
      </c>
    </row>
    <row r="42" spans="1:13" ht="30" customHeight="1">
      <c r="A42" s="44">
        <v>27</v>
      </c>
      <c r="B42" s="30" t="s">
        <v>30</v>
      </c>
      <c r="C42" s="40" t="s">
        <v>29</v>
      </c>
      <c r="D42" s="34" t="s">
        <v>217</v>
      </c>
      <c r="E42" s="29" t="s">
        <v>14</v>
      </c>
      <c r="F42" s="55">
        <v>30000</v>
      </c>
      <c r="G42" s="55">
        <f t="shared" si="8"/>
        <v>861</v>
      </c>
      <c r="H42" s="55">
        <f>IF(F42&lt;75829.93,F42*0.0304,2305.23)</f>
        <v>912</v>
      </c>
      <c r="I42" s="55">
        <f>(F42-G42-H42-33326.92)*IF(F42&gt;33326.92,15%)</f>
        <v>0</v>
      </c>
      <c r="J42" s="55">
        <v>5684.92</v>
      </c>
      <c r="K42" s="55">
        <f t="shared" si="9"/>
        <v>7457.92</v>
      </c>
      <c r="L42" s="56">
        <f t="shared" si="10"/>
        <v>22542.080000000002</v>
      </c>
    </row>
    <row r="43" spans="1:13" ht="30" customHeight="1" thickBot="1">
      <c r="A43" s="49" t="s">
        <v>247</v>
      </c>
      <c r="B43" s="57"/>
      <c r="C43" s="57"/>
      <c r="D43" s="36"/>
      <c r="E43" s="49"/>
      <c r="F43" s="58">
        <f t="shared" ref="F43:L43" si="16">+SUM(F36:F42)</f>
        <v>292000</v>
      </c>
      <c r="G43" s="58">
        <f t="shared" si="16"/>
        <v>8380.4</v>
      </c>
      <c r="H43" s="58">
        <f t="shared" si="16"/>
        <v>8876.7999999999993</v>
      </c>
      <c r="I43" s="58">
        <f t="shared" si="16"/>
        <v>9460.5499999999993</v>
      </c>
      <c r="J43" s="58">
        <f t="shared" si="16"/>
        <v>17032.03</v>
      </c>
      <c r="K43" s="58">
        <f t="shared" si="16"/>
        <v>43749.78</v>
      </c>
      <c r="L43" s="58">
        <f t="shared" si="16"/>
        <v>248250.22000000003</v>
      </c>
      <c r="M43" s="12"/>
    </row>
    <row r="44" spans="1:13" ht="30" customHeight="1" thickBot="1">
      <c r="A44" s="136" t="s">
        <v>134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8"/>
    </row>
    <row r="45" spans="1:13" ht="30" customHeight="1" thickBot="1">
      <c r="A45" s="1" t="s">
        <v>4</v>
      </c>
      <c r="B45" s="1" t="s">
        <v>5</v>
      </c>
      <c r="C45" s="1" t="s">
        <v>6</v>
      </c>
      <c r="D45" s="1" t="s">
        <v>213</v>
      </c>
      <c r="E45" s="48" t="s">
        <v>7</v>
      </c>
      <c r="F45" s="1" t="s">
        <v>242</v>
      </c>
      <c r="G45" s="1" t="s">
        <v>8</v>
      </c>
      <c r="H45" s="1" t="s">
        <v>9</v>
      </c>
      <c r="I45" s="1" t="s">
        <v>10</v>
      </c>
      <c r="J45" s="1" t="s">
        <v>243</v>
      </c>
      <c r="K45" s="1" t="s">
        <v>244</v>
      </c>
      <c r="L45" s="1" t="s">
        <v>245</v>
      </c>
    </row>
    <row r="46" spans="1:13" ht="30" customHeight="1">
      <c r="A46" s="34">
        <v>28</v>
      </c>
      <c r="B46" s="30" t="s">
        <v>31</v>
      </c>
      <c r="C46" s="40" t="s">
        <v>32</v>
      </c>
      <c r="D46" s="34" t="s">
        <v>217</v>
      </c>
      <c r="E46" s="29" t="s">
        <v>17</v>
      </c>
      <c r="F46" s="53">
        <v>100000</v>
      </c>
      <c r="G46" s="53">
        <f t="shared" ref="G46:G51" si="17">F46*0.0287</f>
        <v>2870</v>
      </c>
      <c r="H46" s="53">
        <v>3040</v>
      </c>
      <c r="I46" s="53">
        <v>12105.37</v>
      </c>
      <c r="J46" s="53">
        <v>18777.04</v>
      </c>
      <c r="K46" s="53">
        <f>+G46+H46+I46+J46</f>
        <v>36792.410000000003</v>
      </c>
      <c r="L46" s="54">
        <f>+F46-K46</f>
        <v>63207.59</v>
      </c>
    </row>
    <row r="47" spans="1:13" ht="30" customHeight="1">
      <c r="A47" s="34">
        <v>29</v>
      </c>
      <c r="B47" s="30" t="s">
        <v>34</v>
      </c>
      <c r="C47" s="40" t="s">
        <v>33</v>
      </c>
      <c r="D47" s="34" t="s">
        <v>217</v>
      </c>
      <c r="E47" s="29" t="s">
        <v>17</v>
      </c>
      <c r="F47" s="53">
        <v>60000</v>
      </c>
      <c r="G47" s="53">
        <f t="shared" si="17"/>
        <v>1722</v>
      </c>
      <c r="H47" s="53">
        <f t="shared" ref="H47:H51" si="18">IF(F47&lt;75829.93,F47*0.0304,2305.23)</f>
        <v>1824</v>
      </c>
      <c r="I47" s="53">
        <v>3184.19</v>
      </c>
      <c r="J47" s="53">
        <v>3037.45</v>
      </c>
      <c r="K47" s="53">
        <f>+G47+H47+I47+J47</f>
        <v>9767.64</v>
      </c>
      <c r="L47" s="54">
        <f t="shared" ref="L47:L51" si="19">+F47-K47</f>
        <v>50232.36</v>
      </c>
    </row>
    <row r="48" spans="1:13" ht="30" customHeight="1">
      <c r="A48" s="34">
        <v>30</v>
      </c>
      <c r="B48" s="30" t="s">
        <v>35</v>
      </c>
      <c r="C48" s="40" t="s">
        <v>103</v>
      </c>
      <c r="D48" s="34" t="s">
        <v>217</v>
      </c>
      <c r="E48" s="29" t="s">
        <v>14</v>
      </c>
      <c r="F48" s="53">
        <v>9000</v>
      </c>
      <c r="G48" s="53">
        <f t="shared" si="17"/>
        <v>258.3</v>
      </c>
      <c r="H48" s="53">
        <f t="shared" si="18"/>
        <v>273.60000000000002</v>
      </c>
      <c r="I48" s="53">
        <v>0</v>
      </c>
      <c r="J48" s="53">
        <v>325</v>
      </c>
      <c r="K48" s="53">
        <f>+G48+H48+I48+J48</f>
        <v>856.90000000000009</v>
      </c>
      <c r="L48" s="54">
        <f t="shared" si="19"/>
        <v>8143.1</v>
      </c>
    </row>
    <row r="49" spans="1:13" ht="30" customHeight="1">
      <c r="A49" s="34">
        <v>31</v>
      </c>
      <c r="B49" s="35" t="s">
        <v>197</v>
      </c>
      <c r="C49" s="74" t="s">
        <v>33</v>
      </c>
      <c r="D49" s="34" t="s">
        <v>216</v>
      </c>
      <c r="E49" s="24" t="s">
        <v>17</v>
      </c>
      <c r="F49" s="53">
        <v>50000</v>
      </c>
      <c r="G49" s="53">
        <f t="shared" si="17"/>
        <v>1435</v>
      </c>
      <c r="H49" s="53">
        <f t="shared" si="18"/>
        <v>1520</v>
      </c>
      <c r="I49" s="53">
        <v>1854</v>
      </c>
      <c r="J49" s="53">
        <v>25</v>
      </c>
      <c r="K49" s="53">
        <f>+J49+I49+H49+G49</f>
        <v>4834</v>
      </c>
      <c r="L49" s="54">
        <f>+F49-K49</f>
        <v>45166</v>
      </c>
    </row>
    <row r="50" spans="1:13" ht="30" customHeight="1">
      <c r="A50" s="34">
        <v>32</v>
      </c>
      <c r="B50" s="35" t="s">
        <v>221</v>
      </c>
      <c r="C50" s="35" t="s">
        <v>222</v>
      </c>
      <c r="D50" s="34" t="s">
        <v>217</v>
      </c>
      <c r="E50" s="29" t="s">
        <v>14</v>
      </c>
      <c r="F50" s="53">
        <v>35000</v>
      </c>
      <c r="G50" s="53">
        <f t="shared" si="17"/>
        <v>1004.5</v>
      </c>
      <c r="H50" s="53">
        <f t="shared" si="18"/>
        <v>1064</v>
      </c>
      <c r="I50" s="53">
        <v>0</v>
      </c>
      <c r="J50" s="53">
        <v>25</v>
      </c>
      <c r="K50" s="53">
        <f>+J50+I50+H50+G50</f>
        <v>2093.5</v>
      </c>
      <c r="L50" s="54">
        <f>+F50-K50</f>
        <v>32906.5</v>
      </c>
    </row>
    <row r="51" spans="1:13" ht="30" customHeight="1">
      <c r="A51" s="34">
        <v>33</v>
      </c>
      <c r="B51" s="35" t="s">
        <v>106</v>
      </c>
      <c r="C51" s="35" t="s">
        <v>107</v>
      </c>
      <c r="D51" s="34" t="s">
        <v>217</v>
      </c>
      <c r="E51" s="29" t="s">
        <v>14</v>
      </c>
      <c r="F51" s="37">
        <v>35000</v>
      </c>
      <c r="G51" s="37">
        <f t="shared" si="17"/>
        <v>1004.5</v>
      </c>
      <c r="H51" s="37">
        <f t="shared" si="18"/>
        <v>1064</v>
      </c>
      <c r="I51" s="37">
        <v>0</v>
      </c>
      <c r="J51" s="37">
        <v>925</v>
      </c>
      <c r="K51" s="55">
        <f>+G51+H51+I51+J51</f>
        <v>2993.5</v>
      </c>
      <c r="L51" s="56">
        <f t="shared" si="19"/>
        <v>32006.5</v>
      </c>
    </row>
    <row r="52" spans="1:13" ht="30" customHeight="1" thickBot="1">
      <c r="A52" s="49" t="s">
        <v>247</v>
      </c>
      <c r="B52" s="57"/>
      <c r="C52" s="57"/>
      <c r="D52" s="36"/>
      <c r="E52" s="49"/>
      <c r="F52" s="58">
        <f t="shared" ref="F52:L52" si="20">+SUM(F46:F51)</f>
        <v>289000</v>
      </c>
      <c r="G52" s="58">
        <f t="shared" si="20"/>
        <v>8294.2999999999993</v>
      </c>
      <c r="H52" s="58">
        <f t="shared" si="20"/>
        <v>8785.6</v>
      </c>
      <c r="I52" s="58">
        <f t="shared" si="20"/>
        <v>17143.560000000001</v>
      </c>
      <c r="J52" s="58">
        <f t="shared" si="20"/>
        <v>23114.49</v>
      </c>
      <c r="K52" s="58">
        <f t="shared" si="20"/>
        <v>57337.950000000004</v>
      </c>
      <c r="L52" s="58">
        <f t="shared" si="20"/>
        <v>231662.05</v>
      </c>
    </row>
    <row r="53" spans="1:13" ht="30" customHeight="1" thickBot="1">
      <c r="A53" s="136" t="s">
        <v>126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8"/>
    </row>
    <row r="54" spans="1:13" ht="30" customHeight="1" thickBot="1">
      <c r="A54" s="1" t="s">
        <v>4</v>
      </c>
      <c r="B54" s="1" t="s">
        <v>5</v>
      </c>
      <c r="C54" s="1" t="s">
        <v>6</v>
      </c>
      <c r="D54" s="1" t="s">
        <v>213</v>
      </c>
      <c r="E54" s="48" t="s">
        <v>7</v>
      </c>
      <c r="F54" s="1" t="s">
        <v>242</v>
      </c>
      <c r="G54" s="1" t="s">
        <v>8</v>
      </c>
      <c r="H54" s="1" t="s">
        <v>9</v>
      </c>
      <c r="I54" s="1" t="s">
        <v>10</v>
      </c>
      <c r="J54" s="1" t="s">
        <v>243</v>
      </c>
      <c r="K54" s="1" t="s">
        <v>244</v>
      </c>
      <c r="L54" s="1" t="s">
        <v>245</v>
      </c>
    </row>
    <row r="55" spans="1:13" ht="30" customHeight="1">
      <c r="A55" s="29">
        <v>34</v>
      </c>
      <c r="B55" s="30" t="s">
        <v>36</v>
      </c>
      <c r="C55" s="30" t="s">
        <v>37</v>
      </c>
      <c r="D55" s="29" t="s">
        <v>216</v>
      </c>
      <c r="E55" s="29" t="s">
        <v>14</v>
      </c>
      <c r="F55" s="75">
        <v>30000</v>
      </c>
      <c r="G55" s="75">
        <f t="shared" ref="G55" si="21">F55*0.0287</f>
        <v>861</v>
      </c>
      <c r="H55" s="75">
        <f t="shared" ref="H55" si="22">IF(F55&lt;75829.93,F55*0.0304,2305.23)</f>
        <v>912</v>
      </c>
      <c r="I55" s="75">
        <f>(F55-G55-H55-33326.92)*IF(F55&gt;33326.92,15%)</f>
        <v>0</v>
      </c>
      <c r="J55" s="75">
        <v>2391.88</v>
      </c>
      <c r="K55" s="75">
        <f>G55+H55+I55+J55</f>
        <v>4164.88</v>
      </c>
      <c r="L55" s="76">
        <f t="shared" ref="L55" si="23">+F55-K55</f>
        <v>25835.119999999999</v>
      </c>
      <c r="M55" s="77"/>
    </row>
    <row r="56" spans="1:13" ht="30" customHeight="1" thickBot="1">
      <c r="A56" s="49" t="s">
        <v>247</v>
      </c>
      <c r="B56" s="78"/>
      <c r="C56" s="78"/>
      <c r="D56" s="36"/>
      <c r="E56" s="49"/>
      <c r="F56" s="58">
        <f>+SUM(F55)</f>
        <v>30000</v>
      </c>
      <c r="G56" s="58">
        <f t="shared" ref="G56:L56" si="24">+SUM(G55)</f>
        <v>861</v>
      </c>
      <c r="H56" s="58">
        <f t="shared" si="24"/>
        <v>912</v>
      </c>
      <c r="I56" s="58">
        <f t="shared" si="24"/>
        <v>0</v>
      </c>
      <c r="J56" s="58">
        <f t="shared" si="24"/>
        <v>2391.88</v>
      </c>
      <c r="K56" s="58">
        <f t="shared" si="24"/>
        <v>4164.88</v>
      </c>
      <c r="L56" s="58">
        <f t="shared" si="24"/>
        <v>25835.119999999999</v>
      </c>
      <c r="M56" s="77"/>
    </row>
    <row r="57" spans="1:13" ht="30" customHeight="1" thickBot="1">
      <c r="A57" s="136" t="s">
        <v>135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8"/>
    </row>
    <row r="58" spans="1:13" ht="30" customHeight="1" thickBot="1">
      <c r="A58" s="1" t="s">
        <v>4</v>
      </c>
      <c r="B58" s="1" t="s">
        <v>5</v>
      </c>
      <c r="C58" s="1" t="s">
        <v>6</v>
      </c>
      <c r="D58" s="1" t="s">
        <v>213</v>
      </c>
      <c r="E58" s="48" t="s">
        <v>7</v>
      </c>
      <c r="F58" s="1" t="s">
        <v>242</v>
      </c>
      <c r="G58" s="1" t="s">
        <v>8</v>
      </c>
      <c r="H58" s="1" t="s">
        <v>9</v>
      </c>
      <c r="I58" s="1" t="s">
        <v>10</v>
      </c>
      <c r="J58" s="1" t="s">
        <v>243</v>
      </c>
      <c r="K58" s="1" t="s">
        <v>244</v>
      </c>
      <c r="L58" s="1" t="s">
        <v>245</v>
      </c>
    </row>
    <row r="59" spans="1:13" ht="30" customHeight="1">
      <c r="A59" s="44">
        <v>35</v>
      </c>
      <c r="B59" s="79" t="s">
        <v>38</v>
      </c>
      <c r="C59" s="40" t="s">
        <v>39</v>
      </c>
      <c r="D59" s="34" t="s">
        <v>217</v>
      </c>
      <c r="E59" s="29" t="s">
        <v>17</v>
      </c>
      <c r="F59" s="53">
        <v>100000</v>
      </c>
      <c r="G59" s="53">
        <f>F59*0.0287</f>
        <v>2870</v>
      </c>
      <c r="H59" s="53">
        <v>3040</v>
      </c>
      <c r="I59" s="53">
        <v>12105.37</v>
      </c>
      <c r="J59" s="53">
        <v>3964.56</v>
      </c>
      <c r="K59" s="53">
        <f>G59+H59+I59+J59</f>
        <v>21979.930000000004</v>
      </c>
      <c r="L59" s="54">
        <f>+F59-K59</f>
        <v>78020.069999999992</v>
      </c>
    </row>
    <row r="60" spans="1:13" ht="30" customHeight="1">
      <c r="A60" s="44">
        <v>36</v>
      </c>
      <c r="B60" s="30" t="s">
        <v>40</v>
      </c>
      <c r="C60" s="40" t="s">
        <v>41</v>
      </c>
      <c r="D60" s="34" t="s">
        <v>216</v>
      </c>
      <c r="E60" s="29" t="s">
        <v>17</v>
      </c>
      <c r="F60" s="53">
        <v>45000</v>
      </c>
      <c r="G60" s="53">
        <f>F60*0.0287</f>
        <v>1291.5</v>
      </c>
      <c r="H60" s="53">
        <f>IF(F60&lt;75829.93,F60*0.0304,2305.23)</f>
        <v>1368</v>
      </c>
      <c r="I60" s="53">
        <v>921.46</v>
      </c>
      <c r="J60" s="53">
        <v>2837.45</v>
      </c>
      <c r="K60" s="53">
        <f>G60+H60+I60+J60</f>
        <v>6418.41</v>
      </c>
      <c r="L60" s="54">
        <f t="shared" ref="L60:L61" si="25">+F60-K60</f>
        <v>38581.589999999997</v>
      </c>
    </row>
    <row r="61" spans="1:13" ht="30" customHeight="1">
      <c r="A61" s="44">
        <v>37</v>
      </c>
      <c r="B61" s="30" t="s">
        <v>42</v>
      </c>
      <c r="C61" s="40" t="s">
        <v>43</v>
      </c>
      <c r="D61" s="34" t="s">
        <v>217</v>
      </c>
      <c r="E61" s="29" t="s">
        <v>14</v>
      </c>
      <c r="F61" s="55">
        <v>60000</v>
      </c>
      <c r="G61" s="55">
        <f>F61*0.0287</f>
        <v>1722</v>
      </c>
      <c r="H61" s="55">
        <f>IF(F61&lt;75829.93,F61*0.0304,2305.23)</f>
        <v>1824</v>
      </c>
      <c r="I61" s="55">
        <v>3486.68</v>
      </c>
      <c r="J61" s="55">
        <v>325</v>
      </c>
      <c r="K61" s="55">
        <f>G61+H61+I61+J61</f>
        <v>7357.68</v>
      </c>
      <c r="L61" s="56">
        <f t="shared" si="25"/>
        <v>52642.32</v>
      </c>
    </row>
    <row r="62" spans="1:13" ht="30" customHeight="1" thickBot="1">
      <c r="A62" s="49" t="s">
        <v>247</v>
      </c>
      <c r="B62" s="78"/>
      <c r="C62" s="78"/>
      <c r="D62" s="36"/>
      <c r="E62" s="49"/>
      <c r="F62" s="58">
        <f>+SUM(F59:F61)</f>
        <v>205000</v>
      </c>
      <c r="G62" s="58">
        <f t="shared" ref="G62:L62" si="26">+SUM(G59:G61)</f>
        <v>5883.5</v>
      </c>
      <c r="H62" s="58">
        <f t="shared" si="26"/>
        <v>6232</v>
      </c>
      <c r="I62" s="58">
        <f t="shared" si="26"/>
        <v>16513.510000000002</v>
      </c>
      <c r="J62" s="58">
        <f t="shared" si="26"/>
        <v>7127.01</v>
      </c>
      <c r="K62" s="58">
        <f t="shared" si="26"/>
        <v>35756.020000000004</v>
      </c>
      <c r="L62" s="58">
        <f t="shared" si="26"/>
        <v>169243.97999999998</v>
      </c>
    </row>
    <row r="63" spans="1:13" ht="30" customHeight="1" thickBot="1">
      <c r="A63" s="136" t="s">
        <v>136</v>
      </c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8"/>
    </row>
    <row r="64" spans="1:13" ht="30" customHeight="1" thickBot="1">
      <c r="A64" s="1" t="s">
        <v>4</v>
      </c>
      <c r="B64" s="1" t="s">
        <v>5</v>
      </c>
      <c r="C64" s="1" t="s">
        <v>6</v>
      </c>
      <c r="D64" s="1" t="s">
        <v>213</v>
      </c>
      <c r="E64" s="48" t="s">
        <v>7</v>
      </c>
      <c r="F64" s="1" t="s">
        <v>242</v>
      </c>
      <c r="G64" s="1" t="s">
        <v>8</v>
      </c>
      <c r="H64" s="1" t="s">
        <v>9</v>
      </c>
      <c r="I64" s="1" t="s">
        <v>10</v>
      </c>
      <c r="J64" s="1" t="s">
        <v>243</v>
      </c>
      <c r="K64" s="1" t="s">
        <v>244</v>
      </c>
      <c r="L64" s="1" t="s">
        <v>245</v>
      </c>
    </row>
    <row r="65" spans="1:13" ht="30" customHeight="1">
      <c r="A65" s="44">
        <v>38</v>
      </c>
      <c r="B65" s="30" t="s">
        <v>44</v>
      </c>
      <c r="C65" s="40" t="s">
        <v>45</v>
      </c>
      <c r="D65" s="34" t="s">
        <v>217</v>
      </c>
      <c r="E65" s="29" t="s">
        <v>17</v>
      </c>
      <c r="F65" s="53">
        <v>100000</v>
      </c>
      <c r="G65" s="53">
        <f>F65*0.0287</f>
        <v>2870</v>
      </c>
      <c r="H65" s="53">
        <v>3040</v>
      </c>
      <c r="I65" s="53">
        <v>12105.37</v>
      </c>
      <c r="J65" s="53">
        <v>2225</v>
      </c>
      <c r="K65" s="53">
        <f>G65+H65+I65+J65</f>
        <v>20240.370000000003</v>
      </c>
      <c r="L65" s="54">
        <f>+F65-K65</f>
        <v>79759.63</v>
      </c>
    </row>
    <row r="66" spans="1:13" ht="30" customHeight="1">
      <c r="A66" s="44">
        <v>39</v>
      </c>
      <c r="B66" s="30" t="s">
        <v>46</v>
      </c>
      <c r="C66" s="40" t="s">
        <v>47</v>
      </c>
      <c r="D66" s="34" t="s">
        <v>217</v>
      </c>
      <c r="E66" s="29" t="s">
        <v>14</v>
      </c>
      <c r="F66" s="55">
        <v>41000</v>
      </c>
      <c r="G66" s="55">
        <f>F66*0.0287</f>
        <v>1176.7</v>
      </c>
      <c r="H66" s="55">
        <f>IF(F66&lt;75829.93,F66*0.0304,2305.23)</f>
        <v>1246.4000000000001</v>
      </c>
      <c r="I66" s="55">
        <v>583.79</v>
      </c>
      <c r="J66" s="55">
        <v>225</v>
      </c>
      <c r="K66" s="55">
        <f>G66+H66+I66+J66</f>
        <v>3231.8900000000003</v>
      </c>
      <c r="L66" s="56">
        <f t="shared" ref="L66" si="27">+F66-K66</f>
        <v>37768.11</v>
      </c>
    </row>
    <row r="67" spans="1:13" ht="30" customHeight="1" thickBot="1">
      <c r="A67" s="49" t="s">
        <v>247</v>
      </c>
      <c r="B67" s="78"/>
      <c r="C67" s="78"/>
      <c r="D67" s="36"/>
      <c r="E67" s="49"/>
      <c r="F67" s="58">
        <f t="shared" ref="F67:L67" si="28">+SUM(F65:F66)</f>
        <v>141000</v>
      </c>
      <c r="G67" s="58">
        <f>+SUM(G65:G66)</f>
        <v>4046.7</v>
      </c>
      <c r="H67" s="58">
        <f>+SUM(H65:H66)</f>
        <v>4286.3999999999996</v>
      </c>
      <c r="I67" s="58">
        <f>+SUM(I65:I66)</f>
        <v>12689.16</v>
      </c>
      <c r="J67" s="58">
        <f>+SUM(J65:J66)</f>
        <v>2450</v>
      </c>
      <c r="K67" s="58">
        <f t="shared" si="28"/>
        <v>23472.260000000002</v>
      </c>
      <c r="L67" s="58">
        <f t="shared" si="28"/>
        <v>117527.74</v>
      </c>
    </row>
    <row r="68" spans="1:13" ht="30" customHeight="1" thickBot="1">
      <c r="A68" s="136" t="s">
        <v>65</v>
      </c>
      <c r="B68" s="137" t="s">
        <v>66</v>
      </c>
      <c r="C68" s="137"/>
      <c r="D68" s="137"/>
      <c r="E68" s="137"/>
      <c r="F68" s="137"/>
      <c r="G68" s="137"/>
      <c r="H68" s="137"/>
      <c r="I68" s="137"/>
      <c r="J68" s="137"/>
      <c r="K68" s="137"/>
      <c r="L68" s="138"/>
    </row>
    <row r="69" spans="1:13" ht="30" customHeight="1" thickBot="1">
      <c r="A69" s="1" t="s">
        <v>4</v>
      </c>
      <c r="B69" s="1" t="s">
        <v>5</v>
      </c>
      <c r="C69" s="1" t="s">
        <v>6</v>
      </c>
      <c r="D69" s="1" t="s">
        <v>213</v>
      </c>
      <c r="E69" s="48" t="s">
        <v>7</v>
      </c>
      <c r="F69" s="1" t="s">
        <v>242</v>
      </c>
      <c r="G69" s="1" t="s">
        <v>8</v>
      </c>
      <c r="H69" s="1" t="s">
        <v>9</v>
      </c>
      <c r="I69" s="1" t="s">
        <v>10</v>
      </c>
      <c r="J69" s="1" t="s">
        <v>243</v>
      </c>
      <c r="K69" s="1" t="s">
        <v>244</v>
      </c>
      <c r="L69" s="1" t="s">
        <v>245</v>
      </c>
    </row>
    <row r="70" spans="1:13" ht="30" customHeight="1">
      <c r="A70" s="44">
        <v>40</v>
      </c>
      <c r="B70" s="79" t="s">
        <v>67</v>
      </c>
      <c r="C70" s="40" t="s">
        <v>68</v>
      </c>
      <c r="D70" s="34" t="s">
        <v>216</v>
      </c>
      <c r="E70" s="29" t="s">
        <v>17</v>
      </c>
      <c r="F70" s="53">
        <v>90000</v>
      </c>
      <c r="G70" s="53">
        <v>2583</v>
      </c>
      <c r="H70" s="53">
        <v>2736</v>
      </c>
      <c r="I70" s="53">
        <v>9753.1200000000008</v>
      </c>
      <c r="J70" s="53">
        <v>405</v>
      </c>
      <c r="K70" s="53">
        <f>G70+H70+I70+J70</f>
        <v>15477.12</v>
      </c>
      <c r="L70" s="54">
        <f>+F70-K70</f>
        <v>74522.880000000005</v>
      </c>
      <c r="M70" s="77"/>
    </row>
    <row r="71" spans="1:13" ht="30" customHeight="1">
      <c r="A71" s="44">
        <v>41</v>
      </c>
      <c r="B71" s="30" t="s">
        <v>69</v>
      </c>
      <c r="C71" s="40" t="s">
        <v>70</v>
      </c>
      <c r="D71" s="34" t="s">
        <v>216</v>
      </c>
      <c r="E71" s="29" t="s">
        <v>14</v>
      </c>
      <c r="F71" s="53">
        <v>50000</v>
      </c>
      <c r="G71" s="53">
        <f>F71*0.0287</f>
        <v>1435</v>
      </c>
      <c r="H71" s="53">
        <f>IF(F71&lt;75829.93,F71*0.0304,2305.23)</f>
        <v>1520</v>
      </c>
      <c r="I71" s="53">
        <v>1854</v>
      </c>
      <c r="J71" s="53">
        <v>10298.73</v>
      </c>
      <c r="K71" s="53">
        <f>+G71+H71+I71+J71</f>
        <v>15107.73</v>
      </c>
      <c r="L71" s="54">
        <f>+F71-K71</f>
        <v>34892.270000000004</v>
      </c>
      <c r="M71" s="77"/>
    </row>
    <row r="72" spans="1:13" ht="30" customHeight="1">
      <c r="A72" s="44">
        <v>42</v>
      </c>
      <c r="B72" s="30" t="s">
        <v>71</v>
      </c>
      <c r="C72" s="40" t="s">
        <v>47</v>
      </c>
      <c r="D72" s="34" t="s">
        <v>217</v>
      </c>
      <c r="E72" s="29" t="s">
        <v>14</v>
      </c>
      <c r="F72" s="53">
        <v>41000</v>
      </c>
      <c r="G72" s="53">
        <f>F72*0.0287</f>
        <v>1176.7</v>
      </c>
      <c r="H72" s="53">
        <f>IF(F72&lt;75829.93,F72*0.0304,2305.23)</f>
        <v>1246.4000000000001</v>
      </c>
      <c r="I72" s="53">
        <v>583.79</v>
      </c>
      <c r="J72" s="53">
        <v>1039.5</v>
      </c>
      <c r="K72" s="53">
        <f>G72+H72+I72+J72</f>
        <v>4046.3900000000003</v>
      </c>
      <c r="L72" s="54">
        <f>+F72-K72</f>
        <v>36953.61</v>
      </c>
      <c r="M72" s="77"/>
    </row>
    <row r="73" spans="1:13" ht="30" customHeight="1">
      <c r="A73" s="44">
        <v>43</v>
      </c>
      <c r="B73" s="30" t="s">
        <v>101</v>
      </c>
      <c r="C73" s="30" t="s">
        <v>100</v>
      </c>
      <c r="D73" s="29" t="s">
        <v>216</v>
      </c>
      <c r="E73" s="29" t="s">
        <v>17</v>
      </c>
      <c r="F73" s="53">
        <v>60000</v>
      </c>
      <c r="G73" s="53">
        <v>1722</v>
      </c>
      <c r="H73" s="53">
        <v>1824</v>
      </c>
      <c r="I73" s="53">
        <v>3486.68</v>
      </c>
      <c r="J73" s="53">
        <v>25</v>
      </c>
      <c r="K73" s="53">
        <f>G73+H73+I73+J73</f>
        <v>7057.68</v>
      </c>
      <c r="L73" s="54">
        <f>+F73-G73-H73-I73-J73</f>
        <v>52942.32</v>
      </c>
      <c r="M73" s="77"/>
    </row>
    <row r="74" spans="1:13" ht="30" customHeight="1">
      <c r="A74" s="44">
        <v>44</v>
      </c>
      <c r="B74" s="30" t="s">
        <v>205</v>
      </c>
      <c r="C74" s="30" t="s">
        <v>107</v>
      </c>
      <c r="D74" s="29" t="s">
        <v>217</v>
      </c>
      <c r="E74" s="29" t="s">
        <v>17</v>
      </c>
      <c r="F74" s="55">
        <v>35000</v>
      </c>
      <c r="G74" s="55">
        <v>1004.5</v>
      </c>
      <c r="H74" s="55">
        <v>1064</v>
      </c>
      <c r="I74" s="55">
        <v>0</v>
      </c>
      <c r="J74" s="55">
        <v>1537.45</v>
      </c>
      <c r="K74" s="53">
        <f>G74+H74+I74+J74</f>
        <v>3605.95</v>
      </c>
      <c r="L74" s="54">
        <f>+F74-G74-H74-I74-J74</f>
        <v>31394.05</v>
      </c>
      <c r="M74" s="77"/>
    </row>
    <row r="75" spans="1:13" ht="30" customHeight="1" thickBot="1">
      <c r="A75" s="49" t="s">
        <v>247</v>
      </c>
      <c r="B75" s="78"/>
      <c r="C75" s="78"/>
      <c r="D75" s="36"/>
      <c r="E75" s="49"/>
      <c r="F75" s="58">
        <f t="shared" ref="F75:L75" si="29">+SUM(F70:F74)</f>
        <v>276000</v>
      </c>
      <c r="G75" s="58">
        <f t="shared" si="29"/>
        <v>7921.2</v>
      </c>
      <c r="H75" s="58">
        <f t="shared" si="29"/>
        <v>8390.4</v>
      </c>
      <c r="I75" s="58">
        <f t="shared" si="29"/>
        <v>15677.59</v>
      </c>
      <c r="J75" s="58">
        <f t="shared" si="29"/>
        <v>13305.68</v>
      </c>
      <c r="K75" s="58">
        <f t="shared" si="29"/>
        <v>45294.869999999995</v>
      </c>
      <c r="L75" s="58">
        <f t="shared" si="29"/>
        <v>230705.13</v>
      </c>
      <c r="M75" s="77"/>
    </row>
    <row r="76" spans="1:13" ht="30" customHeight="1" thickBot="1">
      <c r="A76" s="136" t="s">
        <v>144</v>
      </c>
      <c r="B76" s="137" t="s">
        <v>66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8"/>
    </row>
    <row r="77" spans="1:13" ht="30" customHeight="1" thickBot="1">
      <c r="A77" s="1" t="s">
        <v>4</v>
      </c>
      <c r="B77" s="1" t="s">
        <v>5</v>
      </c>
      <c r="C77" s="1" t="s">
        <v>6</v>
      </c>
      <c r="D77" s="1" t="s">
        <v>213</v>
      </c>
      <c r="E77" s="48" t="s">
        <v>7</v>
      </c>
      <c r="F77" s="1" t="s">
        <v>242</v>
      </c>
      <c r="G77" s="1" t="s">
        <v>8</v>
      </c>
      <c r="H77" s="1" t="s">
        <v>9</v>
      </c>
      <c r="I77" s="1" t="s">
        <v>10</v>
      </c>
      <c r="J77" s="1" t="s">
        <v>243</v>
      </c>
      <c r="K77" s="1" t="s">
        <v>244</v>
      </c>
      <c r="L77" s="1" t="s">
        <v>245</v>
      </c>
    </row>
    <row r="78" spans="1:13" ht="30" customHeight="1">
      <c r="A78" s="29">
        <v>45</v>
      </c>
      <c r="B78" s="30" t="s">
        <v>145</v>
      </c>
      <c r="C78" s="33" t="s">
        <v>146</v>
      </c>
      <c r="D78" s="24" t="s">
        <v>216</v>
      </c>
      <c r="E78" s="29" t="s">
        <v>14</v>
      </c>
      <c r="F78" s="69">
        <v>35000</v>
      </c>
      <c r="G78" s="69">
        <f>F78*0.0287</f>
        <v>1004.5</v>
      </c>
      <c r="H78" s="69">
        <v>1064</v>
      </c>
      <c r="I78" s="69">
        <v>0</v>
      </c>
      <c r="J78" s="69">
        <v>25</v>
      </c>
      <c r="K78" s="69">
        <f>G78+H78+I78+J78</f>
        <v>2093.5</v>
      </c>
      <c r="L78" s="70">
        <f>+F78-K78</f>
        <v>32906.5</v>
      </c>
    </row>
    <row r="79" spans="1:13" ht="30" customHeight="1">
      <c r="A79" s="24">
        <v>46</v>
      </c>
      <c r="B79" s="33" t="s">
        <v>195</v>
      </c>
      <c r="C79" s="33" t="s">
        <v>21</v>
      </c>
      <c r="D79" s="24" t="s">
        <v>217</v>
      </c>
      <c r="E79" s="24" t="s">
        <v>14</v>
      </c>
      <c r="F79" s="69">
        <v>30000</v>
      </c>
      <c r="G79" s="69">
        <f>F79*0.0287</f>
        <v>861</v>
      </c>
      <c r="H79" s="69">
        <f>IF(F79&lt;75829.93,F79*0.0304,2305.23)</f>
        <v>912</v>
      </c>
      <c r="I79" s="69">
        <v>0</v>
      </c>
      <c r="J79" s="69">
        <v>939.5</v>
      </c>
      <c r="K79" s="69">
        <f>G79+H79+I79+J79</f>
        <v>2712.5</v>
      </c>
      <c r="L79" s="25">
        <f>F79-K79</f>
        <v>27287.5</v>
      </c>
    </row>
    <row r="80" spans="1:13" ht="30" customHeight="1">
      <c r="A80" s="29">
        <v>47</v>
      </c>
      <c r="B80" s="33" t="s">
        <v>150</v>
      </c>
      <c r="C80" s="33" t="s">
        <v>146</v>
      </c>
      <c r="D80" s="24" t="s">
        <v>217</v>
      </c>
      <c r="E80" s="29" t="s">
        <v>14</v>
      </c>
      <c r="F80" s="69">
        <v>30000</v>
      </c>
      <c r="G80" s="69">
        <f>F80*0.0287</f>
        <v>861</v>
      </c>
      <c r="H80" s="69">
        <f>IF(F80&lt;75829.93,F80*0.0304,2305.23)</f>
        <v>912</v>
      </c>
      <c r="I80" s="69">
        <v>0</v>
      </c>
      <c r="J80" s="69">
        <v>1537.45</v>
      </c>
      <c r="K80" s="69">
        <f>G80+H80+I80+J80</f>
        <v>3310.45</v>
      </c>
      <c r="L80" s="70">
        <f>+F80-K80</f>
        <v>26689.55</v>
      </c>
    </row>
    <row r="81" spans="1:12" ht="30" customHeight="1">
      <c r="A81" s="24">
        <v>48</v>
      </c>
      <c r="B81" s="33" t="s">
        <v>208</v>
      </c>
      <c r="C81" s="33" t="s">
        <v>146</v>
      </c>
      <c r="D81" s="24" t="s">
        <v>216</v>
      </c>
      <c r="E81" s="29" t="s">
        <v>14</v>
      </c>
      <c r="F81" s="71">
        <v>26000</v>
      </c>
      <c r="G81" s="71">
        <f>F81*0.0287</f>
        <v>746.2</v>
      </c>
      <c r="H81" s="71">
        <f>IF(F81&lt;75829.93,F81*0.0304,2305.23)</f>
        <v>790.4</v>
      </c>
      <c r="I81" s="71">
        <v>0</v>
      </c>
      <c r="J81" s="71">
        <v>25</v>
      </c>
      <c r="K81" s="71">
        <f>G81+H81+I81+J81</f>
        <v>1561.6</v>
      </c>
      <c r="L81" s="72">
        <f>+F81-K81</f>
        <v>24438.400000000001</v>
      </c>
    </row>
    <row r="82" spans="1:12" ht="30" customHeight="1" thickBot="1">
      <c r="A82" s="49" t="s">
        <v>247</v>
      </c>
      <c r="B82" s="78"/>
      <c r="C82" s="78"/>
      <c r="D82" s="36"/>
      <c r="E82" s="49"/>
      <c r="F82" s="58">
        <f t="shared" ref="F82:L82" si="30">SUM(F78:F81)</f>
        <v>121000</v>
      </c>
      <c r="G82" s="58">
        <f t="shared" si="30"/>
        <v>3472.7</v>
      </c>
      <c r="H82" s="58">
        <f t="shared" si="30"/>
        <v>3678.4</v>
      </c>
      <c r="I82" s="58">
        <f t="shared" si="30"/>
        <v>0</v>
      </c>
      <c r="J82" s="58">
        <f t="shared" si="30"/>
        <v>2526.9499999999998</v>
      </c>
      <c r="K82" s="58">
        <f t="shared" si="30"/>
        <v>9678.0499999999993</v>
      </c>
      <c r="L82" s="58">
        <f t="shared" si="30"/>
        <v>111321.95000000001</v>
      </c>
    </row>
    <row r="83" spans="1:12" ht="30" customHeight="1" thickBot="1">
      <c r="A83" s="136" t="s">
        <v>88</v>
      </c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8"/>
    </row>
    <row r="84" spans="1:12" ht="30" customHeight="1" thickBot="1">
      <c r="A84" s="1" t="s">
        <v>4</v>
      </c>
      <c r="B84" s="1" t="s">
        <v>5</v>
      </c>
      <c r="C84" s="1" t="s">
        <v>6</v>
      </c>
      <c r="D84" s="1" t="s">
        <v>213</v>
      </c>
      <c r="E84" s="48" t="s">
        <v>7</v>
      </c>
      <c r="F84" s="1" t="s">
        <v>242</v>
      </c>
      <c r="G84" s="1" t="s">
        <v>8</v>
      </c>
      <c r="H84" s="1" t="s">
        <v>9</v>
      </c>
      <c r="I84" s="1" t="s">
        <v>10</v>
      </c>
      <c r="J84" s="1" t="s">
        <v>243</v>
      </c>
      <c r="K84" s="1" t="s">
        <v>244</v>
      </c>
      <c r="L84" s="1" t="s">
        <v>245</v>
      </c>
    </row>
    <row r="85" spans="1:12" ht="30" customHeight="1">
      <c r="A85" s="29">
        <v>49</v>
      </c>
      <c r="B85" s="79" t="s">
        <v>48</v>
      </c>
      <c r="C85" s="30" t="s">
        <v>49</v>
      </c>
      <c r="D85" s="29" t="s">
        <v>216</v>
      </c>
      <c r="E85" s="29" t="s">
        <v>14</v>
      </c>
      <c r="F85" s="80">
        <v>49700</v>
      </c>
      <c r="G85" s="80">
        <f>F85*0.0287</f>
        <v>1426.39</v>
      </c>
      <c r="H85" s="80">
        <f t="shared" ref="H85:H99" si="31">IF(F85&lt;75829.93,F85*0.0304,2305.23)</f>
        <v>1510.88</v>
      </c>
      <c r="I85" s="80">
        <v>1811.66</v>
      </c>
      <c r="J85" s="80">
        <v>2782.3</v>
      </c>
      <c r="K85" s="80">
        <f t="shared" ref="K85:K91" si="32">G85+H85+I85+J85</f>
        <v>7531.2300000000005</v>
      </c>
      <c r="L85" s="81">
        <f>+F85-K85</f>
        <v>42168.77</v>
      </c>
    </row>
    <row r="86" spans="1:12" ht="30" customHeight="1">
      <c r="A86" s="29">
        <v>50</v>
      </c>
      <c r="B86" s="79" t="s">
        <v>50</v>
      </c>
      <c r="C86" s="30" t="s">
        <v>51</v>
      </c>
      <c r="D86" s="29" t="s">
        <v>216</v>
      </c>
      <c r="E86" s="29" t="s">
        <v>14</v>
      </c>
      <c r="F86" s="80">
        <v>37000</v>
      </c>
      <c r="G86" s="80">
        <f t="shared" ref="G86:G99" si="33">F86*0.0287</f>
        <v>1061.9000000000001</v>
      </c>
      <c r="H86" s="80">
        <f t="shared" si="31"/>
        <v>1124.8</v>
      </c>
      <c r="I86" s="80">
        <v>19.25</v>
      </c>
      <c r="J86" s="80">
        <v>5062</v>
      </c>
      <c r="K86" s="80">
        <f t="shared" si="32"/>
        <v>7267.95</v>
      </c>
      <c r="L86" s="81">
        <f t="shared" ref="L86:L99" si="34">+F86-K86</f>
        <v>29732.05</v>
      </c>
    </row>
    <row r="87" spans="1:12" ht="30" customHeight="1">
      <c r="A87" s="29">
        <v>51</v>
      </c>
      <c r="B87" s="79" t="s">
        <v>52</v>
      </c>
      <c r="C87" s="30" t="s">
        <v>53</v>
      </c>
      <c r="D87" s="29" t="s">
        <v>216</v>
      </c>
      <c r="E87" s="29" t="s">
        <v>14</v>
      </c>
      <c r="F87" s="80">
        <v>23000</v>
      </c>
      <c r="G87" s="80">
        <f t="shared" si="33"/>
        <v>660.1</v>
      </c>
      <c r="H87" s="80">
        <f t="shared" si="31"/>
        <v>699.2</v>
      </c>
      <c r="I87" s="82">
        <f>(F87-G87-H87-33326.92)*IF(F87&gt;33326.92,15%)</f>
        <v>0</v>
      </c>
      <c r="J87" s="80">
        <v>125</v>
      </c>
      <c r="K87" s="80">
        <f t="shared" si="32"/>
        <v>1484.3000000000002</v>
      </c>
      <c r="L87" s="81">
        <f t="shared" si="34"/>
        <v>21515.7</v>
      </c>
    </row>
    <row r="88" spans="1:12" ht="30" customHeight="1">
      <c r="A88" s="29">
        <v>52</v>
      </c>
      <c r="B88" s="79" t="s">
        <v>54</v>
      </c>
      <c r="C88" s="30" t="s">
        <v>53</v>
      </c>
      <c r="D88" s="29" t="s">
        <v>216</v>
      </c>
      <c r="E88" s="29" t="s">
        <v>14</v>
      </c>
      <c r="F88" s="80">
        <v>23000</v>
      </c>
      <c r="G88" s="80">
        <f t="shared" si="33"/>
        <v>660.1</v>
      </c>
      <c r="H88" s="80">
        <f t="shared" si="31"/>
        <v>699.2</v>
      </c>
      <c r="I88" s="82">
        <f>(F88-G88-H88-33326.92)*IF(F88&gt;33326.92,15%)</f>
        <v>0</v>
      </c>
      <c r="J88" s="80">
        <v>325</v>
      </c>
      <c r="K88" s="80">
        <f t="shared" si="32"/>
        <v>1684.3000000000002</v>
      </c>
      <c r="L88" s="81">
        <f t="shared" si="34"/>
        <v>21315.7</v>
      </c>
    </row>
    <row r="89" spans="1:12" ht="30" customHeight="1">
      <c r="A89" s="29">
        <v>53</v>
      </c>
      <c r="B89" s="79" t="s">
        <v>91</v>
      </c>
      <c r="C89" s="30" t="s">
        <v>53</v>
      </c>
      <c r="D89" s="29" t="s">
        <v>216</v>
      </c>
      <c r="E89" s="29" t="s">
        <v>14</v>
      </c>
      <c r="F89" s="80">
        <v>24000</v>
      </c>
      <c r="G89" s="80">
        <f t="shared" si="33"/>
        <v>688.8</v>
      </c>
      <c r="H89" s="80">
        <f t="shared" si="31"/>
        <v>729.6</v>
      </c>
      <c r="I89" s="82">
        <v>0</v>
      </c>
      <c r="J89" s="80">
        <v>505</v>
      </c>
      <c r="K89" s="80">
        <f t="shared" si="32"/>
        <v>1923.4</v>
      </c>
      <c r="L89" s="81">
        <f t="shared" si="34"/>
        <v>22076.6</v>
      </c>
    </row>
    <row r="90" spans="1:12" ht="30" customHeight="1">
      <c r="A90" s="29">
        <v>54</v>
      </c>
      <c r="B90" s="79" t="s">
        <v>207</v>
      </c>
      <c r="C90" s="30" t="s">
        <v>53</v>
      </c>
      <c r="D90" s="29" t="s">
        <v>216</v>
      </c>
      <c r="E90" s="29" t="s">
        <v>14</v>
      </c>
      <c r="F90" s="80">
        <v>24000</v>
      </c>
      <c r="G90" s="80">
        <f t="shared" si="33"/>
        <v>688.8</v>
      </c>
      <c r="H90" s="80">
        <f t="shared" si="31"/>
        <v>729.6</v>
      </c>
      <c r="I90" s="82">
        <v>0</v>
      </c>
      <c r="J90" s="80">
        <v>25</v>
      </c>
      <c r="K90" s="80">
        <f t="shared" si="32"/>
        <v>1443.4</v>
      </c>
      <c r="L90" s="81">
        <f t="shared" si="34"/>
        <v>22556.6</v>
      </c>
    </row>
    <row r="91" spans="1:12" ht="30" customHeight="1">
      <c r="A91" s="29">
        <v>55</v>
      </c>
      <c r="B91" s="79" t="s">
        <v>141</v>
      </c>
      <c r="C91" s="30" t="s">
        <v>56</v>
      </c>
      <c r="D91" s="29" t="s">
        <v>217</v>
      </c>
      <c r="E91" s="29" t="s">
        <v>14</v>
      </c>
      <c r="F91" s="80">
        <v>18000</v>
      </c>
      <c r="G91" s="80">
        <f t="shared" si="33"/>
        <v>516.6</v>
      </c>
      <c r="H91" s="80">
        <f t="shared" si="31"/>
        <v>547.20000000000005</v>
      </c>
      <c r="I91" s="82">
        <v>0</v>
      </c>
      <c r="J91" s="80">
        <v>4963.04</v>
      </c>
      <c r="K91" s="80">
        <f t="shared" si="32"/>
        <v>6026.84</v>
      </c>
      <c r="L91" s="81">
        <f t="shared" si="34"/>
        <v>11973.16</v>
      </c>
    </row>
    <row r="92" spans="1:12" ht="30" customHeight="1">
      <c r="A92" s="29">
        <v>56</v>
      </c>
      <c r="B92" s="79" t="s">
        <v>55</v>
      </c>
      <c r="C92" s="30" t="s">
        <v>56</v>
      </c>
      <c r="D92" s="29" t="s">
        <v>217</v>
      </c>
      <c r="E92" s="29" t="s">
        <v>57</v>
      </c>
      <c r="F92" s="80">
        <v>22000</v>
      </c>
      <c r="G92" s="80">
        <f t="shared" si="33"/>
        <v>631.4</v>
      </c>
      <c r="H92" s="80">
        <f t="shared" si="31"/>
        <v>668.8</v>
      </c>
      <c r="I92" s="82">
        <f t="shared" ref="I92:I95" si="35">(F92-G92-H92-33326.92)*IF(F92&gt;33326.92,15%)</f>
        <v>0</v>
      </c>
      <c r="J92" s="80">
        <v>5038.6000000000004</v>
      </c>
      <c r="K92" s="80">
        <f>SUM(G92:J92)</f>
        <v>6338.8</v>
      </c>
      <c r="L92" s="81">
        <f t="shared" si="34"/>
        <v>15661.2</v>
      </c>
    </row>
    <row r="93" spans="1:12" ht="30" customHeight="1">
      <c r="A93" s="29">
        <v>57</v>
      </c>
      <c r="B93" s="79" t="s">
        <v>58</v>
      </c>
      <c r="C93" s="30" t="s">
        <v>56</v>
      </c>
      <c r="D93" s="29" t="s">
        <v>217</v>
      </c>
      <c r="E93" s="29" t="s">
        <v>17</v>
      </c>
      <c r="F93" s="80">
        <v>20000</v>
      </c>
      <c r="G93" s="80">
        <f>F93*0.0287</f>
        <v>574</v>
      </c>
      <c r="H93" s="80">
        <f t="shared" si="31"/>
        <v>608</v>
      </c>
      <c r="I93" s="82">
        <f t="shared" si="35"/>
        <v>0</v>
      </c>
      <c r="J93" s="80">
        <v>725</v>
      </c>
      <c r="K93" s="80">
        <f t="shared" ref="K93:K99" si="36">G93+H93+I93+J93</f>
        <v>1907</v>
      </c>
      <c r="L93" s="81">
        <f t="shared" si="34"/>
        <v>18093</v>
      </c>
    </row>
    <row r="94" spans="1:12" ht="30" customHeight="1">
      <c r="A94" s="29">
        <v>58</v>
      </c>
      <c r="B94" s="30" t="s">
        <v>59</v>
      </c>
      <c r="C94" s="30" t="s">
        <v>56</v>
      </c>
      <c r="D94" s="29" t="s">
        <v>217</v>
      </c>
      <c r="E94" s="29" t="s">
        <v>17</v>
      </c>
      <c r="F94" s="80">
        <v>20000</v>
      </c>
      <c r="G94" s="80">
        <f t="shared" si="33"/>
        <v>574</v>
      </c>
      <c r="H94" s="80">
        <f t="shared" si="31"/>
        <v>608</v>
      </c>
      <c r="I94" s="82">
        <f t="shared" si="35"/>
        <v>0</v>
      </c>
      <c r="J94" s="80">
        <v>7802.15</v>
      </c>
      <c r="K94" s="80">
        <f t="shared" si="36"/>
        <v>8984.15</v>
      </c>
      <c r="L94" s="81">
        <f t="shared" si="34"/>
        <v>11015.85</v>
      </c>
    </row>
    <row r="95" spans="1:12" ht="30" customHeight="1">
      <c r="A95" s="29">
        <v>59</v>
      </c>
      <c r="B95" s="30" t="s">
        <v>60</v>
      </c>
      <c r="C95" s="30" t="s">
        <v>56</v>
      </c>
      <c r="D95" s="29" t="s">
        <v>217</v>
      </c>
      <c r="E95" s="29" t="s">
        <v>17</v>
      </c>
      <c r="F95" s="80">
        <v>20000</v>
      </c>
      <c r="G95" s="80">
        <f t="shared" si="33"/>
        <v>574</v>
      </c>
      <c r="H95" s="80">
        <f t="shared" si="31"/>
        <v>608</v>
      </c>
      <c r="I95" s="82">
        <f t="shared" si="35"/>
        <v>0</v>
      </c>
      <c r="J95" s="80">
        <v>9839.44</v>
      </c>
      <c r="K95" s="80">
        <f t="shared" si="36"/>
        <v>11021.44</v>
      </c>
      <c r="L95" s="81">
        <f>+F95-K95</f>
        <v>8978.56</v>
      </c>
    </row>
    <row r="96" spans="1:12" ht="30" customHeight="1">
      <c r="A96" s="29">
        <v>60</v>
      </c>
      <c r="B96" s="30" t="s">
        <v>61</v>
      </c>
      <c r="C96" s="30" t="s">
        <v>62</v>
      </c>
      <c r="D96" s="29" t="s">
        <v>217</v>
      </c>
      <c r="E96" s="29" t="s">
        <v>14</v>
      </c>
      <c r="F96" s="80">
        <v>20000</v>
      </c>
      <c r="G96" s="80">
        <f t="shared" si="33"/>
        <v>574</v>
      </c>
      <c r="H96" s="80">
        <f t="shared" si="31"/>
        <v>608</v>
      </c>
      <c r="I96" s="82">
        <v>0</v>
      </c>
      <c r="J96" s="80">
        <v>3459.35</v>
      </c>
      <c r="K96" s="80">
        <f t="shared" si="36"/>
        <v>4641.3500000000004</v>
      </c>
      <c r="L96" s="81">
        <f t="shared" si="34"/>
        <v>15358.65</v>
      </c>
    </row>
    <row r="97" spans="1:12" ht="30" customHeight="1">
      <c r="A97" s="29">
        <v>61</v>
      </c>
      <c r="B97" s="30" t="s">
        <v>63</v>
      </c>
      <c r="C97" s="30" t="s">
        <v>56</v>
      </c>
      <c r="D97" s="29" t="s">
        <v>216</v>
      </c>
      <c r="E97" s="29" t="s">
        <v>14</v>
      </c>
      <c r="F97" s="80">
        <v>24000</v>
      </c>
      <c r="G97" s="80">
        <f t="shared" si="33"/>
        <v>688.8</v>
      </c>
      <c r="H97" s="80">
        <f t="shared" si="31"/>
        <v>729.6</v>
      </c>
      <c r="I97" s="82">
        <v>0</v>
      </c>
      <c r="J97" s="80">
        <v>1225</v>
      </c>
      <c r="K97" s="80">
        <f t="shared" si="36"/>
        <v>2643.4</v>
      </c>
      <c r="L97" s="81">
        <f t="shared" si="34"/>
        <v>21356.6</v>
      </c>
    </row>
    <row r="98" spans="1:12" ht="30" customHeight="1">
      <c r="A98" s="29">
        <v>62</v>
      </c>
      <c r="B98" s="30" t="s">
        <v>220</v>
      </c>
      <c r="C98" s="30" t="s">
        <v>53</v>
      </c>
      <c r="D98" s="29" t="s">
        <v>216</v>
      </c>
      <c r="E98" s="29" t="s">
        <v>14</v>
      </c>
      <c r="F98" s="80">
        <v>24000</v>
      </c>
      <c r="G98" s="80">
        <f t="shared" si="33"/>
        <v>688.8</v>
      </c>
      <c r="H98" s="80">
        <f t="shared" si="31"/>
        <v>729.6</v>
      </c>
      <c r="I98" s="82">
        <v>0</v>
      </c>
      <c r="J98" s="80">
        <v>25</v>
      </c>
      <c r="K98" s="80">
        <f t="shared" ref="K98" si="37">G98+H98+I98+J98</f>
        <v>1443.4</v>
      </c>
      <c r="L98" s="81">
        <f t="shared" ref="L98" si="38">+F98-K98</f>
        <v>22556.6</v>
      </c>
    </row>
    <row r="99" spans="1:12" ht="30" customHeight="1">
      <c r="A99" s="29">
        <v>63</v>
      </c>
      <c r="B99" s="30" t="s">
        <v>64</v>
      </c>
      <c r="C99" s="30" t="s">
        <v>56</v>
      </c>
      <c r="D99" s="29" t="s">
        <v>216</v>
      </c>
      <c r="E99" s="29" t="s">
        <v>14</v>
      </c>
      <c r="F99" s="83">
        <v>19000</v>
      </c>
      <c r="G99" s="83">
        <f t="shared" si="33"/>
        <v>545.29999999999995</v>
      </c>
      <c r="H99" s="83">
        <f t="shared" si="31"/>
        <v>577.6</v>
      </c>
      <c r="I99" s="84">
        <v>0</v>
      </c>
      <c r="J99" s="83">
        <v>25</v>
      </c>
      <c r="K99" s="83">
        <f t="shared" si="36"/>
        <v>1147.9000000000001</v>
      </c>
      <c r="L99" s="85">
        <f t="shared" si="34"/>
        <v>17852.099999999999</v>
      </c>
    </row>
    <row r="100" spans="1:12" ht="30" customHeight="1" thickBot="1">
      <c r="A100" s="49" t="s">
        <v>247</v>
      </c>
      <c r="B100" s="57"/>
      <c r="C100" s="57"/>
      <c r="D100" s="36"/>
      <c r="E100" s="49"/>
      <c r="F100" s="58">
        <f t="shared" ref="F100:L100" si="39">+SUM(F85:F99)</f>
        <v>367700</v>
      </c>
      <c r="G100" s="58">
        <f t="shared" si="39"/>
        <v>10552.989999999998</v>
      </c>
      <c r="H100" s="58">
        <f t="shared" si="39"/>
        <v>11178.080000000002</v>
      </c>
      <c r="I100" s="58">
        <f t="shared" si="39"/>
        <v>1830.91</v>
      </c>
      <c r="J100" s="58">
        <f t="shared" si="39"/>
        <v>41926.880000000005</v>
      </c>
      <c r="K100" s="58">
        <f t="shared" si="39"/>
        <v>65488.860000000008</v>
      </c>
      <c r="L100" s="58">
        <f t="shared" si="39"/>
        <v>302211.13999999996</v>
      </c>
    </row>
    <row r="101" spans="1:12" ht="30" customHeight="1" thickBot="1">
      <c r="A101" s="136" t="s">
        <v>137</v>
      </c>
      <c r="B101" s="137" t="s">
        <v>66</v>
      </c>
      <c r="C101" s="137"/>
      <c r="D101" s="137"/>
      <c r="E101" s="137"/>
      <c r="F101" s="137"/>
      <c r="G101" s="137"/>
      <c r="H101" s="137"/>
      <c r="I101" s="137"/>
      <c r="J101" s="137"/>
      <c r="K101" s="137"/>
      <c r="L101" s="138"/>
    </row>
    <row r="102" spans="1:12" ht="30" customHeight="1" thickBot="1">
      <c r="A102" s="1" t="s">
        <v>4</v>
      </c>
      <c r="B102" s="1" t="s">
        <v>5</v>
      </c>
      <c r="C102" s="1" t="s">
        <v>6</v>
      </c>
      <c r="D102" s="1" t="s">
        <v>213</v>
      </c>
      <c r="E102" s="48" t="s">
        <v>7</v>
      </c>
      <c r="F102" s="1" t="s">
        <v>242</v>
      </c>
      <c r="G102" s="1" t="s">
        <v>8</v>
      </c>
      <c r="H102" s="1" t="s">
        <v>9</v>
      </c>
      <c r="I102" s="1" t="s">
        <v>10</v>
      </c>
      <c r="J102" s="1" t="s">
        <v>243</v>
      </c>
      <c r="K102" s="1" t="s">
        <v>244</v>
      </c>
      <c r="L102" s="1" t="s">
        <v>245</v>
      </c>
    </row>
    <row r="103" spans="1:12" ht="30" customHeight="1">
      <c r="A103" s="29">
        <v>64</v>
      </c>
      <c r="B103" s="30" t="s">
        <v>122</v>
      </c>
      <c r="C103" s="30" t="s">
        <v>123</v>
      </c>
      <c r="D103" s="29" t="s">
        <v>216</v>
      </c>
      <c r="E103" s="29" t="s">
        <v>14</v>
      </c>
      <c r="F103" s="86">
        <v>30000</v>
      </c>
      <c r="G103" s="86">
        <f t="shared" ref="G103" si="40">F103*0.0287</f>
        <v>861</v>
      </c>
      <c r="H103" s="86">
        <v>912</v>
      </c>
      <c r="I103" s="86">
        <v>0</v>
      </c>
      <c r="J103" s="86">
        <v>9190.52</v>
      </c>
      <c r="K103" s="86">
        <f>+G103+H103+I103+J103</f>
        <v>10963.52</v>
      </c>
      <c r="L103" s="76">
        <f t="shared" ref="L103" si="41">+F103-K103</f>
        <v>19036.48</v>
      </c>
    </row>
    <row r="104" spans="1:12" ht="30" customHeight="1" thickBot="1">
      <c r="A104" s="49" t="s">
        <v>247</v>
      </c>
      <c r="B104" s="78"/>
      <c r="C104" s="78"/>
      <c r="D104" s="36"/>
      <c r="E104" s="49"/>
      <c r="F104" s="58">
        <f>+SUM(F103)</f>
        <v>30000</v>
      </c>
      <c r="G104" s="58">
        <f t="shared" ref="G104:L104" si="42">+SUM(G103)</f>
        <v>861</v>
      </c>
      <c r="H104" s="58">
        <f t="shared" si="42"/>
        <v>912</v>
      </c>
      <c r="I104" s="58">
        <f t="shared" si="42"/>
        <v>0</v>
      </c>
      <c r="J104" s="58">
        <f t="shared" si="42"/>
        <v>9190.52</v>
      </c>
      <c r="K104" s="58">
        <f t="shared" si="42"/>
        <v>10963.52</v>
      </c>
      <c r="L104" s="58">
        <f t="shared" si="42"/>
        <v>19036.48</v>
      </c>
    </row>
    <row r="105" spans="1:12" ht="30" customHeight="1" thickBot="1">
      <c r="A105" s="136" t="s">
        <v>89</v>
      </c>
      <c r="B105" s="137" t="s">
        <v>66</v>
      </c>
      <c r="C105" s="137"/>
      <c r="D105" s="137"/>
      <c r="E105" s="137"/>
      <c r="F105" s="137"/>
      <c r="G105" s="137"/>
      <c r="H105" s="137"/>
      <c r="I105" s="137"/>
      <c r="J105" s="137"/>
      <c r="K105" s="137"/>
      <c r="L105" s="138"/>
    </row>
    <row r="106" spans="1:12" ht="30" customHeight="1" thickBot="1">
      <c r="A106" s="1" t="s">
        <v>4</v>
      </c>
      <c r="B106" s="1" t="s">
        <v>5</v>
      </c>
      <c r="C106" s="1" t="s">
        <v>6</v>
      </c>
      <c r="D106" s="1" t="s">
        <v>213</v>
      </c>
      <c r="E106" s="48" t="s">
        <v>7</v>
      </c>
      <c r="F106" s="1" t="s">
        <v>242</v>
      </c>
      <c r="G106" s="1" t="s">
        <v>8</v>
      </c>
      <c r="H106" s="1" t="s">
        <v>9</v>
      </c>
      <c r="I106" s="1" t="s">
        <v>10</v>
      </c>
      <c r="J106" s="1" t="s">
        <v>243</v>
      </c>
      <c r="K106" s="1" t="s">
        <v>244</v>
      </c>
      <c r="L106" s="1" t="s">
        <v>245</v>
      </c>
    </row>
    <row r="107" spans="1:12" ht="30" customHeight="1">
      <c r="A107" s="29">
        <v>65</v>
      </c>
      <c r="B107" s="30" t="s">
        <v>72</v>
      </c>
      <c r="C107" s="30" t="s">
        <v>102</v>
      </c>
      <c r="D107" s="29" t="s">
        <v>216</v>
      </c>
      <c r="E107" s="29" t="s">
        <v>17</v>
      </c>
      <c r="F107" s="86">
        <v>45000</v>
      </c>
      <c r="G107" s="86">
        <v>1291.5</v>
      </c>
      <c r="H107" s="86">
        <v>1368</v>
      </c>
      <c r="I107" s="86">
        <v>1148.33</v>
      </c>
      <c r="J107" s="86">
        <v>3862.27</v>
      </c>
      <c r="K107" s="86">
        <f>SUM(G107:J107)</f>
        <v>7670.1</v>
      </c>
      <c r="L107" s="76">
        <f>+F107-K107</f>
        <v>37329.9</v>
      </c>
    </row>
    <row r="108" spans="1:12" ht="30" customHeight="1" thickBot="1">
      <c r="A108" s="49" t="s">
        <v>247</v>
      </c>
      <c r="B108" s="78"/>
      <c r="C108" s="78"/>
      <c r="D108" s="36"/>
      <c r="E108" s="49"/>
      <c r="F108" s="58">
        <f>+SUM(F107)</f>
        <v>45000</v>
      </c>
      <c r="G108" s="58">
        <f t="shared" ref="G108:L108" si="43">+SUM(G107)</f>
        <v>1291.5</v>
      </c>
      <c r="H108" s="58">
        <f t="shared" si="43"/>
        <v>1368</v>
      </c>
      <c r="I108" s="58">
        <f t="shared" si="43"/>
        <v>1148.33</v>
      </c>
      <c r="J108" s="58">
        <f t="shared" si="43"/>
        <v>3862.27</v>
      </c>
      <c r="K108" s="58">
        <f t="shared" si="43"/>
        <v>7670.1</v>
      </c>
      <c r="L108" s="58">
        <f t="shared" si="43"/>
        <v>37329.9</v>
      </c>
    </row>
    <row r="109" spans="1:12" ht="30" customHeight="1" thickBot="1">
      <c r="A109" s="136" t="s">
        <v>138</v>
      </c>
      <c r="B109" s="137" t="s">
        <v>66</v>
      </c>
      <c r="C109" s="137"/>
      <c r="D109" s="137"/>
      <c r="E109" s="137"/>
      <c r="F109" s="137"/>
      <c r="G109" s="137"/>
      <c r="H109" s="137"/>
      <c r="I109" s="137"/>
      <c r="J109" s="137"/>
      <c r="K109" s="137"/>
      <c r="L109" s="138"/>
    </row>
    <row r="110" spans="1:12" ht="30" customHeight="1" thickBot="1">
      <c r="A110" s="1" t="s">
        <v>4</v>
      </c>
      <c r="B110" s="1" t="s">
        <v>5</v>
      </c>
      <c r="C110" s="1" t="s">
        <v>6</v>
      </c>
      <c r="D110" s="1" t="s">
        <v>213</v>
      </c>
      <c r="E110" s="48" t="s">
        <v>7</v>
      </c>
      <c r="F110" s="1" t="s">
        <v>242</v>
      </c>
      <c r="G110" s="1" t="s">
        <v>8</v>
      </c>
      <c r="H110" s="1" t="s">
        <v>9</v>
      </c>
      <c r="I110" s="1" t="s">
        <v>10</v>
      </c>
      <c r="J110" s="1" t="s">
        <v>243</v>
      </c>
      <c r="K110" s="1" t="s">
        <v>244</v>
      </c>
      <c r="L110" s="1" t="s">
        <v>245</v>
      </c>
    </row>
    <row r="111" spans="1:12" ht="30" customHeight="1">
      <c r="A111" s="29">
        <v>66</v>
      </c>
      <c r="B111" s="30" t="s">
        <v>111</v>
      </c>
      <c r="C111" s="30" t="s">
        <v>112</v>
      </c>
      <c r="D111" s="29" t="s">
        <v>217</v>
      </c>
      <c r="E111" s="29" t="s">
        <v>14</v>
      </c>
      <c r="F111" s="87">
        <v>30000</v>
      </c>
      <c r="G111" s="87">
        <v>861</v>
      </c>
      <c r="H111" s="87">
        <v>912</v>
      </c>
      <c r="I111" s="87">
        <v>0</v>
      </c>
      <c r="J111" s="87">
        <v>1537.45</v>
      </c>
      <c r="K111" s="87">
        <f>G111+H111+I111+J111</f>
        <v>3310.45</v>
      </c>
      <c r="L111" s="88">
        <f>+F111-K111</f>
        <v>26689.55</v>
      </c>
    </row>
    <row r="112" spans="1:12" ht="30" customHeight="1">
      <c r="A112" s="29">
        <v>67</v>
      </c>
      <c r="B112" s="30" t="s">
        <v>73</v>
      </c>
      <c r="C112" s="30" t="s">
        <v>198</v>
      </c>
      <c r="D112" s="29" t="s">
        <v>217</v>
      </c>
      <c r="E112" s="29" t="s">
        <v>17</v>
      </c>
      <c r="F112" s="80">
        <v>55000</v>
      </c>
      <c r="G112" s="80">
        <f t="shared" ref="G112:G113" si="44">F112*0.0287</f>
        <v>1578.5</v>
      </c>
      <c r="H112" s="80">
        <f t="shared" ref="H112" si="45">IF(F112&lt;75829.93,F112*0.0304,2305.23)</f>
        <v>1672</v>
      </c>
      <c r="I112" s="80">
        <v>2559.6799999999998</v>
      </c>
      <c r="J112" s="80">
        <v>2740.61</v>
      </c>
      <c r="K112" s="87">
        <f>G112+H112+I112+J112</f>
        <v>8550.7900000000009</v>
      </c>
      <c r="L112" s="81">
        <f>+F112-K112</f>
        <v>46449.21</v>
      </c>
    </row>
    <row r="113" spans="1:12" ht="30" customHeight="1">
      <c r="A113" s="14">
        <v>68</v>
      </c>
      <c r="B113" s="92" t="s">
        <v>153</v>
      </c>
      <c r="C113" s="74" t="s">
        <v>154</v>
      </c>
      <c r="D113" s="38" t="s">
        <v>217</v>
      </c>
      <c r="E113" s="24" t="s">
        <v>17</v>
      </c>
      <c r="F113" s="89">
        <v>100000</v>
      </c>
      <c r="G113" s="83">
        <f t="shared" si="44"/>
        <v>2870</v>
      </c>
      <c r="H113" s="89">
        <v>3040</v>
      </c>
      <c r="I113" s="90">
        <v>11727.26</v>
      </c>
      <c r="J113" s="89">
        <v>11737.45</v>
      </c>
      <c r="K113" s="90">
        <f>SUM(G113:J113)</f>
        <v>29374.710000000003</v>
      </c>
      <c r="L113" s="91">
        <f>+F113-K113</f>
        <v>70625.289999999994</v>
      </c>
    </row>
    <row r="114" spans="1:12" ht="30" customHeight="1" thickBot="1">
      <c r="A114" s="49" t="s">
        <v>247</v>
      </c>
      <c r="B114" s="78"/>
      <c r="C114" s="78"/>
      <c r="D114" s="36"/>
      <c r="E114" s="49"/>
      <c r="F114" s="58">
        <f t="shared" ref="F114:L114" si="46">+SUM(F111:F113)</f>
        <v>185000</v>
      </c>
      <c r="G114" s="58">
        <f t="shared" si="46"/>
        <v>5309.5</v>
      </c>
      <c r="H114" s="58">
        <f t="shared" si="46"/>
        <v>5624</v>
      </c>
      <c r="I114" s="58">
        <f t="shared" si="46"/>
        <v>14286.94</v>
      </c>
      <c r="J114" s="58">
        <f t="shared" si="46"/>
        <v>16015.510000000002</v>
      </c>
      <c r="K114" s="58">
        <f t="shared" si="46"/>
        <v>41235.950000000004</v>
      </c>
      <c r="L114" s="58">
        <f t="shared" si="46"/>
        <v>143764.04999999999</v>
      </c>
    </row>
    <row r="115" spans="1:12" ht="30" customHeight="1" thickBot="1">
      <c r="A115" s="136" t="s">
        <v>139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8"/>
    </row>
    <row r="116" spans="1:12" ht="30" customHeight="1" thickBot="1">
      <c r="A116" s="1" t="s">
        <v>4</v>
      </c>
      <c r="B116" s="1" t="s">
        <v>5</v>
      </c>
      <c r="C116" s="1" t="s">
        <v>6</v>
      </c>
      <c r="D116" s="1" t="s">
        <v>213</v>
      </c>
      <c r="E116" s="48" t="s">
        <v>7</v>
      </c>
      <c r="F116" s="1" t="s">
        <v>242</v>
      </c>
      <c r="G116" s="1" t="s">
        <v>8</v>
      </c>
      <c r="H116" s="1" t="s">
        <v>9</v>
      </c>
      <c r="I116" s="1" t="s">
        <v>10</v>
      </c>
      <c r="J116" s="1" t="s">
        <v>243</v>
      </c>
      <c r="K116" s="1" t="s">
        <v>244</v>
      </c>
      <c r="L116" s="1" t="s">
        <v>245</v>
      </c>
    </row>
    <row r="117" spans="1:12" ht="30" customHeight="1">
      <c r="A117" s="44">
        <v>69</v>
      </c>
      <c r="B117" s="30" t="s">
        <v>74</v>
      </c>
      <c r="C117" s="30" t="s">
        <v>75</v>
      </c>
      <c r="D117" s="29" t="s">
        <v>217</v>
      </c>
      <c r="E117" s="29" t="s">
        <v>17</v>
      </c>
      <c r="F117" s="93">
        <v>100000</v>
      </c>
      <c r="G117" s="93">
        <v>2870</v>
      </c>
      <c r="H117" s="93">
        <v>3040</v>
      </c>
      <c r="I117" s="93">
        <v>12105.37</v>
      </c>
      <c r="J117" s="93">
        <v>11208.85</v>
      </c>
      <c r="K117" s="93">
        <f>+G117+H117+I117+J117</f>
        <v>29224.22</v>
      </c>
      <c r="L117" s="94">
        <f>+F117-K117</f>
        <v>70775.78</v>
      </c>
    </row>
    <row r="118" spans="1:12" ht="30" customHeight="1">
      <c r="A118" s="29">
        <v>70</v>
      </c>
      <c r="B118" s="30" t="s">
        <v>76</v>
      </c>
      <c r="C118" s="95" t="s">
        <v>215</v>
      </c>
      <c r="D118" s="39" t="s">
        <v>217</v>
      </c>
      <c r="E118" s="29" t="s">
        <v>17</v>
      </c>
      <c r="F118" s="37">
        <v>90000</v>
      </c>
      <c r="G118" s="37">
        <f>F118*0.0287</f>
        <v>2583</v>
      </c>
      <c r="H118" s="37">
        <v>2736</v>
      </c>
      <c r="I118" s="37">
        <v>9753.119999999999</v>
      </c>
      <c r="J118" s="37">
        <v>2278.15</v>
      </c>
      <c r="K118" s="37">
        <f>G118+H118+I118+J118</f>
        <v>17350.27</v>
      </c>
      <c r="L118" s="96">
        <f t="shared" ref="L118" si="47">+F118-K118</f>
        <v>72649.73</v>
      </c>
    </row>
    <row r="119" spans="1:12" ht="30" customHeight="1" thickBot="1">
      <c r="A119" s="49" t="s">
        <v>247</v>
      </c>
      <c r="B119" s="78"/>
      <c r="C119" s="78"/>
      <c r="D119" s="36"/>
      <c r="E119" s="49"/>
      <c r="F119" s="58">
        <f t="shared" ref="F119:L119" si="48">+SUM(F117:F118)</f>
        <v>190000</v>
      </c>
      <c r="G119" s="58">
        <f t="shared" si="48"/>
        <v>5453</v>
      </c>
      <c r="H119" s="58">
        <f t="shared" si="48"/>
        <v>5776</v>
      </c>
      <c r="I119" s="58">
        <f t="shared" si="48"/>
        <v>21858.489999999998</v>
      </c>
      <c r="J119" s="58">
        <f>+SUM(J117:J118)</f>
        <v>13487</v>
      </c>
      <c r="K119" s="58">
        <f t="shared" si="48"/>
        <v>46574.490000000005</v>
      </c>
      <c r="L119" s="58">
        <f t="shared" si="48"/>
        <v>143425.51</v>
      </c>
    </row>
    <row r="120" spans="1:12" ht="30" customHeight="1" thickBot="1">
      <c r="A120" s="136" t="s">
        <v>77</v>
      </c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8"/>
    </row>
    <row r="121" spans="1:12" ht="30" customHeight="1" thickBot="1">
      <c r="A121" s="1" t="s">
        <v>4</v>
      </c>
      <c r="B121" s="1" t="s">
        <v>5</v>
      </c>
      <c r="C121" s="1" t="s">
        <v>6</v>
      </c>
      <c r="D121" s="1" t="s">
        <v>213</v>
      </c>
      <c r="E121" s="48" t="s">
        <v>7</v>
      </c>
      <c r="F121" s="1" t="s">
        <v>242</v>
      </c>
      <c r="G121" s="1" t="s">
        <v>8</v>
      </c>
      <c r="H121" s="1" t="s">
        <v>9</v>
      </c>
      <c r="I121" s="1" t="s">
        <v>10</v>
      </c>
      <c r="J121" s="1" t="s">
        <v>243</v>
      </c>
      <c r="K121" s="1" t="s">
        <v>244</v>
      </c>
      <c r="L121" s="1" t="s">
        <v>245</v>
      </c>
    </row>
    <row r="122" spans="1:12" ht="30" customHeight="1">
      <c r="A122" s="44">
        <v>71</v>
      </c>
      <c r="B122" s="30" t="s">
        <v>78</v>
      </c>
      <c r="C122" s="30" t="s">
        <v>214</v>
      </c>
      <c r="D122" s="29" t="s">
        <v>216</v>
      </c>
      <c r="E122" s="29" t="s">
        <v>17</v>
      </c>
      <c r="F122" s="97">
        <v>90000</v>
      </c>
      <c r="G122" s="97">
        <f>F122*0.0287</f>
        <v>2583</v>
      </c>
      <c r="H122" s="97">
        <v>2736</v>
      </c>
      <c r="I122" s="98">
        <v>8996.89</v>
      </c>
      <c r="J122" s="97">
        <v>3149.9</v>
      </c>
      <c r="K122" s="97">
        <f>SUM(G122:J122)</f>
        <v>17465.79</v>
      </c>
      <c r="L122" s="99">
        <f>+F122-K122</f>
        <v>72534.209999999992</v>
      </c>
    </row>
    <row r="123" spans="1:12" ht="30" customHeight="1">
      <c r="A123" s="44">
        <v>72</v>
      </c>
      <c r="B123" s="30" t="s">
        <v>129</v>
      </c>
      <c r="C123" s="30" t="s">
        <v>130</v>
      </c>
      <c r="D123" s="29" t="s">
        <v>216</v>
      </c>
      <c r="E123" s="29" t="s">
        <v>14</v>
      </c>
      <c r="F123" s="97">
        <v>35000</v>
      </c>
      <c r="G123" s="97">
        <f>F123*0.0287</f>
        <v>1004.5</v>
      </c>
      <c r="H123" s="97">
        <f>IF(F123&lt;75829.93,F123*0.0304,2305.23)</f>
        <v>1064</v>
      </c>
      <c r="I123" s="98">
        <v>0</v>
      </c>
      <c r="J123" s="97">
        <v>5396.02</v>
      </c>
      <c r="K123" s="97">
        <f>G123+H123+I123+J123</f>
        <v>7464.52</v>
      </c>
      <c r="L123" s="99">
        <f>+F123-K123</f>
        <v>27535.48</v>
      </c>
    </row>
    <row r="124" spans="1:12" ht="30" customHeight="1">
      <c r="A124" s="44">
        <v>73</v>
      </c>
      <c r="B124" s="79" t="s">
        <v>79</v>
      </c>
      <c r="C124" s="30" t="s">
        <v>80</v>
      </c>
      <c r="D124" s="29" t="s">
        <v>216</v>
      </c>
      <c r="E124" s="29" t="s">
        <v>17</v>
      </c>
      <c r="F124" s="97">
        <v>55000</v>
      </c>
      <c r="G124" s="97">
        <f>F124*0.0287</f>
        <v>1578.5</v>
      </c>
      <c r="H124" s="97">
        <f>IF(F124&lt;75829.93,F124*0.0304,2305.23)</f>
        <v>1672</v>
      </c>
      <c r="I124" s="98">
        <v>2105.94</v>
      </c>
      <c r="J124" s="97">
        <v>7327.9</v>
      </c>
      <c r="K124" s="97">
        <f>G124+H124+I124+J124</f>
        <v>12684.34</v>
      </c>
      <c r="L124" s="99">
        <f t="shared" ref="L124" si="49">+F124-K124</f>
        <v>42315.66</v>
      </c>
    </row>
    <row r="125" spans="1:12" ht="30" customHeight="1">
      <c r="A125" s="44">
        <v>74</v>
      </c>
      <c r="B125" s="40" t="s">
        <v>81</v>
      </c>
      <c r="C125" s="30" t="s">
        <v>82</v>
      </c>
      <c r="D125" s="29" t="s">
        <v>216</v>
      </c>
      <c r="E125" s="29" t="s">
        <v>17</v>
      </c>
      <c r="F125" s="97">
        <v>54450</v>
      </c>
      <c r="G125" s="97">
        <f>F125*0.0287</f>
        <v>1562.7149999999999</v>
      </c>
      <c r="H125" s="97">
        <f>IF(F125&lt;75829.93,F125*0.0304,2305.23)</f>
        <v>1655.28</v>
      </c>
      <c r="I125" s="98">
        <v>2482.0500000000002</v>
      </c>
      <c r="J125" s="97">
        <v>25</v>
      </c>
      <c r="K125" s="97">
        <f>G125+H125+I125+J125</f>
        <v>5725.0450000000001</v>
      </c>
      <c r="L125" s="99">
        <f>F125-K125</f>
        <v>48724.955000000002</v>
      </c>
    </row>
    <row r="126" spans="1:12" ht="30" customHeight="1">
      <c r="A126" s="44">
        <v>75</v>
      </c>
      <c r="B126" s="40" t="s">
        <v>120</v>
      </c>
      <c r="C126" s="30" t="s">
        <v>121</v>
      </c>
      <c r="D126" s="29" t="s">
        <v>216</v>
      </c>
      <c r="E126" s="29" t="s">
        <v>17</v>
      </c>
      <c r="F126" s="97">
        <v>37000</v>
      </c>
      <c r="G126" s="97">
        <v>1061.9000000000001</v>
      </c>
      <c r="H126" s="97">
        <v>1124.8</v>
      </c>
      <c r="I126" s="98">
        <v>19.25</v>
      </c>
      <c r="J126" s="97">
        <v>1525</v>
      </c>
      <c r="K126" s="97">
        <f>G126+H126+I126+J126</f>
        <v>3730.95</v>
      </c>
      <c r="L126" s="99">
        <f>F126-K126</f>
        <v>33269.050000000003</v>
      </c>
    </row>
    <row r="127" spans="1:12" ht="30" customHeight="1">
      <c r="A127" s="44">
        <v>76</v>
      </c>
      <c r="B127" s="40" t="s">
        <v>113</v>
      </c>
      <c r="C127" s="30" t="s">
        <v>112</v>
      </c>
      <c r="D127" s="29" t="s">
        <v>216</v>
      </c>
      <c r="E127" s="29" t="s">
        <v>14</v>
      </c>
      <c r="F127" s="97">
        <v>26000</v>
      </c>
      <c r="G127" s="97">
        <v>746.2</v>
      </c>
      <c r="H127" s="97">
        <v>790.4</v>
      </c>
      <c r="I127" s="98">
        <v>0</v>
      </c>
      <c r="J127" s="97">
        <v>3558.09</v>
      </c>
      <c r="K127" s="97">
        <f>G127+H127+I127+J127</f>
        <v>5094.6900000000005</v>
      </c>
      <c r="L127" s="99">
        <f>+F127-K127</f>
        <v>20905.309999999998</v>
      </c>
    </row>
    <row r="128" spans="1:12" ht="30" customHeight="1">
      <c r="A128" s="44">
        <v>77</v>
      </c>
      <c r="B128" s="30" t="s">
        <v>83</v>
      </c>
      <c r="C128" s="30" t="s">
        <v>84</v>
      </c>
      <c r="D128" s="29" t="s">
        <v>216</v>
      </c>
      <c r="E128" s="29" t="s">
        <v>17</v>
      </c>
      <c r="F128" s="100">
        <v>45000</v>
      </c>
      <c r="G128" s="100">
        <v>1291.5</v>
      </c>
      <c r="H128" s="100">
        <f>IF(F128&lt;75829.93,F128*0.0304,2305.23)</f>
        <v>1368</v>
      </c>
      <c r="I128" s="100">
        <v>1148.33</v>
      </c>
      <c r="J128" s="100">
        <v>5129.79</v>
      </c>
      <c r="K128" s="100">
        <v>8937.6200000000008</v>
      </c>
      <c r="L128" s="101">
        <f>+F128-K128</f>
        <v>36062.379999999997</v>
      </c>
    </row>
    <row r="129" spans="1:12" ht="30" customHeight="1" thickBot="1">
      <c r="A129" s="49" t="s">
        <v>247</v>
      </c>
      <c r="B129" s="78"/>
      <c r="C129" s="78"/>
      <c r="D129" s="36"/>
      <c r="E129" s="49"/>
      <c r="F129" s="58">
        <f t="shared" ref="F129:L129" si="50">+SUM(F122:F128)</f>
        <v>342450</v>
      </c>
      <c r="G129" s="58">
        <f t="shared" si="50"/>
        <v>9828.3150000000005</v>
      </c>
      <c r="H129" s="58">
        <f t="shared" si="50"/>
        <v>10410.48</v>
      </c>
      <c r="I129" s="58">
        <f t="shared" si="50"/>
        <v>14752.460000000001</v>
      </c>
      <c r="J129" s="58">
        <f t="shared" si="50"/>
        <v>26111.7</v>
      </c>
      <c r="K129" s="58">
        <f t="shared" si="50"/>
        <v>61102.955000000002</v>
      </c>
      <c r="L129" s="58">
        <f t="shared" si="50"/>
        <v>281347.04499999998</v>
      </c>
    </row>
    <row r="130" spans="1:12" ht="30" customHeight="1" thickBot="1">
      <c r="A130" s="136" t="s">
        <v>108</v>
      </c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8"/>
    </row>
    <row r="131" spans="1:12" ht="30" customHeight="1" thickBot="1">
      <c r="A131" s="1" t="s">
        <v>4</v>
      </c>
      <c r="B131" s="1" t="s">
        <v>5</v>
      </c>
      <c r="C131" s="1" t="s">
        <v>6</v>
      </c>
      <c r="D131" s="1" t="s">
        <v>213</v>
      </c>
      <c r="E131" s="48" t="s">
        <v>7</v>
      </c>
      <c r="F131" s="1" t="s">
        <v>242</v>
      </c>
      <c r="G131" s="1" t="s">
        <v>8</v>
      </c>
      <c r="H131" s="1" t="s">
        <v>9</v>
      </c>
      <c r="I131" s="1" t="s">
        <v>10</v>
      </c>
      <c r="J131" s="1" t="s">
        <v>243</v>
      </c>
      <c r="K131" s="1" t="s">
        <v>244</v>
      </c>
      <c r="L131" s="1" t="s">
        <v>245</v>
      </c>
    </row>
    <row r="132" spans="1:12" ht="30" customHeight="1">
      <c r="A132" s="24">
        <v>78</v>
      </c>
      <c r="B132" s="102" t="s">
        <v>114</v>
      </c>
      <c r="C132" s="73" t="s">
        <v>112</v>
      </c>
      <c r="D132" s="41" t="s">
        <v>217</v>
      </c>
      <c r="E132" s="29" t="s">
        <v>14</v>
      </c>
      <c r="F132" s="93">
        <v>26000</v>
      </c>
      <c r="G132" s="93">
        <v>746.2</v>
      </c>
      <c r="H132" s="93">
        <v>790.4</v>
      </c>
      <c r="I132" s="93">
        <v>0</v>
      </c>
      <c r="J132" s="93">
        <v>2395.9</v>
      </c>
      <c r="K132" s="93">
        <f>SUM(G132:J132)</f>
        <v>3932.5</v>
      </c>
      <c r="L132" s="58">
        <f>+F132-K132</f>
        <v>22067.5</v>
      </c>
    </row>
    <row r="133" spans="1:12" ht="30" customHeight="1">
      <c r="A133" s="24">
        <v>79</v>
      </c>
      <c r="B133" s="102" t="s">
        <v>116</v>
      </c>
      <c r="C133" s="73" t="s">
        <v>117</v>
      </c>
      <c r="D133" s="41" t="s">
        <v>216</v>
      </c>
      <c r="E133" s="29" t="s">
        <v>14</v>
      </c>
      <c r="F133" s="93">
        <v>60000</v>
      </c>
      <c r="G133" s="93">
        <v>1722</v>
      </c>
      <c r="H133" s="93">
        <v>1824</v>
      </c>
      <c r="I133" s="93">
        <v>3184.19</v>
      </c>
      <c r="J133" s="93">
        <v>2737.45</v>
      </c>
      <c r="K133" s="93">
        <f t="shared" ref="K133:K136" si="51">SUM(G133:J133)</f>
        <v>9467.64</v>
      </c>
      <c r="L133" s="58">
        <f>+F133-K133</f>
        <v>50532.36</v>
      </c>
    </row>
    <row r="134" spans="1:12" ht="30" customHeight="1">
      <c r="A134" s="24">
        <v>80</v>
      </c>
      <c r="B134" s="102" t="s">
        <v>109</v>
      </c>
      <c r="C134" s="73" t="s">
        <v>110</v>
      </c>
      <c r="D134" s="41" t="s">
        <v>217</v>
      </c>
      <c r="E134" s="29" t="s">
        <v>14</v>
      </c>
      <c r="F134" s="93">
        <v>35000</v>
      </c>
      <c r="G134" s="93">
        <v>1004.51</v>
      </c>
      <c r="H134" s="93">
        <v>1064</v>
      </c>
      <c r="I134" s="93">
        <v>0</v>
      </c>
      <c r="J134" s="93">
        <v>25</v>
      </c>
      <c r="K134" s="93">
        <f t="shared" si="51"/>
        <v>2093.5100000000002</v>
      </c>
      <c r="L134" s="58">
        <v>32906.5</v>
      </c>
    </row>
    <row r="135" spans="1:12" ht="30" customHeight="1">
      <c r="A135" s="24">
        <v>81</v>
      </c>
      <c r="B135" s="32" t="s">
        <v>151</v>
      </c>
      <c r="C135" s="32" t="s">
        <v>146</v>
      </c>
      <c r="D135" s="24" t="s">
        <v>216</v>
      </c>
      <c r="E135" s="29" t="s">
        <v>14</v>
      </c>
      <c r="F135" s="93">
        <v>30000</v>
      </c>
      <c r="G135" s="93">
        <v>861</v>
      </c>
      <c r="H135" s="93">
        <f t="shared" ref="H135" si="52">IF(F135&lt;75829.93,F135*0.0304,2305.23)</f>
        <v>912</v>
      </c>
      <c r="I135" s="93">
        <v>0</v>
      </c>
      <c r="J135" s="93">
        <v>1837.45</v>
      </c>
      <c r="K135" s="93">
        <f t="shared" si="51"/>
        <v>3610.45</v>
      </c>
      <c r="L135" s="70">
        <f t="shared" ref="L135" si="53">+F135-K135</f>
        <v>26389.55</v>
      </c>
    </row>
    <row r="136" spans="1:12" ht="30" customHeight="1">
      <c r="A136" s="24">
        <v>82</v>
      </c>
      <c r="B136" s="32" t="s">
        <v>211</v>
      </c>
      <c r="C136" s="32" t="s">
        <v>21</v>
      </c>
      <c r="D136" s="24" t="s">
        <v>216</v>
      </c>
      <c r="E136" s="29" t="s">
        <v>14</v>
      </c>
      <c r="F136" s="37">
        <v>26000</v>
      </c>
      <c r="G136" s="37">
        <v>746.2</v>
      </c>
      <c r="H136" s="37">
        <v>790.4</v>
      </c>
      <c r="I136" s="37">
        <v>0</v>
      </c>
      <c r="J136" s="37">
        <v>25</v>
      </c>
      <c r="K136" s="37">
        <f t="shared" si="51"/>
        <v>1561.6</v>
      </c>
      <c r="L136" s="66">
        <f>+F136-K136</f>
        <v>24438.400000000001</v>
      </c>
    </row>
    <row r="137" spans="1:12" ht="30" customHeight="1" thickBot="1">
      <c r="A137" s="49" t="s">
        <v>247</v>
      </c>
      <c r="B137" s="57"/>
      <c r="C137" s="57"/>
      <c r="D137" s="36"/>
      <c r="E137" s="49"/>
      <c r="F137" s="58">
        <f t="shared" ref="F137:L137" si="54">SUM(F132:F136)</f>
        <v>177000</v>
      </c>
      <c r="G137" s="58">
        <f t="shared" si="54"/>
        <v>5079.91</v>
      </c>
      <c r="H137" s="58">
        <f t="shared" si="54"/>
        <v>5380.7999999999993</v>
      </c>
      <c r="I137" s="58">
        <f t="shared" si="54"/>
        <v>3184.19</v>
      </c>
      <c r="J137" s="58">
        <f t="shared" si="54"/>
        <v>7020.8</v>
      </c>
      <c r="K137" s="58">
        <f t="shared" si="54"/>
        <v>20665.699999999997</v>
      </c>
      <c r="L137" s="58">
        <f t="shared" si="54"/>
        <v>156334.31</v>
      </c>
    </row>
    <row r="138" spans="1:12" ht="30" customHeight="1" thickBot="1">
      <c r="A138" s="136" t="s">
        <v>149</v>
      </c>
      <c r="B138" s="137"/>
      <c r="C138" s="137"/>
      <c r="D138" s="137"/>
      <c r="E138" s="137"/>
      <c r="F138" s="139"/>
      <c r="G138" s="139"/>
      <c r="H138" s="139"/>
      <c r="I138" s="139"/>
      <c r="J138" s="139"/>
      <c r="K138" s="139"/>
      <c r="L138" s="140"/>
    </row>
    <row r="139" spans="1:12" ht="30" customHeight="1" thickBot="1">
      <c r="A139" s="1" t="s">
        <v>4</v>
      </c>
      <c r="B139" s="1" t="s">
        <v>5</v>
      </c>
      <c r="C139" s="1" t="s">
        <v>6</v>
      </c>
      <c r="D139" s="1" t="s">
        <v>213</v>
      </c>
      <c r="E139" s="48" t="s">
        <v>7</v>
      </c>
      <c r="F139" s="1" t="s">
        <v>242</v>
      </c>
      <c r="G139" s="1" t="s">
        <v>8</v>
      </c>
      <c r="H139" s="1" t="s">
        <v>9</v>
      </c>
      <c r="I139" s="1" t="s">
        <v>10</v>
      </c>
      <c r="J139" s="1" t="s">
        <v>243</v>
      </c>
      <c r="K139" s="1" t="s">
        <v>244</v>
      </c>
      <c r="L139" s="1" t="s">
        <v>245</v>
      </c>
    </row>
    <row r="140" spans="1:12" ht="30" customHeight="1">
      <c r="A140" s="14">
        <v>83</v>
      </c>
      <c r="B140" s="33" t="s">
        <v>152</v>
      </c>
      <c r="C140" s="33" t="s">
        <v>185</v>
      </c>
      <c r="D140" s="24" t="s">
        <v>216</v>
      </c>
      <c r="E140" s="24" t="s">
        <v>14</v>
      </c>
      <c r="F140" s="103">
        <v>30000</v>
      </c>
      <c r="G140" s="103">
        <f>F140*0.0287</f>
        <v>861</v>
      </c>
      <c r="H140" s="103">
        <f t="shared" ref="H140" si="55">IF(F140&lt;75829.93,F140*0.0304,2305.23)</f>
        <v>912</v>
      </c>
      <c r="I140" s="103">
        <v>0</v>
      </c>
      <c r="J140" s="103">
        <v>1025</v>
      </c>
      <c r="K140" s="103">
        <f>+G140+H140+I140+J140</f>
        <v>2798</v>
      </c>
      <c r="L140" s="104">
        <f t="shared" ref="L140" si="56">+F140-K140</f>
        <v>27202</v>
      </c>
    </row>
    <row r="141" spans="1:12" ht="30" customHeight="1" thickBot="1">
      <c r="A141" s="50" t="s">
        <v>247</v>
      </c>
      <c r="B141" s="106"/>
      <c r="C141" s="106"/>
      <c r="D141" s="42"/>
      <c r="E141" s="50"/>
      <c r="F141" s="105">
        <f>+SUM(F140)</f>
        <v>30000</v>
      </c>
      <c r="G141" s="105">
        <f t="shared" ref="G141:L141" si="57">+SUM(G140)</f>
        <v>861</v>
      </c>
      <c r="H141" s="105">
        <f t="shared" si="57"/>
        <v>912</v>
      </c>
      <c r="I141" s="105">
        <f t="shared" si="57"/>
        <v>0</v>
      </c>
      <c r="J141" s="105">
        <f t="shared" si="57"/>
        <v>1025</v>
      </c>
      <c r="K141" s="105">
        <f t="shared" si="57"/>
        <v>2798</v>
      </c>
      <c r="L141" s="105">
        <f t="shared" si="57"/>
        <v>27202</v>
      </c>
    </row>
    <row r="142" spans="1:12" ht="60" customHeight="1" thickBot="1">
      <c r="A142" s="8" t="s">
        <v>235</v>
      </c>
      <c r="B142" s="9" t="s">
        <v>248</v>
      </c>
      <c r="C142" s="9" t="s">
        <v>233</v>
      </c>
      <c r="D142" s="9" t="s">
        <v>90</v>
      </c>
      <c r="E142" s="5" t="s">
        <v>237</v>
      </c>
      <c r="F142" s="9" t="s">
        <v>140</v>
      </c>
      <c r="G142" s="9" t="s">
        <v>0</v>
      </c>
      <c r="H142" s="9" t="s">
        <v>155</v>
      </c>
      <c r="I142" s="9" t="s">
        <v>2</v>
      </c>
      <c r="J142" s="9" t="s">
        <v>3</v>
      </c>
      <c r="K142" s="9"/>
      <c r="L142" s="10"/>
    </row>
    <row r="143" spans="1:12" ht="30" customHeight="1" thickBot="1">
      <c r="A143" s="124" t="s">
        <v>156</v>
      </c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6"/>
    </row>
    <row r="144" spans="1:12" ht="30" customHeight="1" thickBot="1">
      <c r="A144" s="11" t="s">
        <v>4</v>
      </c>
      <c r="B144" s="11" t="s">
        <v>5</v>
      </c>
      <c r="C144" s="11" t="s">
        <v>6</v>
      </c>
      <c r="D144" s="1" t="s">
        <v>213</v>
      </c>
      <c r="E144" s="51" t="s">
        <v>7</v>
      </c>
      <c r="F144" s="1" t="s">
        <v>242</v>
      </c>
      <c r="G144" s="1" t="s">
        <v>8</v>
      </c>
      <c r="H144" s="1" t="s">
        <v>9</v>
      </c>
      <c r="I144" s="1" t="s">
        <v>10</v>
      </c>
      <c r="J144" s="1" t="s">
        <v>243</v>
      </c>
      <c r="K144" s="1" t="s">
        <v>244</v>
      </c>
      <c r="L144" s="1" t="s">
        <v>245</v>
      </c>
    </row>
    <row r="145" spans="1:15" ht="30" customHeight="1">
      <c r="A145" s="24">
        <v>84</v>
      </c>
      <c r="B145" s="33" t="s">
        <v>157</v>
      </c>
      <c r="C145" s="33" t="s">
        <v>158</v>
      </c>
      <c r="D145" s="24" t="s">
        <v>217</v>
      </c>
      <c r="E145" s="24" t="s">
        <v>14</v>
      </c>
      <c r="F145" s="103">
        <v>80000</v>
      </c>
      <c r="G145" s="103">
        <f>F145*0.0287</f>
        <v>2296</v>
      </c>
      <c r="H145" s="103">
        <v>2432</v>
      </c>
      <c r="I145" s="103">
        <v>7400.87</v>
      </c>
      <c r="J145" s="103">
        <v>25</v>
      </c>
      <c r="K145" s="103">
        <v>12153.87</v>
      </c>
      <c r="L145" s="107">
        <f>F145-K145</f>
        <v>67846.13</v>
      </c>
      <c r="M145" s="77"/>
    </row>
    <row r="146" spans="1:15" ht="30" customHeight="1" thickBot="1">
      <c r="A146" s="22" t="s">
        <v>247</v>
      </c>
      <c r="B146" s="109"/>
      <c r="C146" s="109"/>
      <c r="D146" s="43"/>
      <c r="E146" s="22"/>
      <c r="F146" s="58">
        <f>SUM(F145)</f>
        <v>80000</v>
      </c>
      <c r="G146" s="58">
        <f t="shared" ref="G146:L146" si="58">SUM(G145)</f>
        <v>2296</v>
      </c>
      <c r="H146" s="58">
        <f t="shared" si="58"/>
        <v>2432</v>
      </c>
      <c r="I146" s="58">
        <f t="shared" si="58"/>
        <v>7400.87</v>
      </c>
      <c r="J146" s="58">
        <f t="shared" si="58"/>
        <v>25</v>
      </c>
      <c r="K146" s="58">
        <f t="shared" si="58"/>
        <v>12153.87</v>
      </c>
      <c r="L146" s="58">
        <f t="shared" si="58"/>
        <v>67846.13</v>
      </c>
      <c r="M146" s="77"/>
    </row>
    <row r="147" spans="1:15" ht="30" customHeight="1" thickBot="1">
      <c r="A147" s="124" t="s">
        <v>159</v>
      </c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6"/>
    </row>
    <row r="148" spans="1:15" ht="30" customHeight="1" thickBot="1">
      <c r="A148" s="11" t="s">
        <v>4</v>
      </c>
      <c r="B148" s="11" t="s">
        <v>5</v>
      </c>
      <c r="C148" s="11" t="s">
        <v>6</v>
      </c>
      <c r="D148" s="1" t="s">
        <v>213</v>
      </c>
      <c r="E148" s="51" t="s">
        <v>7</v>
      </c>
      <c r="F148" s="1" t="s">
        <v>242</v>
      </c>
      <c r="G148" s="1" t="s">
        <v>8</v>
      </c>
      <c r="H148" s="1" t="s">
        <v>9</v>
      </c>
      <c r="I148" s="1" t="s">
        <v>10</v>
      </c>
      <c r="J148" s="1" t="s">
        <v>243</v>
      </c>
      <c r="K148" s="1" t="s">
        <v>244</v>
      </c>
      <c r="L148" s="1" t="s">
        <v>245</v>
      </c>
    </row>
    <row r="149" spans="1:15" ht="30" customHeight="1">
      <c r="A149" s="24">
        <v>85</v>
      </c>
      <c r="B149" s="33" t="s">
        <v>160</v>
      </c>
      <c r="C149" s="33" t="s">
        <v>146</v>
      </c>
      <c r="D149" s="24" t="s">
        <v>216</v>
      </c>
      <c r="E149" s="24" t="s">
        <v>14</v>
      </c>
      <c r="F149" s="103">
        <v>26000</v>
      </c>
      <c r="G149" s="103">
        <v>746.2</v>
      </c>
      <c r="H149" s="103">
        <f>IF(F149&lt;75829.93,F149*0.0304,2305.23)</f>
        <v>790.4</v>
      </c>
      <c r="I149" s="103">
        <v>0</v>
      </c>
      <c r="J149" s="103">
        <v>25</v>
      </c>
      <c r="K149" s="103">
        <f>G149+H149+I149+J149</f>
        <v>1561.6</v>
      </c>
      <c r="L149" s="110">
        <f>F149-K149</f>
        <v>24438.400000000001</v>
      </c>
      <c r="M149" s="77"/>
      <c r="N149" s="77"/>
      <c r="O149" s="77"/>
    </row>
    <row r="150" spans="1:15" ht="30" customHeight="1" thickBot="1">
      <c r="A150" s="22" t="s">
        <v>247</v>
      </c>
      <c r="B150" s="109"/>
      <c r="C150" s="109"/>
      <c r="D150" s="43"/>
      <c r="E150" s="22"/>
      <c r="F150" s="58">
        <f>SUM(F149)</f>
        <v>26000</v>
      </c>
      <c r="G150" s="58">
        <f t="shared" ref="G150:L150" si="59">SUM(G149)</f>
        <v>746.2</v>
      </c>
      <c r="H150" s="58">
        <f t="shared" si="59"/>
        <v>790.4</v>
      </c>
      <c r="I150" s="58">
        <f t="shared" si="59"/>
        <v>0</v>
      </c>
      <c r="J150" s="58">
        <f t="shared" si="59"/>
        <v>25</v>
      </c>
      <c r="K150" s="58">
        <f t="shared" si="59"/>
        <v>1561.6</v>
      </c>
      <c r="L150" s="58">
        <f t="shared" si="59"/>
        <v>24438.400000000001</v>
      </c>
      <c r="M150" s="77"/>
      <c r="N150" s="77"/>
      <c r="O150" s="77"/>
    </row>
    <row r="151" spans="1:15" ht="30" customHeight="1" thickBot="1">
      <c r="A151" s="124" t="s">
        <v>161</v>
      </c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6"/>
    </row>
    <row r="152" spans="1:15" ht="30" customHeight="1" thickBot="1">
      <c r="A152" s="11" t="s">
        <v>4</v>
      </c>
      <c r="B152" s="11" t="s">
        <v>5</v>
      </c>
      <c r="C152" s="11" t="s">
        <v>6</v>
      </c>
      <c r="D152" s="1" t="s">
        <v>213</v>
      </c>
      <c r="E152" s="51" t="s">
        <v>7</v>
      </c>
      <c r="F152" s="1" t="s">
        <v>242</v>
      </c>
      <c r="G152" s="1" t="s">
        <v>8</v>
      </c>
      <c r="H152" s="1" t="s">
        <v>9</v>
      </c>
      <c r="I152" s="1" t="s">
        <v>10</v>
      </c>
      <c r="J152" s="1" t="s">
        <v>243</v>
      </c>
      <c r="K152" s="1" t="s">
        <v>244</v>
      </c>
      <c r="L152" s="1" t="s">
        <v>245</v>
      </c>
    </row>
    <row r="153" spans="1:15" ht="30" customHeight="1">
      <c r="A153" s="24">
        <v>86</v>
      </c>
      <c r="B153" s="33" t="s">
        <v>162</v>
      </c>
      <c r="C153" s="33" t="s">
        <v>163</v>
      </c>
      <c r="D153" s="24" t="s">
        <v>217</v>
      </c>
      <c r="E153" s="24" t="s">
        <v>17</v>
      </c>
      <c r="F153" s="111">
        <v>60000</v>
      </c>
      <c r="G153" s="111">
        <f>F153*0.0287</f>
        <v>1722</v>
      </c>
      <c r="H153" s="111">
        <f t="shared" ref="H153:H159" si="60">IF(F153&lt;75829.93,F153*0.0304,2305.23)</f>
        <v>1824</v>
      </c>
      <c r="I153" s="111">
        <v>3486.68</v>
      </c>
      <c r="J153" s="111">
        <v>365</v>
      </c>
      <c r="K153" s="111">
        <f>G153+H153+I153+J153</f>
        <v>7397.68</v>
      </c>
      <c r="L153" s="112">
        <f t="shared" ref="L153:L159" si="61">+F153-K153</f>
        <v>52602.32</v>
      </c>
      <c r="M153" s="77"/>
    </row>
    <row r="154" spans="1:15" ht="30" customHeight="1">
      <c r="A154" s="24">
        <v>87</v>
      </c>
      <c r="B154" s="33" t="s">
        <v>164</v>
      </c>
      <c r="C154" s="33" t="s">
        <v>165</v>
      </c>
      <c r="D154" s="24" t="s">
        <v>217</v>
      </c>
      <c r="E154" s="24" t="s">
        <v>17</v>
      </c>
      <c r="F154" s="111">
        <v>45000</v>
      </c>
      <c r="G154" s="111">
        <f>F154*0.0287</f>
        <v>1291.5</v>
      </c>
      <c r="H154" s="111">
        <f t="shared" si="60"/>
        <v>1368</v>
      </c>
      <c r="I154" s="111">
        <v>1148.33</v>
      </c>
      <c r="J154" s="111">
        <v>1265</v>
      </c>
      <c r="K154" s="111">
        <f>G154+H154+I154+J154</f>
        <v>5072.83</v>
      </c>
      <c r="L154" s="112">
        <f t="shared" si="61"/>
        <v>39927.17</v>
      </c>
      <c r="M154" s="77"/>
    </row>
    <row r="155" spans="1:15" ht="30" customHeight="1">
      <c r="A155" s="24">
        <v>88</v>
      </c>
      <c r="B155" s="33" t="s">
        <v>166</v>
      </c>
      <c r="C155" s="33" t="s">
        <v>167</v>
      </c>
      <c r="D155" s="24" t="s">
        <v>217</v>
      </c>
      <c r="E155" s="24" t="s">
        <v>14</v>
      </c>
      <c r="F155" s="111">
        <v>45000</v>
      </c>
      <c r="G155" s="111">
        <v>1291.5</v>
      </c>
      <c r="H155" s="111">
        <f t="shared" si="60"/>
        <v>1368</v>
      </c>
      <c r="I155" s="111">
        <v>1148.33</v>
      </c>
      <c r="J155" s="111">
        <v>14941.42</v>
      </c>
      <c r="K155" s="111">
        <f t="shared" ref="K155:K159" si="62">G155+H155+I155+J155</f>
        <v>18749.25</v>
      </c>
      <c r="L155" s="112">
        <f t="shared" si="61"/>
        <v>26250.75</v>
      </c>
      <c r="M155" s="77"/>
    </row>
    <row r="156" spans="1:15" ht="30" customHeight="1">
      <c r="A156" s="24">
        <v>89</v>
      </c>
      <c r="B156" s="33" t="s">
        <v>168</v>
      </c>
      <c r="C156" s="33" t="s">
        <v>167</v>
      </c>
      <c r="D156" s="24" t="s">
        <v>216</v>
      </c>
      <c r="E156" s="24" t="s">
        <v>14</v>
      </c>
      <c r="F156" s="111">
        <v>45000</v>
      </c>
      <c r="G156" s="111">
        <f>F156*0.0287</f>
        <v>1291.5</v>
      </c>
      <c r="H156" s="111">
        <f t="shared" si="60"/>
        <v>1368</v>
      </c>
      <c r="I156" s="111">
        <v>921.46</v>
      </c>
      <c r="J156" s="111">
        <v>5535.83</v>
      </c>
      <c r="K156" s="111">
        <f>+G156+H156+I156+J156</f>
        <v>9116.7900000000009</v>
      </c>
      <c r="L156" s="112">
        <f t="shared" si="61"/>
        <v>35883.21</v>
      </c>
      <c r="M156" s="77"/>
    </row>
    <row r="157" spans="1:15" ht="30" customHeight="1">
      <c r="A157" s="24">
        <v>90</v>
      </c>
      <c r="B157" s="33" t="s">
        <v>169</v>
      </c>
      <c r="C157" s="33" t="s">
        <v>170</v>
      </c>
      <c r="D157" s="24" t="s">
        <v>217</v>
      </c>
      <c r="E157" s="24" t="s">
        <v>17</v>
      </c>
      <c r="F157" s="63">
        <v>50000</v>
      </c>
      <c r="G157" s="63">
        <f>F157*0.0287</f>
        <v>1435</v>
      </c>
      <c r="H157" s="63">
        <f t="shared" si="60"/>
        <v>1520</v>
      </c>
      <c r="I157" s="63">
        <v>1854</v>
      </c>
      <c r="J157" s="63">
        <v>2754</v>
      </c>
      <c r="K157" s="111">
        <f t="shared" si="62"/>
        <v>7563</v>
      </c>
      <c r="L157" s="58">
        <f t="shared" si="61"/>
        <v>42437</v>
      </c>
      <c r="M157" s="77"/>
    </row>
    <row r="158" spans="1:15" ht="30" customHeight="1">
      <c r="A158" s="24">
        <v>91</v>
      </c>
      <c r="B158" s="33" t="s">
        <v>171</v>
      </c>
      <c r="C158" s="33" t="s">
        <v>146</v>
      </c>
      <c r="D158" s="24" t="s">
        <v>217</v>
      </c>
      <c r="E158" s="24" t="s">
        <v>17</v>
      </c>
      <c r="F158" s="63">
        <v>26000</v>
      </c>
      <c r="G158" s="63">
        <f>F158*0.0287</f>
        <v>746.2</v>
      </c>
      <c r="H158" s="63">
        <f t="shared" si="60"/>
        <v>790.4</v>
      </c>
      <c r="I158" s="63">
        <v>0</v>
      </c>
      <c r="J158" s="63">
        <v>545</v>
      </c>
      <c r="K158" s="111">
        <f t="shared" si="62"/>
        <v>2081.6</v>
      </c>
      <c r="L158" s="58">
        <f t="shared" si="61"/>
        <v>23918.400000000001</v>
      </c>
      <c r="M158" s="77"/>
    </row>
    <row r="159" spans="1:15" ht="30" customHeight="1">
      <c r="A159" s="24">
        <v>92</v>
      </c>
      <c r="B159" s="33" t="s">
        <v>172</v>
      </c>
      <c r="C159" s="33" t="s">
        <v>146</v>
      </c>
      <c r="D159" s="24" t="s">
        <v>216</v>
      </c>
      <c r="E159" s="24" t="s">
        <v>17</v>
      </c>
      <c r="F159" s="64">
        <v>26000</v>
      </c>
      <c r="G159" s="64">
        <f>F159*0.0287</f>
        <v>746.2</v>
      </c>
      <c r="H159" s="64">
        <f t="shared" si="60"/>
        <v>790.4</v>
      </c>
      <c r="I159" s="64">
        <v>0</v>
      </c>
      <c r="J159" s="64">
        <v>25</v>
      </c>
      <c r="K159" s="113">
        <f t="shared" si="62"/>
        <v>1561.6</v>
      </c>
      <c r="L159" s="66">
        <f t="shared" si="61"/>
        <v>24438.400000000001</v>
      </c>
      <c r="M159" s="77"/>
    </row>
    <row r="160" spans="1:15" ht="30" customHeight="1" thickBot="1">
      <c r="A160" s="22" t="s">
        <v>247</v>
      </c>
      <c r="B160" s="109"/>
      <c r="C160" s="109"/>
      <c r="D160" s="43"/>
      <c r="E160" s="22"/>
      <c r="F160" s="58">
        <f t="shared" ref="F160:L160" si="63">SUM(F153:F159)</f>
        <v>297000</v>
      </c>
      <c r="G160" s="58">
        <f t="shared" si="63"/>
        <v>8523.9</v>
      </c>
      <c r="H160" s="58">
        <f t="shared" si="63"/>
        <v>9028.7999999999993</v>
      </c>
      <c r="I160" s="58">
        <f t="shared" si="63"/>
        <v>8558.7999999999993</v>
      </c>
      <c r="J160" s="58">
        <f t="shared" si="63"/>
        <v>25431.25</v>
      </c>
      <c r="K160" s="58">
        <f t="shared" si="63"/>
        <v>51542.75</v>
      </c>
      <c r="L160" s="58">
        <f t="shared" si="63"/>
        <v>245457.24999999997</v>
      </c>
      <c r="M160" s="77"/>
    </row>
    <row r="161" spans="1:12" ht="30" customHeight="1" thickBot="1">
      <c r="A161" s="124" t="s">
        <v>173</v>
      </c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6"/>
    </row>
    <row r="162" spans="1:12" ht="30" customHeight="1" thickBot="1">
      <c r="A162" s="11" t="s">
        <v>4</v>
      </c>
      <c r="B162" s="11" t="s">
        <v>5</v>
      </c>
      <c r="C162" s="11" t="s">
        <v>6</v>
      </c>
      <c r="D162" s="1" t="s">
        <v>213</v>
      </c>
      <c r="E162" s="51" t="s">
        <v>7</v>
      </c>
      <c r="F162" s="1" t="s">
        <v>242</v>
      </c>
      <c r="G162" s="1" t="s">
        <v>8</v>
      </c>
      <c r="H162" s="1" t="s">
        <v>9</v>
      </c>
      <c r="I162" s="1" t="s">
        <v>10</v>
      </c>
      <c r="J162" s="1" t="s">
        <v>243</v>
      </c>
      <c r="K162" s="1" t="s">
        <v>244</v>
      </c>
      <c r="L162" s="1" t="s">
        <v>245</v>
      </c>
    </row>
    <row r="163" spans="1:12" ht="30" customHeight="1">
      <c r="A163" s="24">
        <v>93</v>
      </c>
      <c r="B163" s="33" t="s">
        <v>174</v>
      </c>
      <c r="C163" s="33" t="s">
        <v>175</v>
      </c>
      <c r="D163" s="24" t="s">
        <v>217</v>
      </c>
      <c r="E163" s="24" t="s">
        <v>17</v>
      </c>
      <c r="F163" s="63">
        <v>60000</v>
      </c>
      <c r="G163" s="63">
        <f>F163*0.0287</f>
        <v>1722</v>
      </c>
      <c r="H163" s="63">
        <f>IF(F163&lt;75829.93,F163*0.0304,2305.23)</f>
        <v>1824</v>
      </c>
      <c r="I163" s="63">
        <v>2881.7</v>
      </c>
      <c r="J163" s="63">
        <v>6058.9</v>
      </c>
      <c r="K163" s="63">
        <f>SUM(G163:J163)</f>
        <v>12486.599999999999</v>
      </c>
      <c r="L163" s="112">
        <f>+F163-K163</f>
        <v>47513.4</v>
      </c>
    </row>
    <row r="164" spans="1:12" ht="30" customHeight="1">
      <c r="A164" s="24">
        <v>94</v>
      </c>
      <c r="B164" s="33" t="s">
        <v>176</v>
      </c>
      <c r="C164" s="33" t="s">
        <v>167</v>
      </c>
      <c r="D164" s="24" t="s">
        <v>216</v>
      </c>
      <c r="E164" s="24" t="s">
        <v>17</v>
      </c>
      <c r="F164" s="63">
        <v>36950</v>
      </c>
      <c r="G164" s="63">
        <f>F164*0.0287</f>
        <v>1060.4649999999999</v>
      </c>
      <c r="H164" s="63">
        <f>IF(F164&lt;75829.93,F164*0.0304,2305.23)</f>
        <v>1123.28</v>
      </c>
      <c r="I164" s="63">
        <v>0</v>
      </c>
      <c r="J164" s="63">
        <v>9143.35</v>
      </c>
      <c r="K164" s="63">
        <f t="shared" ref="K164:K168" si="64">SUM(G164:J164)</f>
        <v>11327.095000000001</v>
      </c>
      <c r="L164" s="112">
        <f>+F164-K164</f>
        <v>25622.904999999999</v>
      </c>
    </row>
    <row r="165" spans="1:12" ht="30" customHeight="1">
      <c r="A165" s="24">
        <v>95</v>
      </c>
      <c r="B165" s="33" t="s">
        <v>177</v>
      </c>
      <c r="C165" s="33" t="s">
        <v>167</v>
      </c>
      <c r="D165" s="24" t="s">
        <v>217</v>
      </c>
      <c r="E165" s="24" t="s">
        <v>14</v>
      </c>
      <c r="F165" s="63">
        <v>26000</v>
      </c>
      <c r="G165" s="63">
        <f>F165*0.0287</f>
        <v>746.2</v>
      </c>
      <c r="H165" s="63">
        <f>IF(F165&lt;75829.93,F165*0.0304,2305.23)</f>
        <v>790.4</v>
      </c>
      <c r="I165" s="63">
        <v>0</v>
      </c>
      <c r="J165" s="63">
        <v>25</v>
      </c>
      <c r="K165" s="63">
        <f t="shared" si="64"/>
        <v>1561.6</v>
      </c>
      <c r="L165" s="112">
        <f>+F165-K165</f>
        <v>24438.400000000001</v>
      </c>
    </row>
    <row r="166" spans="1:12" ht="30" customHeight="1">
      <c r="A166" s="24">
        <v>96</v>
      </c>
      <c r="B166" s="33" t="s">
        <v>178</v>
      </c>
      <c r="C166" s="33" t="s">
        <v>167</v>
      </c>
      <c r="D166" s="24" t="s">
        <v>216</v>
      </c>
      <c r="E166" s="24" t="s">
        <v>14</v>
      </c>
      <c r="F166" s="63">
        <v>35000</v>
      </c>
      <c r="G166" s="63">
        <f>F166*0.0287</f>
        <v>1004.5</v>
      </c>
      <c r="H166" s="63">
        <f>IF(F166&lt;75829.93,F166*0.0304,2305.23)</f>
        <v>1064</v>
      </c>
      <c r="I166" s="63">
        <v>0</v>
      </c>
      <c r="J166" s="63">
        <v>7069.85</v>
      </c>
      <c r="K166" s="63">
        <f t="shared" si="64"/>
        <v>9138.35</v>
      </c>
      <c r="L166" s="112">
        <f>+F166-K166</f>
        <v>25861.65</v>
      </c>
    </row>
    <row r="167" spans="1:12" ht="30" customHeight="1">
      <c r="A167" s="24">
        <v>97</v>
      </c>
      <c r="B167" s="60" t="s">
        <v>179</v>
      </c>
      <c r="C167" s="60" t="s">
        <v>112</v>
      </c>
      <c r="D167" s="14" t="s">
        <v>217</v>
      </c>
      <c r="E167" s="24" t="s">
        <v>14</v>
      </c>
      <c r="F167" s="63">
        <v>35000</v>
      </c>
      <c r="G167" s="63">
        <v>1004.5</v>
      </c>
      <c r="H167" s="63">
        <v>1064</v>
      </c>
      <c r="I167" s="63">
        <v>0</v>
      </c>
      <c r="J167" s="63">
        <v>6231.79</v>
      </c>
      <c r="K167" s="63">
        <f t="shared" si="64"/>
        <v>8300.2900000000009</v>
      </c>
      <c r="L167" s="112">
        <f>+F167-K167</f>
        <v>26699.71</v>
      </c>
    </row>
    <row r="168" spans="1:12" ht="30" customHeight="1">
      <c r="A168" s="24">
        <v>98</v>
      </c>
      <c r="B168" s="33" t="s">
        <v>180</v>
      </c>
      <c r="C168" s="33" t="s">
        <v>107</v>
      </c>
      <c r="D168" s="24" t="s">
        <v>217</v>
      </c>
      <c r="E168" s="24" t="s">
        <v>14</v>
      </c>
      <c r="F168" s="64">
        <v>28000</v>
      </c>
      <c r="G168" s="64">
        <v>803.6</v>
      </c>
      <c r="H168" s="64">
        <v>851.2</v>
      </c>
      <c r="I168" s="64">
        <v>0</v>
      </c>
      <c r="J168" s="64">
        <v>6163.27</v>
      </c>
      <c r="K168" s="64">
        <f t="shared" si="64"/>
        <v>7818.0700000000006</v>
      </c>
      <c r="L168" s="114">
        <f t="shared" ref="L168" si="65">F168-K168</f>
        <v>20181.93</v>
      </c>
    </row>
    <row r="169" spans="1:12" ht="30" customHeight="1" thickBot="1">
      <c r="A169" s="22" t="s">
        <v>247</v>
      </c>
      <c r="B169" s="109"/>
      <c r="C169" s="109"/>
      <c r="D169" s="43"/>
      <c r="E169" s="22"/>
      <c r="F169" s="58">
        <f t="shared" ref="F169:L169" si="66">SUM(F163:F168)</f>
        <v>220950</v>
      </c>
      <c r="G169" s="58">
        <f>SUM(G163:G168)</f>
        <v>6341.2650000000003</v>
      </c>
      <c r="H169" s="58">
        <f t="shared" si="66"/>
        <v>6716.88</v>
      </c>
      <c r="I169" s="58">
        <f>SUM(I163:I168)</f>
        <v>2881.7</v>
      </c>
      <c r="J169" s="58">
        <f t="shared" si="66"/>
        <v>34692.160000000003</v>
      </c>
      <c r="K169" s="58">
        <f>SUM(K163:K168)</f>
        <v>50632.004999999997</v>
      </c>
      <c r="L169" s="58">
        <f t="shared" si="66"/>
        <v>170317.99499999997</v>
      </c>
    </row>
    <row r="170" spans="1:12" ht="30" customHeight="1" thickBot="1">
      <c r="A170" s="124" t="s">
        <v>126</v>
      </c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6"/>
    </row>
    <row r="171" spans="1:12" ht="30" customHeight="1" thickBot="1">
      <c r="A171" s="11" t="s">
        <v>4</v>
      </c>
      <c r="B171" s="11" t="s">
        <v>5</v>
      </c>
      <c r="C171" s="11" t="s">
        <v>6</v>
      </c>
      <c r="D171" s="1" t="s">
        <v>213</v>
      </c>
      <c r="E171" s="51" t="s">
        <v>7</v>
      </c>
      <c r="F171" s="1" t="s">
        <v>242</v>
      </c>
      <c r="G171" s="1" t="s">
        <v>8</v>
      </c>
      <c r="H171" s="1" t="s">
        <v>9</v>
      </c>
      <c r="I171" s="1" t="s">
        <v>10</v>
      </c>
      <c r="J171" s="1" t="s">
        <v>243</v>
      </c>
      <c r="K171" s="1" t="s">
        <v>244</v>
      </c>
      <c r="L171" s="1" t="s">
        <v>245</v>
      </c>
    </row>
    <row r="172" spans="1:12" ht="30" customHeight="1">
      <c r="A172" s="24">
        <v>99</v>
      </c>
      <c r="B172" s="33" t="s">
        <v>226</v>
      </c>
      <c r="C172" s="33" t="s">
        <v>165</v>
      </c>
      <c r="D172" s="24" t="s">
        <v>216</v>
      </c>
      <c r="E172" s="24" t="s">
        <v>17</v>
      </c>
      <c r="F172" s="63">
        <v>60000</v>
      </c>
      <c r="G172" s="63">
        <f t="shared" ref="G172:G181" si="67">F172*0.0287</f>
        <v>1722</v>
      </c>
      <c r="H172" s="63">
        <f>IF(F172&lt;75829.93,F172*0.0304,2305.23)</f>
        <v>1824</v>
      </c>
      <c r="I172" s="63">
        <v>3486.68</v>
      </c>
      <c r="J172" s="63">
        <f>200+100+25</f>
        <v>325</v>
      </c>
      <c r="K172" s="63">
        <f t="shared" ref="K172:K181" si="68">G172+H172+I172+J172</f>
        <v>7357.68</v>
      </c>
      <c r="L172" s="58">
        <f>+F172-K172</f>
        <v>52642.32</v>
      </c>
    </row>
    <row r="173" spans="1:12" ht="30" customHeight="1">
      <c r="A173" s="24">
        <v>100</v>
      </c>
      <c r="B173" s="115" t="s">
        <v>181</v>
      </c>
      <c r="C173" s="33" t="s">
        <v>182</v>
      </c>
      <c r="D173" s="24" t="s">
        <v>216</v>
      </c>
      <c r="E173" s="24" t="s">
        <v>14</v>
      </c>
      <c r="F173" s="63">
        <v>100000</v>
      </c>
      <c r="G173" s="63">
        <v>2870</v>
      </c>
      <c r="H173" s="63">
        <v>3040</v>
      </c>
      <c r="I173" s="63">
        <v>12105.37</v>
      </c>
      <c r="J173" s="63">
        <v>7386.55</v>
      </c>
      <c r="K173" s="63">
        <v>25401.919999999998</v>
      </c>
      <c r="L173" s="58">
        <v>74598.080000000002</v>
      </c>
    </row>
    <row r="174" spans="1:12" ht="30" customHeight="1">
      <c r="A174" s="24">
        <v>101</v>
      </c>
      <c r="B174" s="33" t="s">
        <v>183</v>
      </c>
      <c r="C174" s="33" t="s">
        <v>212</v>
      </c>
      <c r="D174" s="24" t="s">
        <v>217</v>
      </c>
      <c r="E174" s="24" t="s">
        <v>14</v>
      </c>
      <c r="F174" s="62">
        <v>60000</v>
      </c>
      <c r="G174" s="62">
        <v>1722</v>
      </c>
      <c r="H174" s="62">
        <v>1824</v>
      </c>
      <c r="I174" s="63">
        <v>3486.68</v>
      </c>
      <c r="J174" s="62">
        <v>2025</v>
      </c>
      <c r="K174" s="63">
        <f t="shared" si="68"/>
        <v>9057.68</v>
      </c>
      <c r="L174" s="58">
        <f t="shared" ref="L174:L181" si="69">+F174-K174</f>
        <v>50942.32</v>
      </c>
    </row>
    <row r="175" spans="1:12" ht="30" customHeight="1">
      <c r="A175" s="24">
        <v>102</v>
      </c>
      <c r="B175" s="33" t="s">
        <v>227</v>
      </c>
      <c r="C175" s="33" t="s">
        <v>165</v>
      </c>
      <c r="D175" s="24" t="s">
        <v>217</v>
      </c>
      <c r="E175" s="24" t="s">
        <v>17</v>
      </c>
      <c r="F175" s="63">
        <v>50000</v>
      </c>
      <c r="G175" s="63">
        <v>1435</v>
      </c>
      <c r="H175" s="63">
        <f t="shared" ref="H175:H181" si="70">IF(F175&lt;75829.93,F175*0.0304,2305.23)</f>
        <v>1520</v>
      </c>
      <c r="I175" s="63">
        <v>1854</v>
      </c>
      <c r="J175" s="63">
        <f>200+100+25</f>
        <v>325</v>
      </c>
      <c r="K175" s="63">
        <v>5134</v>
      </c>
      <c r="L175" s="58">
        <f t="shared" si="69"/>
        <v>44866</v>
      </c>
    </row>
    <row r="176" spans="1:12" ht="30" customHeight="1">
      <c r="A176" s="24">
        <v>103</v>
      </c>
      <c r="B176" s="33" t="s">
        <v>228</v>
      </c>
      <c r="C176" s="33" t="s">
        <v>165</v>
      </c>
      <c r="D176" s="24" t="s">
        <v>216</v>
      </c>
      <c r="E176" s="24" t="s">
        <v>17</v>
      </c>
      <c r="F176" s="63">
        <v>50000</v>
      </c>
      <c r="G176" s="63">
        <f t="shared" si="67"/>
        <v>1435</v>
      </c>
      <c r="H176" s="63">
        <f t="shared" si="70"/>
        <v>1520</v>
      </c>
      <c r="I176" s="63">
        <v>1627.13</v>
      </c>
      <c r="J176" s="63">
        <v>6538.19</v>
      </c>
      <c r="K176" s="63">
        <f t="shared" si="68"/>
        <v>11120.32</v>
      </c>
      <c r="L176" s="58">
        <f t="shared" si="69"/>
        <v>38879.68</v>
      </c>
    </row>
    <row r="177" spans="1:14" ht="30" customHeight="1">
      <c r="A177" s="24">
        <v>104</v>
      </c>
      <c r="B177" s="33" t="s">
        <v>229</v>
      </c>
      <c r="C177" s="33" t="s">
        <v>165</v>
      </c>
      <c r="D177" s="24" t="s">
        <v>216</v>
      </c>
      <c r="E177" s="24" t="s">
        <v>17</v>
      </c>
      <c r="F177" s="63">
        <v>50000</v>
      </c>
      <c r="G177" s="63">
        <f t="shared" si="67"/>
        <v>1435</v>
      </c>
      <c r="H177" s="63">
        <f t="shared" si="70"/>
        <v>1520</v>
      </c>
      <c r="I177" s="63">
        <v>1627.13</v>
      </c>
      <c r="J177" s="63">
        <v>1837.45</v>
      </c>
      <c r="K177" s="63">
        <f t="shared" si="68"/>
        <v>6419.58</v>
      </c>
      <c r="L177" s="58">
        <f t="shared" si="69"/>
        <v>43580.42</v>
      </c>
    </row>
    <row r="178" spans="1:14" ht="30" customHeight="1">
      <c r="A178" s="24">
        <v>105</v>
      </c>
      <c r="B178" s="33" t="s">
        <v>230</v>
      </c>
      <c r="C178" s="33" t="s">
        <v>165</v>
      </c>
      <c r="D178" s="24" t="s">
        <v>217</v>
      </c>
      <c r="E178" s="24" t="s">
        <v>14</v>
      </c>
      <c r="F178" s="63">
        <v>50000</v>
      </c>
      <c r="G178" s="63">
        <f t="shared" si="67"/>
        <v>1435</v>
      </c>
      <c r="H178" s="63">
        <f t="shared" si="70"/>
        <v>1520</v>
      </c>
      <c r="I178" s="63">
        <v>1400.27</v>
      </c>
      <c r="J178" s="63">
        <v>8343.83</v>
      </c>
      <c r="K178" s="63">
        <v>12699.1</v>
      </c>
      <c r="L178" s="58">
        <f t="shared" si="69"/>
        <v>37300.9</v>
      </c>
    </row>
    <row r="179" spans="1:14" ht="30" customHeight="1">
      <c r="A179" s="24">
        <v>106</v>
      </c>
      <c r="B179" s="33" t="s">
        <v>231</v>
      </c>
      <c r="C179" s="33" t="s">
        <v>165</v>
      </c>
      <c r="D179" s="24" t="s">
        <v>216</v>
      </c>
      <c r="E179" s="24" t="s">
        <v>14</v>
      </c>
      <c r="F179" s="63">
        <v>50000</v>
      </c>
      <c r="G179" s="63">
        <f>F179*0.0287</f>
        <v>1435</v>
      </c>
      <c r="H179" s="63">
        <f t="shared" si="70"/>
        <v>1520</v>
      </c>
      <c r="I179" s="63">
        <v>1854</v>
      </c>
      <c r="J179" s="63">
        <v>325</v>
      </c>
      <c r="K179" s="63">
        <f t="shared" si="68"/>
        <v>5134</v>
      </c>
      <c r="L179" s="58">
        <f t="shared" si="69"/>
        <v>44866</v>
      </c>
    </row>
    <row r="180" spans="1:14" ht="30" customHeight="1">
      <c r="A180" s="24">
        <v>107</v>
      </c>
      <c r="B180" s="33" t="s">
        <v>184</v>
      </c>
      <c r="C180" s="33" t="s">
        <v>110</v>
      </c>
      <c r="D180" s="24" t="s">
        <v>217</v>
      </c>
      <c r="E180" s="24" t="s">
        <v>17</v>
      </c>
      <c r="F180" s="63">
        <v>30000</v>
      </c>
      <c r="G180" s="63">
        <f t="shared" si="67"/>
        <v>861</v>
      </c>
      <c r="H180" s="63">
        <f t="shared" si="70"/>
        <v>912</v>
      </c>
      <c r="I180" s="63">
        <f>(F180-G180-H180-33326.92)*IF(F180&gt;33326.92,15%)</f>
        <v>0</v>
      </c>
      <c r="J180" s="63">
        <v>3149.9</v>
      </c>
      <c r="K180" s="63">
        <f t="shared" si="68"/>
        <v>4922.8999999999996</v>
      </c>
      <c r="L180" s="58">
        <f t="shared" si="69"/>
        <v>25077.1</v>
      </c>
    </row>
    <row r="181" spans="1:14" ht="30" customHeight="1">
      <c r="A181" s="24">
        <v>108</v>
      </c>
      <c r="B181" s="33" t="s">
        <v>232</v>
      </c>
      <c r="C181" s="33" t="s">
        <v>185</v>
      </c>
      <c r="D181" s="24" t="s">
        <v>216</v>
      </c>
      <c r="E181" s="24" t="s">
        <v>17</v>
      </c>
      <c r="F181" s="63">
        <v>35000</v>
      </c>
      <c r="G181" s="63">
        <f t="shared" si="67"/>
        <v>1004.5</v>
      </c>
      <c r="H181" s="63">
        <f t="shared" si="70"/>
        <v>1064</v>
      </c>
      <c r="I181" s="63">
        <v>0</v>
      </c>
      <c r="J181" s="63">
        <v>25</v>
      </c>
      <c r="K181" s="63">
        <f t="shared" si="68"/>
        <v>2093.5</v>
      </c>
      <c r="L181" s="58">
        <f t="shared" si="69"/>
        <v>32906.5</v>
      </c>
    </row>
    <row r="182" spans="1:14" ht="30" customHeight="1">
      <c r="A182" s="24">
        <v>109</v>
      </c>
      <c r="B182" s="33" t="s">
        <v>206</v>
      </c>
      <c r="C182" s="33" t="s">
        <v>146</v>
      </c>
      <c r="D182" s="24" t="s">
        <v>217</v>
      </c>
      <c r="E182" s="29" t="s">
        <v>14</v>
      </c>
      <c r="F182" s="71">
        <v>30000</v>
      </c>
      <c r="G182" s="64">
        <f t="shared" ref="G182" si="71">F182*0.0287</f>
        <v>861</v>
      </c>
      <c r="H182" s="64">
        <f t="shared" ref="H182" si="72">IF(F182&lt;75829.93,F182*0.0304,2305.23)</f>
        <v>912</v>
      </c>
      <c r="I182" s="64">
        <v>0</v>
      </c>
      <c r="J182" s="64">
        <v>25</v>
      </c>
      <c r="K182" s="64">
        <f t="shared" ref="K182" si="73">G182+H182+I182+J182</f>
        <v>1798</v>
      </c>
      <c r="L182" s="66">
        <f t="shared" ref="L182" si="74">+F182-K182</f>
        <v>28202</v>
      </c>
    </row>
    <row r="183" spans="1:14" ht="30" customHeight="1" thickBot="1">
      <c r="A183" s="22" t="s">
        <v>247</v>
      </c>
      <c r="B183" s="108"/>
      <c r="C183" s="108"/>
      <c r="D183" s="43"/>
      <c r="E183" s="22"/>
      <c r="F183" s="58">
        <f t="shared" ref="F183:L183" si="75">SUM(F172:F182)</f>
        <v>565000</v>
      </c>
      <c r="G183" s="58">
        <f t="shared" si="75"/>
        <v>16215.5</v>
      </c>
      <c r="H183" s="58">
        <f t="shared" si="75"/>
        <v>17176</v>
      </c>
      <c r="I183" s="58">
        <f t="shared" si="75"/>
        <v>27441.260000000002</v>
      </c>
      <c r="J183" s="58">
        <f t="shared" si="75"/>
        <v>30305.919999999998</v>
      </c>
      <c r="K183" s="58">
        <f t="shared" si="75"/>
        <v>91138.68</v>
      </c>
      <c r="L183" s="58">
        <f t="shared" si="75"/>
        <v>473861.32</v>
      </c>
    </row>
    <row r="184" spans="1:14" ht="30" customHeight="1" thickBot="1">
      <c r="A184" s="124" t="s">
        <v>186</v>
      </c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6"/>
    </row>
    <row r="185" spans="1:14" ht="30" customHeight="1" thickBot="1">
      <c r="A185" s="11" t="s">
        <v>4</v>
      </c>
      <c r="B185" s="11" t="s">
        <v>5</v>
      </c>
      <c r="C185" s="11" t="s">
        <v>6</v>
      </c>
      <c r="D185" s="1" t="s">
        <v>213</v>
      </c>
      <c r="E185" s="51" t="s">
        <v>7</v>
      </c>
      <c r="F185" s="1" t="s">
        <v>242</v>
      </c>
      <c r="G185" s="1" t="s">
        <v>8</v>
      </c>
      <c r="H185" s="1" t="s">
        <v>9</v>
      </c>
      <c r="I185" s="1" t="s">
        <v>10</v>
      </c>
      <c r="J185" s="1" t="s">
        <v>243</v>
      </c>
      <c r="K185" s="1" t="s">
        <v>244</v>
      </c>
      <c r="L185" s="1" t="s">
        <v>245</v>
      </c>
    </row>
    <row r="186" spans="1:14" ht="30" customHeight="1">
      <c r="A186" s="24">
        <v>110</v>
      </c>
      <c r="B186" s="33" t="s">
        <v>187</v>
      </c>
      <c r="C186" s="33" t="s">
        <v>185</v>
      </c>
      <c r="D186" s="24" t="s">
        <v>216</v>
      </c>
      <c r="E186" s="24" t="s">
        <v>14</v>
      </c>
      <c r="F186" s="116">
        <v>26000</v>
      </c>
      <c r="G186" s="116">
        <f>F186*0.0287</f>
        <v>746.2</v>
      </c>
      <c r="H186" s="116">
        <f>IF(F186&lt;75829.93,F186*0.0304,2305.23)</f>
        <v>790.4</v>
      </c>
      <c r="I186" s="117">
        <v>0</v>
      </c>
      <c r="J186" s="116">
        <v>25</v>
      </c>
      <c r="K186" s="117">
        <v>1561.6</v>
      </c>
      <c r="L186" s="104">
        <f>+F186-K186</f>
        <v>24438.400000000001</v>
      </c>
      <c r="M186" s="77"/>
    </row>
    <row r="187" spans="1:14" ht="30" customHeight="1" thickBot="1">
      <c r="A187" s="22" t="s">
        <v>247</v>
      </c>
      <c r="B187" s="109"/>
      <c r="C187" s="109"/>
      <c r="D187" s="43"/>
      <c r="E187" s="22"/>
      <c r="F187" s="58">
        <f>SUM(F186)</f>
        <v>26000</v>
      </c>
      <c r="G187" s="58">
        <f t="shared" ref="G187:L187" si="76">SUM(G186)</f>
        <v>746.2</v>
      </c>
      <c r="H187" s="58">
        <f t="shared" si="76"/>
        <v>790.4</v>
      </c>
      <c r="I187" s="58">
        <f t="shared" si="76"/>
        <v>0</v>
      </c>
      <c r="J187" s="58">
        <f t="shared" si="76"/>
        <v>25</v>
      </c>
      <c r="K187" s="58">
        <f t="shared" si="76"/>
        <v>1561.6</v>
      </c>
      <c r="L187" s="58">
        <f t="shared" si="76"/>
        <v>24438.400000000001</v>
      </c>
      <c r="M187" s="77"/>
    </row>
    <row r="188" spans="1:14" ht="30" customHeight="1" thickBot="1">
      <c r="A188" s="124" t="s">
        <v>210</v>
      </c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6"/>
    </row>
    <row r="189" spans="1:14" ht="30" customHeight="1" thickBot="1">
      <c r="A189" s="11" t="s">
        <v>4</v>
      </c>
      <c r="B189" s="11" t="s">
        <v>5</v>
      </c>
      <c r="C189" s="11" t="s">
        <v>6</v>
      </c>
      <c r="D189" s="1" t="s">
        <v>213</v>
      </c>
      <c r="E189" s="51" t="s">
        <v>7</v>
      </c>
      <c r="F189" s="1" t="s">
        <v>242</v>
      </c>
      <c r="G189" s="1" t="s">
        <v>8</v>
      </c>
      <c r="H189" s="1" t="s">
        <v>9</v>
      </c>
      <c r="I189" s="1" t="s">
        <v>10</v>
      </c>
      <c r="J189" s="1" t="s">
        <v>243</v>
      </c>
      <c r="K189" s="1" t="s">
        <v>244</v>
      </c>
      <c r="L189" s="1" t="s">
        <v>245</v>
      </c>
    </row>
    <row r="190" spans="1:14" ht="30" customHeight="1">
      <c r="A190" s="24">
        <v>111</v>
      </c>
      <c r="B190" s="33" t="s">
        <v>188</v>
      </c>
      <c r="C190" s="33" t="s">
        <v>189</v>
      </c>
      <c r="D190" s="24" t="s">
        <v>216</v>
      </c>
      <c r="E190" s="24" t="s">
        <v>14</v>
      </c>
      <c r="F190" s="69">
        <v>45000</v>
      </c>
      <c r="G190" s="69">
        <f>F190*0.0287</f>
        <v>1291.5</v>
      </c>
      <c r="H190" s="69">
        <f>IF(F190&lt;75829.93,F190*0.0304,2305.23)</f>
        <v>1368</v>
      </c>
      <c r="I190" s="69">
        <v>1148.33</v>
      </c>
      <c r="J190" s="69">
        <v>25</v>
      </c>
      <c r="K190" s="69">
        <f t="shared" ref="K190:K191" si="77">G190+H190+I190+J190</f>
        <v>3832.83</v>
      </c>
      <c r="L190" s="70">
        <f>+F190-K190</f>
        <v>41167.17</v>
      </c>
      <c r="M190" s="77"/>
      <c r="N190" s="77"/>
    </row>
    <row r="191" spans="1:14" ht="30" customHeight="1">
      <c r="A191" s="24">
        <v>112</v>
      </c>
      <c r="B191" s="33" t="s">
        <v>190</v>
      </c>
      <c r="C191" s="33" t="s">
        <v>191</v>
      </c>
      <c r="D191" s="24" t="s">
        <v>216</v>
      </c>
      <c r="E191" s="24" t="s">
        <v>14</v>
      </c>
      <c r="F191" s="71">
        <v>37000</v>
      </c>
      <c r="G191" s="71">
        <f>F191*0.0287</f>
        <v>1061.9000000000001</v>
      </c>
      <c r="H191" s="71">
        <f>IF(F191&lt;75829.93,F191*0.0304,2305.23)</f>
        <v>1124.8</v>
      </c>
      <c r="I191" s="71">
        <v>19.25</v>
      </c>
      <c r="J191" s="71">
        <v>225</v>
      </c>
      <c r="K191" s="71">
        <f t="shared" si="77"/>
        <v>2430.9499999999998</v>
      </c>
      <c r="L191" s="72">
        <f>+F191-K191</f>
        <v>34569.050000000003</v>
      </c>
      <c r="M191" s="77"/>
      <c r="N191" s="77"/>
    </row>
    <row r="192" spans="1:14" ht="30" customHeight="1" thickBot="1">
      <c r="A192" s="22" t="s">
        <v>247</v>
      </c>
      <c r="B192" s="109"/>
      <c r="C192" s="109"/>
      <c r="D192" s="43"/>
      <c r="E192" s="22"/>
      <c r="F192" s="58">
        <f t="shared" ref="F192:L192" si="78">SUM(F190:F191)</f>
        <v>82000</v>
      </c>
      <c r="G192" s="58">
        <f t="shared" si="78"/>
        <v>2353.4</v>
      </c>
      <c r="H192" s="58">
        <f t="shared" si="78"/>
        <v>2492.8000000000002</v>
      </c>
      <c r="I192" s="58">
        <f t="shared" si="78"/>
        <v>1167.58</v>
      </c>
      <c r="J192" s="58">
        <f t="shared" si="78"/>
        <v>250</v>
      </c>
      <c r="K192" s="58">
        <f t="shared" si="78"/>
        <v>6263.78</v>
      </c>
      <c r="L192" s="58">
        <f t="shared" si="78"/>
        <v>75736.22</v>
      </c>
      <c r="M192" s="77"/>
      <c r="N192" s="77"/>
    </row>
    <row r="193" spans="1:14" ht="30" customHeight="1" thickBot="1">
      <c r="A193" s="124" t="s">
        <v>192</v>
      </c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6"/>
    </row>
    <row r="194" spans="1:14" ht="30" customHeight="1" thickBot="1">
      <c r="A194" s="11" t="s">
        <v>4</v>
      </c>
      <c r="B194" s="11" t="s">
        <v>5</v>
      </c>
      <c r="C194" s="11" t="s">
        <v>6</v>
      </c>
      <c r="D194" s="1" t="s">
        <v>213</v>
      </c>
      <c r="E194" s="51" t="s">
        <v>7</v>
      </c>
      <c r="F194" s="1" t="s">
        <v>242</v>
      </c>
      <c r="G194" s="1" t="s">
        <v>8</v>
      </c>
      <c r="H194" s="1" t="s">
        <v>9</v>
      </c>
      <c r="I194" s="1" t="s">
        <v>10</v>
      </c>
      <c r="J194" s="1" t="s">
        <v>243</v>
      </c>
      <c r="K194" s="1" t="s">
        <v>244</v>
      </c>
      <c r="L194" s="1" t="s">
        <v>245</v>
      </c>
    </row>
    <row r="195" spans="1:14" ht="30" customHeight="1">
      <c r="A195" s="24">
        <v>113</v>
      </c>
      <c r="B195" s="33" t="s">
        <v>193</v>
      </c>
      <c r="C195" s="33" t="s">
        <v>194</v>
      </c>
      <c r="D195" s="24" t="s">
        <v>217</v>
      </c>
      <c r="E195" s="24" t="s">
        <v>14</v>
      </c>
      <c r="F195" s="118">
        <v>100000</v>
      </c>
      <c r="G195" s="118">
        <f>F195*0.0287</f>
        <v>2870</v>
      </c>
      <c r="H195" s="118">
        <v>3040</v>
      </c>
      <c r="I195" s="118">
        <v>12105.37</v>
      </c>
      <c r="J195" s="118">
        <v>25</v>
      </c>
      <c r="K195" s="117">
        <f t="shared" ref="K195" si="79">G195+H195+I195+J195</f>
        <v>18040.370000000003</v>
      </c>
      <c r="L195" s="119">
        <f>+F195-K195</f>
        <v>81959.63</v>
      </c>
      <c r="M195" s="120"/>
      <c r="N195" s="16"/>
    </row>
    <row r="196" spans="1:14" ht="30" customHeight="1">
      <c r="A196" s="22" t="s">
        <v>247</v>
      </c>
      <c r="B196" s="109"/>
      <c r="C196" s="109"/>
      <c r="D196" s="43"/>
      <c r="E196" s="22"/>
      <c r="F196" s="58">
        <f>SUM(F195)</f>
        <v>100000</v>
      </c>
      <c r="G196" s="58">
        <f t="shared" ref="G196:L196" si="80">SUM(G195)</f>
        <v>2870</v>
      </c>
      <c r="H196" s="58">
        <f t="shared" si="80"/>
        <v>3040</v>
      </c>
      <c r="I196" s="58">
        <f t="shared" si="80"/>
        <v>12105.37</v>
      </c>
      <c r="J196" s="58">
        <f t="shared" si="80"/>
        <v>25</v>
      </c>
      <c r="K196" s="58">
        <f t="shared" si="80"/>
        <v>18040.370000000003</v>
      </c>
      <c r="L196" s="58">
        <f t="shared" si="80"/>
        <v>81959.63</v>
      </c>
      <c r="M196" s="120"/>
      <c r="N196" s="16"/>
    </row>
    <row r="197" spans="1:14" ht="30" customHeight="1">
      <c r="A197" s="121" t="s">
        <v>246</v>
      </c>
      <c r="B197" s="78"/>
      <c r="C197" s="78"/>
      <c r="D197" s="36"/>
      <c r="E197" s="49"/>
      <c r="F197" s="58">
        <f t="shared" ref="F197:L197" si="81">+F27+F33+F43+F52+F56+F62+F67+F75+F82+F100+F104+F108+F114+F119+F129+F137+F141+F146+F150+F160+F169+F183+F187+F192+F196</f>
        <v>5967100</v>
      </c>
      <c r="G197" s="58">
        <f t="shared" si="81"/>
        <v>171255.78000000003</v>
      </c>
      <c r="H197" s="58">
        <f t="shared" si="81"/>
        <v>179503.63999999996</v>
      </c>
      <c r="I197" s="58">
        <f t="shared" si="81"/>
        <v>403213.8</v>
      </c>
      <c r="J197" s="58">
        <f t="shared" si="81"/>
        <v>330150.09000000003</v>
      </c>
      <c r="K197" s="58">
        <f t="shared" si="81"/>
        <v>1084123.31</v>
      </c>
      <c r="L197" s="58">
        <f t="shared" si="81"/>
        <v>4882976.7</v>
      </c>
      <c r="M197" s="120"/>
      <c r="N197" s="16"/>
    </row>
    <row r="198" spans="1:14" ht="60" customHeight="1">
      <c r="A198" s="28"/>
      <c r="B198" s="31"/>
      <c r="C198" s="31"/>
      <c r="D198" s="44"/>
      <c r="E198" s="47"/>
      <c r="F198" s="45"/>
      <c r="G198" s="45"/>
      <c r="H198" s="45"/>
      <c r="I198" s="45"/>
      <c r="J198" s="45"/>
      <c r="K198" s="45"/>
      <c r="L198" s="46"/>
      <c r="M198" s="16"/>
      <c r="N198" s="16"/>
    </row>
    <row r="199" spans="1:14" ht="30" customHeight="1">
      <c r="A199" s="14" t="s">
        <v>223</v>
      </c>
      <c r="B199" s="14"/>
      <c r="C199" s="14"/>
      <c r="D199" s="14"/>
      <c r="E199" s="15" t="s">
        <v>85</v>
      </c>
      <c r="F199" s="15"/>
      <c r="G199" s="15"/>
      <c r="H199" s="15"/>
      <c r="I199" s="16"/>
      <c r="J199" s="122" t="s">
        <v>86</v>
      </c>
      <c r="K199" s="122"/>
      <c r="L199" s="122"/>
      <c r="M199" s="122"/>
      <c r="N199" s="16"/>
    </row>
    <row r="200" spans="1:14" ht="60" customHeight="1">
      <c r="A200" s="17"/>
      <c r="B200" s="14"/>
      <c r="C200" s="14"/>
      <c r="D200" s="14"/>
      <c r="E200" s="14"/>
      <c r="F200" s="14"/>
      <c r="G200" s="18"/>
      <c r="H200" s="18"/>
      <c r="I200" s="18"/>
      <c r="J200" s="18"/>
      <c r="K200" s="18"/>
      <c r="L200" s="18"/>
      <c r="M200" s="19"/>
    </row>
    <row r="201" spans="1:14" ht="30" customHeight="1">
      <c r="A201" s="20" t="s">
        <v>209</v>
      </c>
      <c r="B201" s="14"/>
      <c r="C201" s="14"/>
      <c r="D201" s="14"/>
      <c r="E201" s="21" t="s">
        <v>104</v>
      </c>
      <c r="F201" s="21"/>
      <c r="G201" s="15"/>
      <c r="H201" s="15"/>
      <c r="I201" s="15"/>
      <c r="J201" s="123" t="s">
        <v>105</v>
      </c>
      <c r="K201" s="123"/>
      <c r="L201" s="123"/>
      <c r="M201" s="123"/>
    </row>
    <row r="202" spans="1:14" ht="30" customHeight="1">
      <c r="A202" s="14" t="s">
        <v>224</v>
      </c>
      <c r="B202" s="14"/>
      <c r="C202" s="14"/>
      <c r="D202" s="14"/>
      <c r="E202" s="14" t="s">
        <v>225</v>
      </c>
      <c r="F202" s="14"/>
      <c r="G202" s="15"/>
      <c r="H202" s="15"/>
      <c r="I202" s="15"/>
      <c r="J202" s="122" t="s">
        <v>12</v>
      </c>
      <c r="K202" s="122"/>
      <c r="L202" s="122"/>
      <c r="M202" s="122"/>
    </row>
    <row r="203" spans="1:14" ht="30" customHeight="1">
      <c r="A203" s="22"/>
      <c r="B203" s="23"/>
      <c r="C203" s="23"/>
      <c r="D203" s="24"/>
      <c r="E203" s="24"/>
      <c r="F203" s="25"/>
      <c r="G203" s="26"/>
      <c r="H203" s="26"/>
      <c r="I203" s="25"/>
      <c r="J203" s="27"/>
      <c r="K203" s="25"/>
      <c r="L203" s="25"/>
      <c r="M203" s="16"/>
    </row>
    <row r="204" spans="1:14" ht="30" customHeight="1"/>
  </sheetData>
  <mergeCells count="29">
    <mergeCell ref="A101:L101"/>
    <mergeCell ref="A76:L76"/>
    <mergeCell ref="A138:L138"/>
    <mergeCell ref="A143:L143"/>
    <mergeCell ref="A105:L105"/>
    <mergeCell ref="A109:L109"/>
    <mergeCell ref="A115:L115"/>
    <mergeCell ref="A120:L120"/>
    <mergeCell ref="A130:L130"/>
    <mergeCell ref="A53:L53"/>
    <mergeCell ref="A57:L57"/>
    <mergeCell ref="A63:L63"/>
    <mergeCell ref="A83:L83"/>
    <mergeCell ref="A68:L68"/>
    <mergeCell ref="A1:L6"/>
    <mergeCell ref="A8:L8"/>
    <mergeCell ref="A28:L28"/>
    <mergeCell ref="A34:L34"/>
    <mergeCell ref="A44:L44"/>
    <mergeCell ref="A147:L147"/>
    <mergeCell ref="A151:L151"/>
    <mergeCell ref="A161:L161"/>
    <mergeCell ref="A170:L170"/>
    <mergeCell ref="A184:L184"/>
    <mergeCell ref="J199:M199"/>
    <mergeCell ref="J201:M201"/>
    <mergeCell ref="J202:M202"/>
    <mergeCell ref="A188:L188"/>
    <mergeCell ref="A193:L193"/>
  </mergeCells>
  <phoneticPr fontId="8" type="noConversion"/>
  <pageMargins left="0.59055118110236227" right="0" top="0.59055118110236227" bottom="0.39370078740157483" header="0.31496062992125984" footer="0.78740157480314965"/>
  <pageSetup paperSize="5" scale="53" fitToWidth="0" orientation="landscape" horizontalDpi="4294967295" verticalDpi="4294967295" r:id="rId1"/>
  <rowBreaks count="3" manualBreakCount="3">
    <brk id="59" max="11" man="1"/>
    <brk id="92" max="11" man="1"/>
    <brk id="111" max="11" man="1"/>
  </rowBreaks>
  <ignoredErrors>
    <ignoredError sqref="L31 L125 L19 K156 K92 K49 L79 K71" formula="1"/>
    <ignoredError sqref="J133:K136 K18 K132 K167:K168 K10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16C92-0879-4A34-BAC2-8F9E77B4FDEB}">
  <dimension ref="A1:M26"/>
  <sheetViews>
    <sheetView workbookViewId="0">
      <selection sqref="A1:L6"/>
    </sheetView>
  </sheetViews>
  <sheetFormatPr baseColWidth="10" defaultRowHeight="15"/>
  <cols>
    <col min="2" max="2" width="41.42578125" customWidth="1"/>
    <col min="3" max="3" width="28" customWidth="1"/>
    <col min="5" max="5" width="29.28515625" customWidth="1"/>
    <col min="7" max="7" width="11" bestFit="1" customWidth="1"/>
    <col min="8" max="8" width="11.42578125" bestFit="1" customWidth="1"/>
    <col min="9" max="9" width="10.42578125" bestFit="1" customWidth="1"/>
    <col min="10" max="10" width="17" bestFit="1" customWidth="1"/>
    <col min="11" max="11" width="16.140625" bestFit="1" customWidth="1"/>
    <col min="12" max="12" width="12.7109375" bestFit="1" customWidth="1"/>
  </cols>
  <sheetData>
    <row r="1" spans="1:13">
      <c r="A1" s="141" t="s">
        <v>249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13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1:13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6"/>
    </row>
    <row r="4" spans="1:13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6"/>
    </row>
    <row r="5" spans="1:13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6"/>
    </row>
    <row r="6" spans="1:13" ht="15.75" thickBot="1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13" ht="61.5" thickBot="1">
      <c r="A7" s="8" t="s">
        <v>250</v>
      </c>
      <c r="B7" s="9" t="s">
        <v>234</v>
      </c>
      <c r="C7" s="9" t="s">
        <v>233</v>
      </c>
      <c r="D7" s="9" t="s">
        <v>236</v>
      </c>
      <c r="E7" s="9" t="s">
        <v>251</v>
      </c>
      <c r="F7" s="9" t="s">
        <v>238</v>
      </c>
      <c r="G7" s="9" t="s">
        <v>239</v>
      </c>
      <c r="H7" s="9" t="s">
        <v>1</v>
      </c>
      <c r="I7" s="9" t="s">
        <v>252</v>
      </c>
      <c r="J7" s="9" t="s">
        <v>241</v>
      </c>
      <c r="K7" s="9"/>
      <c r="L7" s="147"/>
    </row>
    <row r="8" spans="1:13" ht="27" thickBot="1">
      <c r="A8" s="136" t="s">
        <v>253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8"/>
    </row>
    <row r="9" spans="1:13" ht="18.75" thickBot="1">
      <c r="A9" s="1" t="s">
        <v>4</v>
      </c>
      <c r="B9" s="1" t="s">
        <v>5</v>
      </c>
      <c r="C9" s="1" t="s">
        <v>6</v>
      </c>
      <c r="D9" s="1" t="s">
        <v>213</v>
      </c>
      <c r="E9" s="1" t="s">
        <v>7</v>
      </c>
      <c r="F9" s="1" t="s">
        <v>242</v>
      </c>
      <c r="G9" s="1" t="s">
        <v>8</v>
      </c>
      <c r="H9" s="1" t="s">
        <v>9</v>
      </c>
      <c r="I9" s="1" t="s">
        <v>10</v>
      </c>
      <c r="J9" s="1" t="s">
        <v>243</v>
      </c>
      <c r="K9" s="1" t="s">
        <v>244</v>
      </c>
      <c r="L9" s="1" t="s">
        <v>245</v>
      </c>
    </row>
    <row r="10" spans="1:13" ht="86.25">
      <c r="A10" s="24">
        <v>1</v>
      </c>
      <c r="B10" s="33" t="s">
        <v>254</v>
      </c>
      <c r="C10" s="33" t="s">
        <v>255</v>
      </c>
      <c r="D10" s="24" t="s">
        <v>217</v>
      </c>
      <c r="E10" s="24" t="s">
        <v>256</v>
      </c>
      <c r="F10" s="148">
        <v>60000</v>
      </c>
      <c r="G10" s="148">
        <f>F10*0.0287</f>
        <v>1722</v>
      </c>
      <c r="H10" s="148">
        <f>IF(F10&lt;75829.93,F10*0.0304,2305.23)</f>
        <v>1824</v>
      </c>
      <c r="I10" s="148">
        <v>3486.68</v>
      </c>
      <c r="J10" s="148">
        <v>225</v>
      </c>
      <c r="K10" s="149">
        <f>G10+H10+I10+J10</f>
        <v>7257.68</v>
      </c>
      <c r="L10" s="150">
        <f>+F10-K10</f>
        <v>52742.32</v>
      </c>
      <c r="M10" s="16"/>
    </row>
    <row r="11" spans="1:13" ht="103.5">
      <c r="A11" s="24">
        <v>2</v>
      </c>
      <c r="B11" s="33" t="s">
        <v>257</v>
      </c>
      <c r="C11" s="33" t="s">
        <v>258</v>
      </c>
      <c r="D11" s="24" t="s">
        <v>217</v>
      </c>
      <c r="E11" s="24" t="s">
        <v>256</v>
      </c>
      <c r="F11" s="64">
        <v>50000</v>
      </c>
      <c r="G11" s="64">
        <v>1435</v>
      </c>
      <c r="H11" s="64">
        <v>1520</v>
      </c>
      <c r="I11" s="64">
        <v>1854</v>
      </c>
      <c r="J11" s="64">
        <v>25</v>
      </c>
      <c r="K11" s="71">
        <f>G11+H11+I11+J11</f>
        <v>4834</v>
      </c>
      <c r="L11" s="66">
        <f>+F11-K11</f>
        <v>45166</v>
      </c>
      <c r="M11" s="16"/>
    </row>
    <row r="12" spans="1:13" ht="35.25" thickBot="1">
      <c r="A12" s="151" t="s">
        <v>247</v>
      </c>
      <c r="B12" s="32"/>
      <c r="C12" s="32"/>
      <c r="D12" s="24"/>
      <c r="E12" s="24"/>
      <c r="F12" s="66">
        <f>+F10+F11</f>
        <v>110000</v>
      </c>
      <c r="G12" s="66">
        <f t="shared" ref="G12:L12" si="0">+G10+G11</f>
        <v>3157</v>
      </c>
      <c r="H12" s="66">
        <f t="shared" si="0"/>
        <v>3344</v>
      </c>
      <c r="I12" s="66">
        <f t="shared" si="0"/>
        <v>5340.68</v>
      </c>
      <c r="J12" s="66">
        <f t="shared" si="0"/>
        <v>250</v>
      </c>
      <c r="K12" s="72">
        <f t="shared" si="0"/>
        <v>12091.68</v>
      </c>
      <c r="L12" s="66">
        <f t="shared" si="0"/>
        <v>97908.32</v>
      </c>
      <c r="M12" s="16"/>
    </row>
    <row r="13" spans="1:13" ht="27" thickBot="1">
      <c r="A13" s="136" t="s">
        <v>259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8"/>
    </row>
    <row r="14" spans="1:13" ht="18.75" thickBot="1">
      <c r="A14" s="1" t="s">
        <v>4</v>
      </c>
      <c r="B14" s="1" t="s">
        <v>5</v>
      </c>
      <c r="C14" s="1" t="s">
        <v>6</v>
      </c>
      <c r="D14" s="1"/>
      <c r="E14" s="1" t="s">
        <v>7</v>
      </c>
      <c r="F14" s="1" t="s">
        <v>242</v>
      </c>
      <c r="G14" s="1" t="s">
        <v>8</v>
      </c>
      <c r="H14" s="1" t="s">
        <v>9</v>
      </c>
      <c r="I14" s="1" t="s">
        <v>10</v>
      </c>
      <c r="J14" s="1" t="s">
        <v>243</v>
      </c>
      <c r="K14" s="1" t="s">
        <v>244</v>
      </c>
      <c r="L14" s="1" t="s">
        <v>245</v>
      </c>
    </row>
    <row r="15" spans="1:13" ht="103.5">
      <c r="A15" s="24">
        <v>3</v>
      </c>
      <c r="B15" s="33" t="s">
        <v>260</v>
      </c>
      <c r="C15" s="33" t="s">
        <v>261</v>
      </c>
      <c r="D15" s="24" t="s">
        <v>217</v>
      </c>
      <c r="E15" s="24" t="s">
        <v>256</v>
      </c>
      <c r="F15" s="118">
        <v>50000</v>
      </c>
      <c r="G15" s="118">
        <v>1435</v>
      </c>
      <c r="H15" s="118">
        <v>1520</v>
      </c>
      <c r="I15" s="118">
        <v>1854</v>
      </c>
      <c r="J15" s="118">
        <v>225</v>
      </c>
      <c r="K15" s="117">
        <f>G15+H15+I15+J15</f>
        <v>5034</v>
      </c>
      <c r="L15" s="119">
        <f>+F15-K15</f>
        <v>44966</v>
      </c>
    </row>
    <row r="16" spans="1:13" ht="34.5">
      <c r="A16" s="151" t="s">
        <v>247</v>
      </c>
      <c r="B16" s="33"/>
      <c r="C16" s="33"/>
      <c r="D16" s="24"/>
      <c r="E16" s="32"/>
      <c r="F16" s="152">
        <v>50000</v>
      </c>
      <c r="G16" s="152">
        <v>1435</v>
      </c>
      <c r="H16" s="152">
        <v>1520</v>
      </c>
      <c r="I16" s="152">
        <v>1854</v>
      </c>
      <c r="J16" s="152">
        <v>225</v>
      </c>
      <c r="K16" s="153">
        <f>G16+H16+I16+J16</f>
        <v>5034</v>
      </c>
      <c r="L16" s="154">
        <f>+F16-K16</f>
        <v>44966</v>
      </c>
    </row>
    <row r="17" spans="1:13" ht="34.5">
      <c r="A17" s="151" t="s">
        <v>246</v>
      </c>
      <c r="B17" s="155"/>
      <c r="C17" s="155"/>
      <c r="D17" s="156"/>
      <c r="E17" s="155"/>
      <c r="F17" s="66">
        <f>+F12+F16</f>
        <v>160000</v>
      </c>
      <c r="G17" s="66">
        <f t="shared" ref="G17:L17" si="1">+G12+G16</f>
        <v>4592</v>
      </c>
      <c r="H17" s="66">
        <f t="shared" si="1"/>
        <v>4864</v>
      </c>
      <c r="I17" s="66">
        <f t="shared" si="1"/>
        <v>7194.68</v>
      </c>
      <c r="J17" s="66">
        <f t="shared" si="1"/>
        <v>475</v>
      </c>
      <c r="K17" s="72">
        <f t="shared" si="1"/>
        <v>17125.68</v>
      </c>
      <c r="L17" s="66">
        <f t="shared" si="1"/>
        <v>142874.32</v>
      </c>
    </row>
    <row r="18" spans="1:13" ht="17.25">
      <c r="A18" s="151"/>
      <c r="B18" s="157"/>
      <c r="C18" s="157"/>
      <c r="D18" s="158"/>
      <c r="E18" s="157"/>
      <c r="F18" s="159"/>
      <c r="G18" s="159"/>
      <c r="H18" s="159"/>
      <c r="I18" s="159"/>
      <c r="J18" s="159"/>
      <c r="K18" s="159"/>
      <c r="L18" s="159"/>
    </row>
    <row r="19" spans="1:13" ht="17.25">
      <c r="A19" s="14" t="s">
        <v>223</v>
      </c>
      <c r="B19" s="14"/>
      <c r="C19" s="14"/>
      <c r="D19" s="14"/>
      <c r="E19" s="14"/>
      <c r="F19" s="15" t="s">
        <v>85</v>
      </c>
      <c r="G19" s="15"/>
      <c r="H19" s="15"/>
      <c r="I19" s="16"/>
      <c r="J19" s="122" t="s">
        <v>86</v>
      </c>
      <c r="K19" s="122"/>
      <c r="L19" s="122"/>
      <c r="M19" s="122"/>
    </row>
    <row r="20" spans="1:13" ht="17.25">
      <c r="A20" s="17"/>
      <c r="B20" s="14"/>
      <c r="C20" s="14"/>
      <c r="D20" s="14"/>
      <c r="E20" s="14"/>
      <c r="F20" s="14"/>
      <c r="G20" s="18"/>
      <c r="H20" s="18"/>
      <c r="I20" s="18"/>
      <c r="J20" s="18"/>
      <c r="K20" s="18"/>
      <c r="L20" s="18"/>
      <c r="M20" s="19"/>
    </row>
    <row r="21" spans="1:13" ht="17.25">
      <c r="A21" s="20" t="s">
        <v>209</v>
      </c>
      <c r="B21" s="14"/>
      <c r="C21" s="14"/>
      <c r="D21" s="14"/>
      <c r="E21" s="14"/>
      <c r="F21" s="21" t="s">
        <v>104</v>
      </c>
      <c r="G21" s="15"/>
      <c r="H21" s="15"/>
      <c r="I21" s="15"/>
      <c r="J21" s="123" t="s">
        <v>105</v>
      </c>
      <c r="K21" s="123"/>
      <c r="L21" s="123"/>
      <c r="M21" s="123"/>
    </row>
    <row r="22" spans="1:13" ht="17.25">
      <c r="A22" s="14" t="s">
        <v>224</v>
      </c>
      <c r="B22" s="14"/>
      <c r="C22" s="14"/>
      <c r="D22" s="14"/>
      <c r="E22" s="14"/>
      <c r="F22" s="14" t="s">
        <v>225</v>
      </c>
      <c r="G22" s="15"/>
      <c r="H22" s="15"/>
      <c r="I22" s="15"/>
      <c r="J22" s="122" t="s">
        <v>12</v>
      </c>
      <c r="K22" s="122"/>
      <c r="L22" s="122"/>
      <c r="M22" s="122"/>
    </row>
    <row r="23" spans="1:13" ht="17.25">
      <c r="A23" s="22"/>
      <c r="B23" s="23"/>
      <c r="C23" s="23"/>
      <c r="D23" s="24"/>
      <c r="E23" s="24"/>
      <c r="F23" s="25"/>
      <c r="G23" s="26"/>
      <c r="H23" s="26"/>
      <c r="I23" s="25"/>
      <c r="J23" s="27"/>
      <c r="K23" s="25"/>
      <c r="L23" s="25"/>
      <c r="M23" s="16"/>
    </row>
    <row r="24" spans="1:13" ht="15.75">
      <c r="A24" s="160"/>
      <c r="B24" s="16"/>
      <c r="C24" s="16"/>
      <c r="D24" s="161"/>
      <c r="E24" s="16"/>
      <c r="F24" s="16"/>
      <c r="G24" s="16"/>
      <c r="H24" s="16"/>
      <c r="I24" s="16"/>
      <c r="J24" s="16"/>
      <c r="K24" s="16"/>
      <c r="L24" s="16"/>
    </row>
    <row r="25" spans="1:13" ht="15.75">
      <c r="A25" s="160"/>
      <c r="B25" s="16"/>
      <c r="C25" s="16"/>
      <c r="D25" s="161"/>
      <c r="E25" s="16"/>
      <c r="F25" s="16"/>
      <c r="G25" s="16"/>
      <c r="H25" s="16"/>
      <c r="I25" s="16"/>
      <c r="J25" s="16"/>
      <c r="K25" s="16"/>
      <c r="L25" s="16"/>
    </row>
    <row r="26" spans="1:13" ht="15.75">
      <c r="A26" s="160"/>
      <c r="B26" s="16"/>
      <c r="C26" s="16"/>
      <c r="D26" s="161"/>
      <c r="E26" s="16"/>
      <c r="F26" s="16"/>
      <c r="G26" s="16"/>
      <c r="H26" s="16"/>
      <c r="I26" s="16"/>
      <c r="J26" s="16"/>
      <c r="K26" s="16"/>
      <c r="L26" s="16"/>
    </row>
  </sheetData>
  <mergeCells count="6">
    <mergeCell ref="A1:L6"/>
    <mergeCell ref="A8:L8"/>
    <mergeCell ref="A13:L13"/>
    <mergeCell ref="J19:M19"/>
    <mergeCell ref="J21:M21"/>
    <mergeCell ref="J22:M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B07B-CD41-47C5-9C0F-9802E5E5C255}">
  <dimension ref="A1:M28"/>
  <sheetViews>
    <sheetView topLeftCell="B1" workbookViewId="0">
      <selection activeCell="D10" sqref="D10"/>
    </sheetView>
  </sheetViews>
  <sheetFormatPr baseColWidth="10" defaultRowHeight="15"/>
  <cols>
    <col min="2" max="2" width="40.7109375" customWidth="1"/>
    <col min="3" max="3" width="28.42578125" customWidth="1"/>
    <col min="5" max="5" width="22.5703125" customWidth="1"/>
    <col min="6" max="6" width="22" customWidth="1"/>
    <col min="12" max="12" width="13.85546875" bestFit="1" customWidth="1"/>
  </cols>
  <sheetData>
    <row r="1" spans="1:13">
      <c r="A1" s="141" t="s">
        <v>262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13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1:13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6"/>
    </row>
    <row r="4" spans="1:13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6"/>
    </row>
    <row r="5" spans="1:13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6"/>
    </row>
    <row r="6" spans="1:13" ht="15.75" thickBot="1">
      <c r="A6" s="162"/>
      <c r="B6" s="163"/>
      <c r="C6" s="163"/>
      <c r="D6" s="163"/>
      <c r="E6" s="163"/>
      <c r="F6" s="163"/>
      <c r="G6" s="163"/>
      <c r="H6" s="163"/>
      <c r="I6" s="163"/>
      <c r="J6" s="163"/>
      <c r="K6" s="145"/>
      <c r="L6" s="146"/>
    </row>
    <row r="7" spans="1:13" ht="21" thickBot="1">
      <c r="A7" s="164" t="s">
        <v>250</v>
      </c>
      <c r="B7" s="165" t="s">
        <v>234</v>
      </c>
      <c r="C7" s="165" t="s">
        <v>233</v>
      </c>
      <c r="D7" s="165" t="s">
        <v>236</v>
      </c>
      <c r="E7" s="165" t="s">
        <v>237</v>
      </c>
      <c r="F7" s="165" t="s">
        <v>238</v>
      </c>
      <c r="G7" s="165" t="s">
        <v>239</v>
      </c>
      <c r="H7" s="165" t="s">
        <v>1</v>
      </c>
      <c r="I7" s="165" t="s">
        <v>263</v>
      </c>
      <c r="J7" s="166" t="s">
        <v>241</v>
      </c>
      <c r="K7" s="167"/>
      <c r="L7" s="168"/>
    </row>
    <row r="8" spans="1:13" ht="31.5" thickBot="1">
      <c r="A8" s="124" t="s">
        <v>156</v>
      </c>
      <c r="B8" s="125"/>
      <c r="C8" s="125"/>
      <c r="D8" s="125"/>
      <c r="E8" s="125"/>
      <c r="F8" s="125"/>
      <c r="G8" s="125"/>
      <c r="H8" s="125"/>
      <c r="I8" s="125"/>
      <c r="J8" s="125"/>
      <c r="K8" s="169"/>
      <c r="L8" s="170"/>
    </row>
    <row r="9" spans="1:13" ht="21" thickBot="1">
      <c r="A9" s="11" t="s">
        <v>4</v>
      </c>
      <c r="B9" s="11" t="s">
        <v>5</v>
      </c>
      <c r="C9" s="11" t="s">
        <v>6</v>
      </c>
      <c r="D9" s="11" t="s">
        <v>213</v>
      </c>
      <c r="E9" s="11" t="s">
        <v>7</v>
      </c>
      <c r="F9" s="11" t="s">
        <v>242</v>
      </c>
      <c r="G9" s="11" t="s">
        <v>8</v>
      </c>
      <c r="H9" s="11" t="s">
        <v>9</v>
      </c>
      <c r="I9" s="11" t="s">
        <v>10</v>
      </c>
      <c r="J9" s="11" t="s">
        <v>243</v>
      </c>
      <c r="K9" s="11" t="s">
        <v>244</v>
      </c>
      <c r="L9" s="11" t="s">
        <v>245</v>
      </c>
    </row>
    <row r="10" spans="1:13" ht="69">
      <c r="A10" s="24">
        <v>1</v>
      </c>
      <c r="B10" s="33" t="s">
        <v>264</v>
      </c>
      <c r="C10" s="33" t="s">
        <v>265</v>
      </c>
      <c r="D10" s="24" t="s">
        <v>216</v>
      </c>
      <c r="E10" s="24" t="s">
        <v>266</v>
      </c>
      <c r="F10" s="62">
        <v>15000</v>
      </c>
      <c r="G10" s="171">
        <v>0</v>
      </c>
      <c r="H10" s="171">
        <v>0</v>
      </c>
      <c r="I10" s="171">
        <v>0</v>
      </c>
      <c r="J10" s="171">
        <v>0</v>
      </c>
      <c r="K10" s="171">
        <f>+G10+H10+I10+J10</f>
        <v>0</v>
      </c>
      <c r="L10" s="25">
        <f>F10-K10</f>
        <v>15000</v>
      </c>
      <c r="M10" s="16"/>
    </row>
    <row r="11" spans="1:13" ht="69">
      <c r="A11" s="24">
        <v>2</v>
      </c>
      <c r="B11" s="33" t="s">
        <v>267</v>
      </c>
      <c r="C11" s="33" t="s">
        <v>268</v>
      </c>
      <c r="D11" s="24" t="s">
        <v>216</v>
      </c>
      <c r="E11" s="24" t="s">
        <v>266</v>
      </c>
      <c r="F11" s="62">
        <v>50000</v>
      </c>
      <c r="G11" s="171">
        <v>0</v>
      </c>
      <c r="H11" s="171">
        <v>0</v>
      </c>
      <c r="I11" s="62">
        <v>2297.25</v>
      </c>
      <c r="J11" s="171">
        <v>0</v>
      </c>
      <c r="K11" s="171">
        <f t="shared" ref="K11:K16" si="0">+G11+H11+I11+J11</f>
        <v>2297.25</v>
      </c>
      <c r="L11" s="25">
        <f t="shared" ref="L11:L17" si="1">F11-K11</f>
        <v>47702.75</v>
      </c>
      <c r="M11" s="16"/>
    </row>
    <row r="12" spans="1:13" ht="69">
      <c r="A12" s="24">
        <v>3</v>
      </c>
      <c r="B12" s="33" t="s">
        <v>269</v>
      </c>
      <c r="C12" s="33" t="s">
        <v>270</v>
      </c>
      <c r="D12" s="24" t="s">
        <v>216</v>
      </c>
      <c r="E12" s="24" t="s">
        <v>266</v>
      </c>
      <c r="F12" s="62">
        <v>12500</v>
      </c>
      <c r="G12" s="171">
        <v>0</v>
      </c>
      <c r="H12" s="171">
        <v>0</v>
      </c>
      <c r="I12" s="171">
        <v>0</v>
      </c>
      <c r="J12" s="171">
        <v>0</v>
      </c>
      <c r="K12" s="171">
        <f t="shared" si="0"/>
        <v>0</v>
      </c>
      <c r="L12" s="25">
        <f t="shared" si="1"/>
        <v>12500</v>
      </c>
      <c r="M12" s="16"/>
    </row>
    <row r="13" spans="1:13" ht="69">
      <c r="A13" s="24">
        <v>4</v>
      </c>
      <c r="B13" s="33" t="s">
        <v>271</v>
      </c>
      <c r="C13" s="33" t="s">
        <v>270</v>
      </c>
      <c r="D13" s="24" t="s">
        <v>217</v>
      </c>
      <c r="E13" s="24" t="s">
        <v>266</v>
      </c>
      <c r="F13" s="62">
        <v>12500</v>
      </c>
      <c r="G13" s="171">
        <v>0</v>
      </c>
      <c r="H13" s="171">
        <v>0</v>
      </c>
      <c r="I13" s="171">
        <v>0</v>
      </c>
      <c r="J13" s="171">
        <v>3878.73</v>
      </c>
      <c r="K13" s="171">
        <f t="shared" si="0"/>
        <v>3878.73</v>
      </c>
      <c r="L13" s="25">
        <f t="shared" si="1"/>
        <v>8621.27</v>
      </c>
      <c r="M13" s="16"/>
    </row>
    <row r="14" spans="1:13" ht="69">
      <c r="A14" s="24">
        <v>5</v>
      </c>
      <c r="B14" s="33" t="s">
        <v>272</v>
      </c>
      <c r="C14" s="33" t="s">
        <v>270</v>
      </c>
      <c r="D14" s="24" t="s">
        <v>216</v>
      </c>
      <c r="E14" s="24" t="s">
        <v>266</v>
      </c>
      <c r="F14" s="62">
        <v>15000</v>
      </c>
      <c r="G14" s="171">
        <v>0</v>
      </c>
      <c r="H14" s="171">
        <v>0</v>
      </c>
      <c r="I14" s="171">
        <v>0</v>
      </c>
      <c r="J14" s="171">
        <v>0</v>
      </c>
      <c r="K14" s="171">
        <f t="shared" si="0"/>
        <v>0</v>
      </c>
      <c r="L14" s="25">
        <f t="shared" si="1"/>
        <v>15000</v>
      </c>
      <c r="M14" s="16"/>
    </row>
    <row r="15" spans="1:13" ht="69">
      <c r="A15" s="24">
        <v>6</v>
      </c>
      <c r="B15" s="33" t="s">
        <v>273</v>
      </c>
      <c r="C15" s="33" t="s">
        <v>274</v>
      </c>
      <c r="D15" s="24" t="s">
        <v>216</v>
      </c>
      <c r="E15" s="24" t="s">
        <v>266</v>
      </c>
      <c r="F15" s="62">
        <v>12500</v>
      </c>
      <c r="G15" s="171">
        <v>0</v>
      </c>
      <c r="H15" s="171">
        <v>0</v>
      </c>
      <c r="I15" s="171">
        <v>0</v>
      </c>
      <c r="J15" s="171">
        <v>0</v>
      </c>
      <c r="K15" s="171">
        <f t="shared" si="0"/>
        <v>0</v>
      </c>
      <c r="L15" s="25">
        <f t="shared" si="1"/>
        <v>12500</v>
      </c>
      <c r="M15" s="16"/>
    </row>
    <row r="16" spans="1:13" ht="69">
      <c r="A16" s="24">
        <v>7</v>
      </c>
      <c r="B16" s="33" t="s">
        <v>275</v>
      </c>
      <c r="C16" s="33" t="s">
        <v>274</v>
      </c>
      <c r="D16" s="24" t="s">
        <v>217</v>
      </c>
      <c r="E16" s="24" t="s">
        <v>266</v>
      </c>
      <c r="F16" s="62">
        <v>12500</v>
      </c>
      <c r="G16" s="171">
        <v>0</v>
      </c>
      <c r="H16" s="171">
        <v>0</v>
      </c>
      <c r="I16" s="171">
        <v>0</v>
      </c>
      <c r="J16" s="171">
        <v>0</v>
      </c>
      <c r="K16" s="171">
        <f t="shared" si="0"/>
        <v>0</v>
      </c>
      <c r="L16" s="25">
        <f t="shared" si="1"/>
        <v>12500</v>
      </c>
      <c r="M16" s="16"/>
    </row>
    <row r="17" spans="1:13" ht="69">
      <c r="A17" s="24">
        <v>8</v>
      </c>
      <c r="B17" s="33" t="s">
        <v>276</v>
      </c>
      <c r="C17" s="33" t="s">
        <v>274</v>
      </c>
      <c r="D17" s="24" t="s">
        <v>216</v>
      </c>
      <c r="E17" s="24" t="s">
        <v>266</v>
      </c>
      <c r="F17" s="113">
        <v>25000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3">
        <f t="shared" si="1"/>
        <v>25000</v>
      </c>
      <c r="M17" s="16"/>
    </row>
    <row r="18" spans="1:13" ht="34.5">
      <c r="A18" s="22" t="s">
        <v>247</v>
      </c>
      <c r="B18" s="33"/>
      <c r="C18" s="33"/>
      <c r="D18" s="24"/>
      <c r="E18" s="24"/>
      <c r="F18" s="113">
        <f>SUM(F10:F17)</f>
        <v>155000</v>
      </c>
      <c r="G18" s="172">
        <f t="shared" ref="F18:M19" si="2">SUM(G9:G16)</f>
        <v>0</v>
      </c>
      <c r="H18" s="172">
        <f t="shared" si="2"/>
        <v>0</v>
      </c>
      <c r="I18" s="113">
        <f t="shared" si="2"/>
        <v>2297.25</v>
      </c>
      <c r="J18" s="174">
        <f t="shared" si="2"/>
        <v>3878.73</v>
      </c>
      <c r="K18" s="113">
        <f t="shared" si="2"/>
        <v>6175.98</v>
      </c>
      <c r="L18" s="173">
        <f t="shared" si="2"/>
        <v>123824.02</v>
      </c>
      <c r="M18" s="16"/>
    </row>
    <row r="19" spans="1:13" ht="35.25" thickBot="1">
      <c r="A19" s="22" t="s">
        <v>246</v>
      </c>
      <c r="B19" s="23"/>
      <c r="C19" s="23"/>
      <c r="D19" s="24"/>
      <c r="E19" s="24"/>
      <c r="F19" s="175">
        <f t="shared" si="2"/>
        <v>155000</v>
      </c>
      <c r="G19" s="176">
        <f t="shared" si="2"/>
        <v>0</v>
      </c>
      <c r="H19" s="176">
        <f t="shared" si="2"/>
        <v>0</v>
      </c>
      <c r="I19" s="175">
        <f t="shared" si="2"/>
        <v>2297.25</v>
      </c>
      <c r="J19" s="177">
        <f t="shared" si="2"/>
        <v>3878.73</v>
      </c>
      <c r="K19" s="175">
        <f t="shared" si="2"/>
        <v>6175.98</v>
      </c>
      <c r="L19" s="175">
        <f t="shared" si="2"/>
        <v>148824.02000000002</v>
      </c>
      <c r="M19" s="16"/>
    </row>
    <row r="20" spans="1:13" ht="18" thickTop="1">
      <c r="A20" s="22"/>
      <c r="B20" s="23"/>
      <c r="C20" s="23"/>
      <c r="D20" s="24"/>
      <c r="E20" s="24"/>
      <c r="F20" s="25"/>
      <c r="G20" s="26"/>
      <c r="H20" s="26"/>
      <c r="I20" s="25"/>
      <c r="J20" s="27"/>
      <c r="K20" s="25"/>
      <c r="L20" s="25"/>
      <c r="M20" s="16"/>
    </row>
    <row r="21" spans="1:13" ht="17.25">
      <c r="A21" s="14" t="s">
        <v>223</v>
      </c>
      <c r="B21" s="14"/>
      <c r="C21" s="14"/>
      <c r="D21" s="14"/>
      <c r="E21" s="14"/>
      <c r="F21" s="15" t="s">
        <v>85</v>
      </c>
      <c r="G21" s="15"/>
      <c r="H21" s="15"/>
      <c r="I21" s="16"/>
      <c r="J21" s="122" t="s">
        <v>86</v>
      </c>
      <c r="K21" s="122"/>
      <c r="L21" s="122"/>
      <c r="M21" s="122"/>
    </row>
    <row r="22" spans="1:13" ht="17.25">
      <c r="A22" s="17"/>
      <c r="B22" s="14"/>
      <c r="C22" s="14"/>
      <c r="D22" s="14"/>
      <c r="E22" s="14"/>
      <c r="F22" s="14"/>
      <c r="G22" s="18"/>
      <c r="H22" s="18"/>
      <c r="I22" s="18"/>
      <c r="J22" s="18"/>
      <c r="K22" s="18"/>
      <c r="L22" s="18"/>
      <c r="M22" s="19"/>
    </row>
    <row r="23" spans="1:13" ht="17.25">
      <c r="A23" s="20" t="s">
        <v>209</v>
      </c>
      <c r="B23" s="14"/>
      <c r="C23" s="14"/>
      <c r="D23" s="14"/>
      <c r="E23" s="14"/>
      <c r="F23" s="21" t="s">
        <v>104</v>
      </c>
      <c r="G23" s="15"/>
      <c r="H23" s="15"/>
      <c r="I23" s="15"/>
      <c r="J23" s="123" t="s">
        <v>105</v>
      </c>
      <c r="K23" s="123"/>
      <c r="L23" s="123"/>
      <c r="M23" s="123"/>
    </row>
    <row r="24" spans="1:13" ht="17.25">
      <c r="A24" s="14" t="s">
        <v>224</v>
      </c>
      <c r="B24" s="14"/>
      <c r="C24" s="14"/>
      <c r="D24" s="14"/>
      <c r="E24" s="14"/>
      <c r="F24" s="14" t="s">
        <v>225</v>
      </c>
      <c r="G24" s="15"/>
      <c r="H24" s="15"/>
      <c r="I24" s="15"/>
      <c r="J24" s="122" t="s">
        <v>12</v>
      </c>
      <c r="K24" s="122"/>
      <c r="L24" s="122"/>
      <c r="M24" s="122"/>
    </row>
    <row r="25" spans="1:13" ht="17.25">
      <c r="A25" s="22"/>
      <c r="B25" s="23"/>
      <c r="C25" s="23"/>
      <c r="D25" s="24"/>
      <c r="E25" s="24"/>
      <c r="F25" s="25"/>
      <c r="G25" s="26"/>
      <c r="H25" s="26"/>
      <c r="I25" s="25"/>
      <c r="J25" s="27"/>
      <c r="K25" s="25"/>
      <c r="L25" s="25"/>
      <c r="M25" s="16"/>
    </row>
    <row r="26" spans="1:13" ht="17.25">
      <c r="A26" s="22"/>
      <c r="B26" s="23"/>
      <c r="C26" s="23"/>
      <c r="D26" s="24"/>
      <c r="E26" s="24"/>
      <c r="F26" s="25"/>
      <c r="G26" s="26"/>
      <c r="H26" s="26"/>
      <c r="I26" s="25"/>
      <c r="J26" s="27"/>
      <c r="K26" s="25"/>
      <c r="L26" s="25"/>
      <c r="M26" s="16"/>
    </row>
    <row r="27" spans="1:13" ht="17.25">
      <c r="A27" s="22"/>
      <c r="B27" s="23"/>
      <c r="C27" s="23"/>
      <c r="D27" s="24"/>
      <c r="E27" s="24"/>
      <c r="F27" s="25"/>
      <c r="G27" s="26"/>
      <c r="H27" s="26"/>
      <c r="I27" s="25"/>
      <c r="J27" s="27"/>
      <c r="K27" s="25"/>
      <c r="L27" s="25"/>
      <c r="M27" s="16"/>
    </row>
    <row r="28" spans="1:13" ht="17.25">
      <c r="A28" s="22"/>
      <c r="B28" s="23"/>
      <c r="C28" s="23"/>
      <c r="D28" s="24"/>
      <c r="E28" s="24"/>
      <c r="F28" s="25"/>
      <c r="G28" s="26"/>
      <c r="H28" s="26"/>
      <c r="I28" s="25"/>
      <c r="J28" s="27"/>
      <c r="K28" s="25"/>
      <c r="L28" s="25"/>
      <c r="M28" s="16"/>
    </row>
  </sheetData>
  <mergeCells count="5">
    <mergeCell ref="A1:L6"/>
    <mergeCell ref="A8:L8"/>
    <mergeCell ref="J21:M21"/>
    <mergeCell ref="J23:M23"/>
    <mergeCell ref="J24:M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DD9A7-58EE-4ADC-BFE6-6769F4732A04}">
  <dimension ref="A1:M20"/>
  <sheetViews>
    <sheetView topLeftCell="B8" workbookViewId="0">
      <selection activeCell="B10" sqref="B10"/>
    </sheetView>
  </sheetViews>
  <sheetFormatPr baseColWidth="10" defaultRowHeight="15"/>
  <cols>
    <col min="2" max="2" width="40.28515625" customWidth="1"/>
    <col min="3" max="3" width="18.28515625" customWidth="1"/>
    <col min="5" max="5" width="25.7109375" customWidth="1"/>
    <col min="6" max="6" width="18.42578125" customWidth="1"/>
    <col min="11" max="11" width="17.42578125" customWidth="1"/>
    <col min="12" max="12" width="17.140625" customWidth="1"/>
  </cols>
  <sheetData>
    <row r="1" spans="1:13">
      <c r="A1" s="141" t="s">
        <v>277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13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1:13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6"/>
    </row>
    <row r="4" spans="1:13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6"/>
    </row>
    <row r="5" spans="1:13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6"/>
    </row>
    <row r="6" spans="1:13" ht="15.75" thickBot="1">
      <c r="A6" s="162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78"/>
    </row>
    <row r="7" spans="1:13" ht="21" thickBot="1">
      <c r="A7" s="167" t="s">
        <v>250</v>
      </c>
      <c r="B7" s="179" t="s">
        <v>234</v>
      </c>
      <c r="C7" s="179" t="s">
        <v>233</v>
      </c>
      <c r="D7" s="179" t="s">
        <v>236</v>
      </c>
      <c r="E7" s="179" t="s">
        <v>237</v>
      </c>
      <c r="F7" s="179" t="s">
        <v>238</v>
      </c>
      <c r="G7" s="179" t="s">
        <v>239</v>
      </c>
      <c r="H7" s="179" t="s">
        <v>1</v>
      </c>
      <c r="I7" s="179" t="s">
        <v>278</v>
      </c>
      <c r="J7" s="179" t="s">
        <v>241</v>
      </c>
      <c r="K7" s="179"/>
      <c r="L7" s="168"/>
    </row>
    <row r="8" spans="1:13" ht="31.5" thickBot="1">
      <c r="A8" s="124" t="s">
        <v>87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6"/>
    </row>
    <row r="9" spans="1:13" ht="21" thickBot="1">
      <c r="A9" s="11" t="s">
        <v>4</v>
      </c>
      <c r="B9" s="11" t="s">
        <v>5</v>
      </c>
      <c r="C9" s="11" t="s">
        <v>6</v>
      </c>
      <c r="D9" s="11" t="s">
        <v>213</v>
      </c>
      <c r="E9" s="11" t="s">
        <v>7</v>
      </c>
      <c r="F9" s="11" t="s">
        <v>242</v>
      </c>
      <c r="G9" s="11" t="s">
        <v>8</v>
      </c>
      <c r="H9" s="11" t="s">
        <v>9</v>
      </c>
      <c r="I9" s="11" t="s">
        <v>10</v>
      </c>
      <c r="J9" s="11" t="s">
        <v>243</v>
      </c>
      <c r="K9" s="11" t="s">
        <v>244</v>
      </c>
      <c r="L9" s="11" t="s">
        <v>245</v>
      </c>
    </row>
    <row r="10" spans="1:13" ht="86.25">
      <c r="A10" s="14">
        <v>1</v>
      </c>
      <c r="B10" s="33" t="s">
        <v>279</v>
      </c>
      <c r="C10" s="33" t="s">
        <v>280</v>
      </c>
      <c r="D10" s="24" t="s">
        <v>216</v>
      </c>
      <c r="E10" s="24" t="s">
        <v>281</v>
      </c>
      <c r="F10" s="180">
        <v>80000</v>
      </c>
      <c r="G10" s="180">
        <v>2296</v>
      </c>
      <c r="H10" s="180">
        <v>2432</v>
      </c>
      <c r="I10" s="180">
        <v>7400.87</v>
      </c>
      <c r="J10" s="180">
        <v>25</v>
      </c>
      <c r="K10" s="180">
        <v>12153.87</v>
      </c>
      <c r="L10" s="181">
        <v>67846.13</v>
      </c>
    </row>
    <row r="11" spans="1:13" ht="86.25">
      <c r="A11" s="14">
        <v>2</v>
      </c>
      <c r="B11" s="33" t="s">
        <v>282</v>
      </c>
      <c r="C11" s="33" t="s">
        <v>280</v>
      </c>
      <c r="D11" s="24" t="s">
        <v>216</v>
      </c>
      <c r="E11" s="24" t="s">
        <v>281</v>
      </c>
      <c r="F11" s="182">
        <v>85000</v>
      </c>
      <c r="G11" s="182">
        <v>2439.5</v>
      </c>
      <c r="H11" s="182">
        <v>2584</v>
      </c>
      <c r="I11" s="182">
        <v>8576.99</v>
      </c>
      <c r="J11" s="182">
        <v>25</v>
      </c>
      <c r="K11" s="182">
        <v>13625.49</v>
      </c>
      <c r="L11" s="183">
        <v>71374.509999999995</v>
      </c>
    </row>
    <row r="12" spans="1:13" ht="34.5">
      <c r="A12" s="151" t="s">
        <v>247</v>
      </c>
      <c r="B12" s="33"/>
      <c r="C12" s="33"/>
      <c r="D12" s="24"/>
      <c r="E12" s="24"/>
      <c r="F12" s="182">
        <v>165000</v>
      </c>
      <c r="G12" s="182">
        <v>4735.5</v>
      </c>
      <c r="H12" s="182">
        <v>5016</v>
      </c>
      <c r="I12" s="182">
        <v>15977.86</v>
      </c>
      <c r="J12" s="182">
        <v>50</v>
      </c>
      <c r="K12" s="182">
        <v>25779.360000000001</v>
      </c>
      <c r="L12" s="183">
        <v>139220.64000000001</v>
      </c>
    </row>
    <row r="13" spans="1:13" ht="35.25" thickBot="1">
      <c r="A13" s="151" t="s">
        <v>283</v>
      </c>
      <c r="B13" s="157"/>
      <c r="C13" s="157"/>
      <c r="D13" s="158"/>
      <c r="E13" s="156"/>
      <c r="F13" s="184">
        <f t="shared" ref="F13:L13" si="0">SUM(F10:F11)</f>
        <v>165000</v>
      </c>
      <c r="G13" s="184">
        <f t="shared" si="0"/>
        <v>4735.5</v>
      </c>
      <c r="H13" s="184">
        <f t="shared" si="0"/>
        <v>5016</v>
      </c>
      <c r="I13" s="184">
        <f t="shared" si="0"/>
        <v>15977.86</v>
      </c>
      <c r="J13" s="184">
        <f t="shared" si="0"/>
        <v>50</v>
      </c>
      <c r="K13" s="184">
        <f t="shared" si="0"/>
        <v>25779.360000000001</v>
      </c>
      <c r="L13" s="184">
        <f t="shared" si="0"/>
        <v>139220.64000000001</v>
      </c>
    </row>
    <row r="14" spans="1:13" ht="18" thickTop="1">
      <c r="A14" s="185"/>
      <c r="B14" s="157"/>
      <c r="C14" s="157"/>
      <c r="D14" s="158"/>
      <c r="E14" s="156"/>
      <c r="F14" s="159"/>
      <c r="G14" s="159"/>
      <c r="H14" s="159"/>
      <c r="I14" s="159"/>
      <c r="J14" s="159"/>
      <c r="K14" s="159"/>
      <c r="L14" s="159"/>
    </row>
    <row r="15" spans="1:13" ht="17.25">
      <c r="A15" s="14" t="s">
        <v>223</v>
      </c>
      <c r="B15" s="14"/>
      <c r="C15" s="14"/>
      <c r="D15" s="14"/>
      <c r="E15" s="14"/>
      <c r="F15" s="15" t="s">
        <v>85</v>
      </c>
      <c r="G15" s="15"/>
      <c r="H15" s="15"/>
      <c r="I15" s="16"/>
      <c r="J15" s="122" t="s">
        <v>86</v>
      </c>
      <c r="K15" s="122"/>
      <c r="L15" s="122"/>
      <c r="M15" s="122"/>
    </row>
    <row r="16" spans="1:13" ht="17.25">
      <c r="A16" s="17"/>
      <c r="B16" s="14"/>
      <c r="C16" s="14"/>
      <c r="D16" s="14"/>
      <c r="E16" s="14"/>
      <c r="F16" s="14"/>
      <c r="G16" s="18"/>
      <c r="H16" s="18"/>
      <c r="I16" s="18"/>
      <c r="J16" s="18"/>
      <c r="K16" s="18"/>
      <c r="L16" s="18"/>
      <c r="M16" s="19"/>
    </row>
    <row r="17" spans="1:13" ht="17.25">
      <c r="A17" s="20" t="s">
        <v>209</v>
      </c>
      <c r="B17" s="14"/>
      <c r="C17" s="14"/>
      <c r="D17" s="14"/>
      <c r="E17" s="14"/>
      <c r="F17" s="21" t="s">
        <v>104</v>
      </c>
      <c r="G17" s="15"/>
      <c r="H17" s="15"/>
      <c r="I17" s="15"/>
      <c r="J17" s="123" t="s">
        <v>105</v>
      </c>
      <c r="K17" s="123"/>
      <c r="L17" s="123"/>
      <c r="M17" s="123"/>
    </row>
    <row r="18" spans="1:13" ht="17.25">
      <c r="A18" s="14" t="s">
        <v>224</v>
      </c>
      <c r="B18" s="14"/>
      <c r="C18" s="14"/>
      <c r="D18" s="14"/>
      <c r="E18" s="14"/>
      <c r="F18" s="14" t="s">
        <v>225</v>
      </c>
      <c r="G18" s="15"/>
      <c r="H18" s="15"/>
      <c r="I18" s="15"/>
      <c r="J18" s="122" t="s">
        <v>12</v>
      </c>
      <c r="K18" s="122"/>
      <c r="L18" s="122"/>
      <c r="M18" s="122"/>
    </row>
    <row r="19" spans="1:13" ht="17.25">
      <c r="A19" s="22"/>
      <c r="B19" s="23"/>
      <c r="C19" s="23"/>
      <c r="D19" s="24"/>
      <c r="E19" s="24"/>
      <c r="F19" s="25"/>
      <c r="G19" s="26"/>
      <c r="H19" s="26"/>
      <c r="I19" s="25"/>
      <c r="J19" s="27"/>
      <c r="K19" s="25"/>
      <c r="L19" s="25"/>
      <c r="M19" s="16"/>
    </row>
    <row r="20" spans="1:13" ht="15.75">
      <c r="A20" s="16"/>
      <c r="B20" s="16"/>
      <c r="C20" s="16"/>
      <c r="D20" s="161"/>
      <c r="E20" s="160"/>
      <c r="F20" s="16"/>
      <c r="G20" s="16"/>
      <c r="H20" s="16"/>
      <c r="I20" s="16"/>
      <c r="J20" s="16"/>
      <c r="K20" s="16"/>
      <c r="L20" s="16"/>
    </row>
  </sheetData>
  <mergeCells count="5">
    <mergeCell ref="A1:L6"/>
    <mergeCell ref="A8:L8"/>
    <mergeCell ref="J15:M15"/>
    <mergeCell ref="J17:M17"/>
    <mergeCell ref="J18:M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2BBB-F6D3-473C-A02C-F68CA051502F}">
  <dimension ref="A1:M77"/>
  <sheetViews>
    <sheetView tabSelected="1" topLeftCell="C1" workbookViewId="0">
      <selection activeCell="F11" sqref="F11"/>
    </sheetView>
  </sheetViews>
  <sheetFormatPr baseColWidth="10" defaultRowHeight="15"/>
  <cols>
    <col min="2" max="2" width="46.140625" customWidth="1"/>
    <col min="3" max="3" width="32.28515625" customWidth="1"/>
    <col min="5" max="5" width="40.42578125" bestFit="1" customWidth="1"/>
    <col min="6" max="6" width="38.7109375" bestFit="1" customWidth="1"/>
    <col min="7" max="7" width="24.5703125" bestFit="1" customWidth="1"/>
  </cols>
  <sheetData>
    <row r="1" spans="1:13">
      <c r="A1" s="141" t="s">
        <v>284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3"/>
    </row>
    <row r="2" spans="1:13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</row>
    <row r="3" spans="1:13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6"/>
    </row>
    <row r="4" spans="1:13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6"/>
    </row>
    <row r="5" spans="1:13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15.75" thickBot="1">
      <c r="A6" s="162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78"/>
    </row>
    <row r="7" spans="1:13" ht="21" thickBot="1">
      <c r="A7" s="186" t="s">
        <v>250</v>
      </c>
      <c r="B7" s="167" t="s">
        <v>234</v>
      </c>
      <c r="C7" s="179" t="s">
        <v>233</v>
      </c>
      <c r="D7" s="179" t="s">
        <v>236</v>
      </c>
      <c r="E7" s="179" t="s">
        <v>237</v>
      </c>
      <c r="F7" s="179"/>
      <c r="G7" s="179" t="s">
        <v>238</v>
      </c>
      <c r="H7" s="179" t="s">
        <v>239</v>
      </c>
      <c r="I7" s="179" t="s">
        <v>1</v>
      </c>
      <c r="J7" s="179" t="s">
        <v>285</v>
      </c>
      <c r="K7" s="179" t="s">
        <v>241</v>
      </c>
      <c r="L7" s="179"/>
      <c r="M7" s="168"/>
    </row>
    <row r="8" spans="1:13" ht="27" thickBot="1">
      <c r="A8" s="136" t="s">
        <v>133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8"/>
    </row>
    <row r="9" spans="1:13" ht="18.75" thickBot="1">
      <c r="A9" s="1" t="s">
        <v>4</v>
      </c>
      <c r="B9" s="1" t="s">
        <v>5</v>
      </c>
      <c r="C9" s="1" t="s">
        <v>6</v>
      </c>
      <c r="D9" s="1" t="s">
        <v>213</v>
      </c>
      <c r="E9" s="1" t="s">
        <v>7</v>
      </c>
      <c r="F9" s="1" t="s">
        <v>286</v>
      </c>
      <c r="G9" s="1" t="s">
        <v>242</v>
      </c>
      <c r="H9" s="1" t="s">
        <v>8</v>
      </c>
      <c r="I9" s="1" t="s">
        <v>9</v>
      </c>
      <c r="J9" s="1" t="s">
        <v>10</v>
      </c>
      <c r="K9" s="1" t="s">
        <v>243</v>
      </c>
      <c r="L9" s="1" t="s">
        <v>244</v>
      </c>
      <c r="M9" s="1" t="s">
        <v>245</v>
      </c>
    </row>
    <row r="10" spans="1:13" ht="60">
      <c r="A10" s="44">
        <v>1</v>
      </c>
      <c r="B10" s="30" t="s">
        <v>287</v>
      </c>
      <c r="C10" s="40" t="s">
        <v>288</v>
      </c>
      <c r="D10" s="34" t="s">
        <v>216</v>
      </c>
      <c r="E10" s="34" t="s">
        <v>281</v>
      </c>
      <c r="F10" s="34" t="s">
        <v>289</v>
      </c>
      <c r="G10" s="59">
        <v>60000</v>
      </c>
      <c r="H10" s="59">
        <f>G10*2.87%</f>
        <v>1722</v>
      </c>
      <c r="I10" s="59">
        <f>+G10*3.04%</f>
        <v>1824</v>
      </c>
      <c r="J10" s="59">
        <v>2881.7</v>
      </c>
      <c r="K10" s="59">
        <v>4449.8999999999996</v>
      </c>
      <c r="L10" s="59">
        <f>H10+I10+J10+K10</f>
        <v>10877.599999999999</v>
      </c>
      <c r="M10" s="59">
        <f>+G10-L10</f>
        <v>49122.400000000001</v>
      </c>
    </row>
    <row r="11" spans="1:13" ht="90">
      <c r="A11" s="44">
        <v>2</v>
      </c>
      <c r="B11" s="30" t="s">
        <v>290</v>
      </c>
      <c r="C11" s="40" t="s">
        <v>198</v>
      </c>
      <c r="D11" s="34" t="s">
        <v>216</v>
      </c>
      <c r="E11" s="34" t="s">
        <v>281</v>
      </c>
      <c r="F11" s="44" t="s">
        <v>291</v>
      </c>
      <c r="G11" s="59">
        <v>45000</v>
      </c>
      <c r="H11" s="59">
        <v>1291.5</v>
      </c>
      <c r="I11" s="59">
        <v>1368</v>
      </c>
      <c r="J11" s="59">
        <v>1148.33</v>
      </c>
      <c r="K11" s="59">
        <v>3754.02</v>
      </c>
      <c r="L11" s="59">
        <f>H11+I11+J11+K11</f>
        <v>7561.85</v>
      </c>
      <c r="M11" s="59">
        <f>+G11-L11</f>
        <v>37438.15</v>
      </c>
    </row>
    <row r="12" spans="1:13">
      <c r="A12" s="44">
        <v>3</v>
      </c>
      <c r="B12" s="35" t="s">
        <v>292</v>
      </c>
      <c r="C12" s="35" t="s">
        <v>293</v>
      </c>
      <c r="D12" s="34" t="s">
        <v>216</v>
      </c>
      <c r="E12" s="34" t="s">
        <v>281</v>
      </c>
      <c r="F12" s="44" t="s">
        <v>291</v>
      </c>
      <c r="G12" s="93">
        <v>45000</v>
      </c>
      <c r="H12" s="187">
        <v>1291.5</v>
      </c>
      <c r="I12" s="93">
        <v>1368</v>
      </c>
      <c r="J12" s="93">
        <v>921.46</v>
      </c>
      <c r="K12" s="93">
        <v>1537.45</v>
      </c>
      <c r="L12" s="93">
        <v>5118.41</v>
      </c>
      <c r="M12" s="93">
        <f>+G12-L12</f>
        <v>39881.589999999997</v>
      </c>
    </row>
    <row r="13" spans="1:13">
      <c r="A13" s="44">
        <v>4</v>
      </c>
      <c r="B13" s="35" t="s">
        <v>294</v>
      </c>
      <c r="C13" s="35" t="s">
        <v>295</v>
      </c>
      <c r="D13" s="34" t="s">
        <v>216</v>
      </c>
      <c r="E13" s="34" t="s">
        <v>281</v>
      </c>
      <c r="F13" s="44" t="s">
        <v>296</v>
      </c>
      <c r="G13" s="37">
        <v>40000</v>
      </c>
      <c r="H13" s="188">
        <v>1148</v>
      </c>
      <c r="I13" s="37">
        <v>1216</v>
      </c>
      <c r="J13" s="37">
        <v>442.65</v>
      </c>
      <c r="K13" s="37">
        <v>25</v>
      </c>
      <c r="L13" s="37">
        <v>2831.65</v>
      </c>
      <c r="M13" s="37">
        <f>+G13-L13</f>
        <v>37168.35</v>
      </c>
    </row>
    <row r="14" spans="1:13" ht="32.25" thickBot="1">
      <c r="A14" s="49" t="s">
        <v>247</v>
      </c>
      <c r="B14" s="29"/>
      <c r="C14" s="29"/>
      <c r="D14" s="29"/>
      <c r="E14" s="29"/>
      <c r="F14" s="29" t="s">
        <v>297</v>
      </c>
      <c r="G14" s="88">
        <f t="shared" ref="G14:M14" si="0">SUM(G10:G13)</f>
        <v>190000</v>
      </c>
      <c r="H14" s="88">
        <f t="shared" si="0"/>
        <v>5453</v>
      </c>
      <c r="I14" s="88">
        <f t="shared" si="0"/>
        <v>5776</v>
      </c>
      <c r="J14" s="189">
        <f t="shared" si="0"/>
        <v>5394.1399999999994</v>
      </c>
      <c r="K14" s="189">
        <f t="shared" si="0"/>
        <v>9766.3700000000008</v>
      </c>
      <c r="L14" s="189">
        <f t="shared" si="0"/>
        <v>26389.51</v>
      </c>
      <c r="M14" s="189">
        <f t="shared" si="0"/>
        <v>163610.49</v>
      </c>
    </row>
    <row r="15" spans="1:13" ht="27" thickBot="1">
      <c r="A15" s="136" t="s">
        <v>134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8"/>
    </row>
    <row r="16" spans="1:13" ht="18.75" thickBot="1">
      <c r="A16" s="1" t="s">
        <v>4</v>
      </c>
      <c r="B16" s="1" t="s">
        <v>5</v>
      </c>
      <c r="C16" s="1" t="s">
        <v>6</v>
      </c>
      <c r="D16" s="1" t="s">
        <v>213</v>
      </c>
      <c r="E16" s="1" t="s">
        <v>7</v>
      </c>
      <c r="F16" s="1" t="s">
        <v>286</v>
      </c>
      <c r="G16" s="1" t="s">
        <v>242</v>
      </c>
      <c r="H16" s="1" t="s">
        <v>8</v>
      </c>
      <c r="I16" s="1" t="s">
        <v>9</v>
      </c>
      <c r="J16" s="1" t="s">
        <v>10</v>
      </c>
      <c r="K16" s="1" t="s">
        <v>243</v>
      </c>
      <c r="L16" s="1" t="s">
        <v>244</v>
      </c>
      <c r="M16" s="1" t="s">
        <v>245</v>
      </c>
    </row>
    <row r="17" spans="1:13" ht="105">
      <c r="A17" s="44">
        <v>5</v>
      </c>
      <c r="B17" s="30" t="s">
        <v>298</v>
      </c>
      <c r="C17" s="40" t="s">
        <v>299</v>
      </c>
      <c r="D17" s="34" t="s">
        <v>217</v>
      </c>
      <c r="E17" s="34" t="s">
        <v>281</v>
      </c>
      <c r="F17" s="34" t="s">
        <v>300</v>
      </c>
      <c r="G17" s="190">
        <v>100000</v>
      </c>
      <c r="H17" s="190">
        <f>G17*2.87%</f>
        <v>2870</v>
      </c>
      <c r="I17" s="190">
        <f>+G17*3.04%</f>
        <v>3040</v>
      </c>
      <c r="J17" s="190">
        <v>12105.37</v>
      </c>
      <c r="K17" s="190">
        <v>3861.09</v>
      </c>
      <c r="L17" s="190">
        <f>H17+I17+J17+K17</f>
        <v>21876.460000000003</v>
      </c>
      <c r="M17" s="190">
        <f>+G17-L17</f>
        <v>78123.539999999994</v>
      </c>
    </row>
    <row r="18" spans="1:13" ht="16.5" thickBot="1">
      <c r="A18" s="49"/>
      <c r="B18" s="30"/>
      <c r="C18" s="30"/>
      <c r="D18" s="29"/>
      <c r="E18" s="34"/>
      <c r="F18" s="34"/>
      <c r="G18" s="88">
        <f>SUM(G17)</f>
        <v>100000</v>
      </c>
      <c r="H18" s="88">
        <f t="shared" ref="H18:M18" si="1">SUM(H17)</f>
        <v>2870</v>
      </c>
      <c r="I18" s="88">
        <f t="shared" si="1"/>
        <v>3040</v>
      </c>
      <c r="J18" s="88">
        <f t="shared" si="1"/>
        <v>12105.37</v>
      </c>
      <c r="K18" s="88">
        <f t="shared" si="1"/>
        <v>3861.09</v>
      </c>
      <c r="L18" s="88">
        <f t="shared" si="1"/>
        <v>21876.460000000003</v>
      </c>
      <c r="M18" s="88">
        <f t="shared" si="1"/>
        <v>78123.539999999994</v>
      </c>
    </row>
    <row r="19" spans="1:13" ht="27" thickBot="1">
      <c r="A19" s="136" t="s">
        <v>301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8"/>
    </row>
    <row r="20" spans="1:13" ht="18.75" thickBot="1">
      <c r="A20" s="1" t="s">
        <v>4</v>
      </c>
      <c r="B20" s="1" t="s">
        <v>5</v>
      </c>
      <c r="C20" s="1" t="s">
        <v>6</v>
      </c>
      <c r="D20" s="1" t="s">
        <v>213</v>
      </c>
      <c r="E20" s="1" t="s">
        <v>7</v>
      </c>
      <c r="F20" s="1" t="s">
        <v>286</v>
      </c>
      <c r="G20" s="1" t="s">
        <v>242</v>
      </c>
      <c r="H20" s="1" t="s">
        <v>8</v>
      </c>
      <c r="I20" s="1" t="s">
        <v>9</v>
      </c>
      <c r="J20" s="1" t="s">
        <v>10</v>
      </c>
      <c r="K20" s="1" t="s">
        <v>243</v>
      </c>
      <c r="L20" s="1" t="s">
        <v>244</v>
      </c>
      <c r="M20" s="1" t="s">
        <v>245</v>
      </c>
    </row>
    <row r="21" spans="1:13" ht="90">
      <c r="A21" s="29">
        <v>6</v>
      </c>
      <c r="B21" s="79" t="s">
        <v>302</v>
      </c>
      <c r="C21" s="40" t="s">
        <v>303</v>
      </c>
      <c r="D21" s="34" t="s">
        <v>217</v>
      </c>
      <c r="E21" s="34" t="s">
        <v>281</v>
      </c>
      <c r="F21" s="191" t="s">
        <v>304</v>
      </c>
      <c r="G21" s="59">
        <v>70000</v>
      </c>
      <c r="H21" s="59">
        <f>G21*2.87%</f>
        <v>2009</v>
      </c>
      <c r="I21" s="59">
        <f>+G21*3.04%</f>
        <v>2128</v>
      </c>
      <c r="J21" s="59">
        <v>5368.48</v>
      </c>
      <c r="K21" s="59">
        <v>25</v>
      </c>
      <c r="L21" s="59">
        <f>H21+I21+J21+K21</f>
        <v>9530.48</v>
      </c>
      <c r="M21" s="59">
        <f>G21-L21</f>
        <v>60469.520000000004</v>
      </c>
    </row>
    <row r="22" spans="1:13" ht="69">
      <c r="A22" s="14">
        <v>7</v>
      </c>
      <c r="B22" s="33" t="s">
        <v>305</v>
      </c>
      <c r="C22" s="33" t="s">
        <v>198</v>
      </c>
      <c r="D22" s="24" t="s">
        <v>216</v>
      </c>
      <c r="E22" s="34" t="s">
        <v>281</v>
      </c>
      <c r="F22" s="191" t="s">
        <v>306</v>
      </c>
      <c r="G22" s="64">
        <v>45000</v>
      </c>
      <c r="H22" s="64">
        <f t="shared" ref="H22" si="2">G22*0.0287</f>
        <v>1291.5</v>
      </c>
      <c r="I22" s="64">
        <f t="shared" ref="I22" si="3">IF(G22&lt;75829.93,G22*0.0304,2305.23)</f>
        <v>1368</v>
      </c>
      <c r="J22" s="64">
        <v>1148.33</v>
      </c>
      <c r="K22" s="64">
        <v>225</v>
      </c>
      <c r="L22" s="64">
        <f>H22+I22+J22+K22</f>
        <v>4032.83</v>
      </c>
      <c r="M22" s="64">
        <f t="shared" ref="M22" si="4">+G22-L22</f>
        <v>40967.17</v>
      </c>
    </row>
    <row r="23" spans="1:13" ht="32.25" thickBot="1">
      <c r="A23" s="49" t="s">
        <v>247</v>
      </c>
      <c r="B23" s="30"/>
      <c r="C23" s="30"/>
      <c r="D23" s="29"/>
      <c r="E23" s="29"/>
      <c r="F23" s="29"/>
      <c r="G23" s="88">
        <f>SUM(G21:G22)</f>
        <v>115000</v>
      </c>
      <c r="H23" s="88">
        <f t="shared" ref="H23:M23" si="5">SUM(H21:H22)</f>
        <v>3300.5</v>
      </c>
      <c r="I23" s="88">
        <f t="shared" si="5"/>
        <v>3496</v>
      </c>
      <c r="J23" s="88">
        <f t="shared" si="5"/>
        <v>6516.8099999999995</v>
      </c>
      <c r="K23" s="88">
        <f t="shared" si="5"/>
        <v>250</v>
      </c>
      <c r="L23" s="88">
        <f t="shared" si="5"/>
        <v>13563.31</v>
      </c>
      <c r="M23" s="88">
        <f t="shared" si="5"/>
        <v>101436.69</v>
      </c>
    </row>
    <row r="24" spans="1:13" ht="27" thickBot="1">
      <c r="A24" s="136" t="s">
        <v>307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8"/>
    </row>
    <row r="25" spans="1:13" ht="18.75" thickBot="1">
      <c r="A25" s="1" t="s">
        <v>4</v>
      </c>
      <c r="B25" s="1" t="s">
        <v>5</v>
      </c>
      <c r="C25" s="1" t="s">
        <v>6</v>
      </c>
      <c r="D25" s="1" t="s">
        <v>213</v>
      </c>
      <c r="E25" s="1" t="s">
        <v>7</v>
      </c>
      <c r="F25" s="1" t="s">
        <v>286</v>
      </c>
      <c r="G25" s="1" t="s">
        <v>242</v>
      </c>
      <c r="H25" s="1" t="s">
        <v>8</v>
      </c>
      <c r="I25" s="1" t="s">
        <v>9</v>
      </c>
      <c r="J25" s="1" t="s">
        <v>10</v>
      </c>
      <c r="K25" s="1" t="s">
        <v>243</v>
      </c>
      <c r="L25" s="1" t="s">
        <v>244</v>
      </c>
      <c r="M25" s="1" t="s">
        <v>245</v>
      </c>
    </row>
    <row r="26" spans="1:13" ht="60">
      <c r="A26" s="44">
        <v>8</v>
      </c>
      <c r="B26" s="30" t="s">
        <v>308</v>
      </c>
      <c r="C26" s="40" t="s">
        <v>198</v>
      </c>
      <c r="D26" s="34" t="s">
        <v>216</v>
      </c>
      <c r="E26" s="34" t="s">
        <v>281</v>
      </c>
      <c r="F26" s="34" t="s">
        <v>309</v>
      </c>
      <c r="G26" s="59">
        <v>41000</v>
      </c>
      <c r="H26" s="59">
        <f>G26*2.87%</f>
        <v>1176.7</v>
      </c>
      <c r="I26" s="59">
        <f>+G26*3.04%</f>
        <v>1246.4000000000001</v>
      </c>
      <c r="J26" s="59">
        <v>583.79</v>
      </c>
      <c r="K26" s="59">
        <v>2168.5</v>
      </c>
      <c r="L26" s="59">
        <f>H26+I26+J26+K26</f>
        <v>5175.3900000000003</v>
      </c>
      <c r="M26" s="59">
        <f>+G26-L26</f>
        <v>35824.61</v>
      </c>
    </row>
    <row r="27" spans="1:13" ht="75">
      <c r="A27" s="44">
        <v>9</v>
      </c>
      <c r="B27" s="30" t="s">
        <v>310</v>
      </c>
      <c r="C27" s="40" t="s">
        <v>198</v>
      </c>
      <c r="D27" s="34" t="s">
        <v>217</v>
      </c>
      <c r="E27" s="34" t="s">
        <v>281</v>
      </c>
      <c r="F27" s="34" t="s">
        <v>309</v>
      </c>
      <c r="G27" s="65">
        <v>41000</v>
      </c>
      <c r="H27" s="65">
        <f>G27*2.87%</f>
        <v>1176.7</v>
      </c>
      <c r="I27" s="65">
        <f>+G27*3.04%</f>
        <v>1246.4000000000001</v>
      </c>
      <c r="J27" s="65">
        <v>583.79</v>
      </c>
      <c r="K27" s="65">
        <v>845</v>
      </c>
      <c r="L27" s="65">
        <f>H27+I27+J27+K27</f>
        <v>3851.8900000000003</v>
      </c>
      <c r="M27" s="65">
        <f>+G27-L27</f>
        <v>37148.11</v>
      </c>
    </row>
    <row r="28" spans="1:13" ht="32.25" thickBot="1">
      <c r="A28" s="49" t="s">
        <v>247</v>
      </c>
      <c r="B28" s="29"/>
      <c r="C28" s="29"/>
      <c r="D28" s="29"/>
      <c r="E28" s="29"/>
      <c r="F28" s="29"/>
      <c r="G28" s="88">
        <f>SUM(G26:G27)</f>
        <v>82000</v>
      </c>
      <c r="H28" s="192">
        <f>SUM(H25:H27)</f>
        <v>2353.4</v>
      </c>
      <c r="I28" s="192">
        <f>SUM(I25:I27)</f>
        <v>2492.8000000000002</v>
      </c>
      <c r="J28" s="189">
        <f>SUM(J26:J27)</f>
        <v>1167.58</v>
      </c>
      <c r="K28" s="192">
        <f>SUM(K26:K27)</f>
        <v>3013.5</v>
      </c>
      <c r="L28" s="189">
        <f>SUM(L25:L27)</f>
        <v>9027.2800000000007</v>
      </c>
      <c r="M28" s="189">
        <f>SUM(M25:M27)</f>
        <v>72972.72</v>
      </c>
    </row>
    <row r="29" spans="1:13" ht="27" thickBot="1">
      <c r="A29" s="136" t="s">
        <v>311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8"/>
    </row>
    <row r="30" spans="1:13" ht="18.75" thickBot="1">
      <c r="A30" s="1" t="s">
        <v>4</v>
      </c>
      <c r="B30" s="1" t="s">
        <v>5</v>
      </c>
      <c r="C30" s="1" t="s">
        <v>6</v>
      </c>
      <c r="D30" s="1" t="s">
        <v>213</v>
      </c>
      <c r="E30" s="1" t="s">
        <v>7</v>
      </c>
      <c r="F30" s="1" t="s">
        <v>286</v>
      </c>
      <c r="G30" s="1" t="s">
        <v>242</v>
      </c>
      <c r="H30" s="1" t="s">
        <v>8</v>
      </c>
      <c r="I30" s="1" t="s">
        <v>9</v>
      </c>
      <c r="J30" s="1" t="s">
        <v>10</v>
      </c>
      <c r="K30" s="1" t="s">
        <v>243</v>
      </c>
      <c r="L30" s="1" t="s">
        <v>244</v>
      </c>
      <c r="M30" s="1" t="s">
        <v>245</v>
      </c>
    </row>
    <row r="31" spans="1:13" ht="17.25">
      <c r="A31" s="14">
        <v>10</v>
      </c>
      <c r="B31" s="60" t="s">
        <v>312</v>
      </c>
      <c r="C31" s="40" t="s">
        <v>313</v>
      </c>
      <c r="D31" s="34" t="s">
        <v>217</v>
      </c>
      <c r="E31" s="34" t="s">
        <v>281</v>
      </c>
      <c r="F31" s="34" t="s">
        <v>314</v>
      </c>
      <c r="G31" s="59">
        <v>100000</v>
      </c>
      <c r="H31" s="59">
        <v>2870</v>
      </c>
      <c r="I31" s="59">
        <v>3040</v>
      </c>
      <c r="J31" s="59">
        <v>12105.37</v>
      </c>
      <c r="K31" s="59">
        <v>25</v>
      </c>
      <c r="L31" s="59">
        <v>18040.37</v>
      </c>
      <c r="M31" s="59">
        <f>+G31-L31</f>
        <v>81959.63</v>
      </c>
    </row>
    <row r="32" spans="1:13" ht="69">
      <c r="A32" s="14">
        <v>11</v>
      </c>
      <c r="B32" s="33" t="s">
        <v>315</v>
      </c>
      <c r="C32" s="33" t="s">
        <v>316</v>
      </c>
      <c r="D32" s="24" t="s">
        <v>217</v>
      </c>
      <c r="E32" s="34" t="s">
        <v>281</v>
      </c>
      <c r="F32" s="34" t="s">
        <v>306</v>
      </c>
      <c r="G32" s="63">
        <v>50000</v>
      </c>
      <c r="H32" s="63">
        <f>G32*0.0287</f>
        <v>1435</v>
      </c>
      <c r="I32" s="63">
        <f>IF(G32&lt;75829.93,G32*0.0304,2305.23)</f>
        <v>1520</v>
      </c>
      <c r="J32" s="63">
        <v>1854</v>
      </c>
      <c r="K32" s="63">
        <v>1025</v>
      </c>
      <c r="L32" s="63">
        <f>H32+I32+J32+K32</f>
        <v>5834</v>
      </c>
      <c r="M32" s="63">
        <f>+G32-L32</f>
        <v>44166</v>
      </c>
    </row>
    <row r="33" spans="1:13" ht="32.25" thickBot="1">
      <c r="A33" s="49" t="s">
        <v>247</v>
      </c>
      <c r="B33" s="36"/>
      <c r="C33" s="36"/>
      <c r="D33" s="36"/>
      <c r="E33" s="36"/>
      <c r="F33" s="36"/>
      <c r="G33" s="88">
        <f t="shared" ref="G33:M33" si="6">+SUM(G31:G32)</f>
        <v>150000</v>
      </c>
      <c r="H33" s="192">
        <f t="shared" si="6"/>
        <v>4305</v>
      </c>
      <c r="I33" s="192">
        <f t="shared" si="6"/>
        <v>4560</v>
      </c>
      <c r="J33" s="189">
        <f t="shared" si="6"/>
        <v>13959.37</v>
      </c>
      <c r="K33" s="192">
        <f t="shared" si="6"/>
        <v>1050</v>
      </c>
      <c r="L33" s="189">
        <f t="shared" si="6"/>
        <v>23874.37</v>
      </c>
      <c r="M33" s="189">
        <f t="shared" si="6"/>
        <v>126125.63</v>
      </c>
    </row>
    <row r="34" spans="1:13" ht="27" thickBot="1">
      <c r="A34" s="136" t="s">
        <v>317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8"/>
    </row>
    <row r="35" spans="1:13" ht="18.75" thickBot="1">
      <c r="A35" s="1" t="s">
        <v>4</v>
      </c>
      <c r="B35" s="1" t="s">
        <v>5</v>
      </c>
      <c r="C35" s="1" t="s">
        <v>6</v>
      </c>
      <c r="D35" s="1" t="s">
        <v>213</v>
      </c>
      <c r="E35" s="1" t="s">
        <v>7</v>
      </c>
      <c r="F35" s="1" t="s">
        <v>286</v>
      </c>
      <c r="G35" s="1" t="s">
        <v>242</v>
      </c>
      <c r="H35" s="1" t="s">
        <v>8</v>
      </c>
      <c r="I35" s="1" t="s">
        <v>9</v>
      </c>
      <c r="J35" s="1" t="s">
        <v>10</v>
      </c>
      <c r="K35" s="1" t="s">
        <v>243</v>
      </c>
      <c r="L35" s="1" t="s">
        <v>244</v>
      </c>
      <c r="M35" s="1" t="s">
        <v>245</v>
      </c>
    </row>
    <row r="36" spans="1:13" ht="103.5">
      <c r="A36" s="14">
        <v>12</v>
      </c>
      <c r="B36" s="33" t="s">
        <v>318</v>
      </c>
      <c r="C36" s="33" t="s">
        <v>319</v>
      </c>
      <c r="D36" s="24" t="s">
        <v>216</v>
      </c>
      <c r="E36" s="34" t="s">
        <v>281</v>
      </c>
      <c r="F36" s="34" t="s">
        <v>306</v>
      </c>
      <c r="G36" s="190">
        <v>90000</v>
      </c>
      <c r="H36" s="190">
        <f t="shared" ref="H36" si="7">G36*0.0287</f>
        <v>2583</v>
      </c>
      <c r="I36" s="190">
        <v>2736</v>
      </c>
      <c r="J36" s="190">
        <v>9753.1200000000008</v>
      </c>
      <c r="K36" s="190">
        <v>10313.75</v>
      </c>
      <c r="L36" s="190">
        <f>SUM(H36:K36)</f>
        <v>25385.870000000003</v>
      </c>
      <c r="M36" s="190">
        <f>+G36-L36</f>
        <v>64614.13</v>
      </c>
    </row>
    <row r="37" spans="1:13" ht="32.25" thickBot="1">
      <c r="A37" s="49" t="s">
        <v>247</v>
      </c>
      <c r="B37" s="78"/>
      <c r="C37" s="78"/>
      <c r="D37" s="36"/>
      <c r="E37" s="36"/>
      <c r="F37" s="36"/>
      <c r="G37" s="88">
        <f>+SUM(G36)</f>
        <v>90000</v>
      </c>
      <c r="H37" s="192">
        <f t="shared" ref="H37:M37" si="8">+SUM(H36)</f>
        <v>2583</v>
      </c>
      <c r="I37" s="192">
        <f t="shared" si="8"/>
        <v>2736</v>
      </c>
      <c r="J37" s="189">
        <f t="shared" si="8"/>
        <v>9753.1200000000008</v>
      </c>
      <c r="K37" s="192">
        <f t="shared" si="8"/>
        <v>10313.75</v>
      </c>
      <c r="L37" s="189">
        <f t="shared" si="8"/>
        <v>25385.870000000003</v>
      </c>
      <c r="M37" s="189">
        <f t="shared" si="8"/>
        <v>64614.13</v>
      </c>
    </row>
    <row r="38" spans="1:13" ht="21" thickBot="1">
      <c r="A38" s="11" t="s">
        <v>250</v>
      </c>
      <c r="B38" s="167" t="s">
        <v>234</v>
      </c>
      <c r="C38" s="179" t="s">
        <v>233</v>
      </c>
      <c r="D38" s="179" t="s">
        <v>320</v>
      </c>
      <c r="E38" s="179" t="s">
        <v>237</v>
      </c>
      <c r="F38" s="179"/>
      <c r="G38" s="179" t="s">
        <v>238</v>
      </c>
      <c r="H38" s="179" t="s">
        <v>239</v>
      </c>
      <c r="I38" s="179" t="s">
        <v>155</v>
      </c>
      <c r="J38" s="179" t="s">
        <v>285</v>
      </c>
      <c r="K38" s="179" t="s">
        <v>241</v>
      </c>
      <c r="L38" s="179"/>
      <c r="M38" s="168"/>
    </row>
    <row r="39" spans="1:13" ht="31.5" thickBot="1">
      <c r="A39" s="124" t="s">
        <v>126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6"/>
    </row>
    <row r="40" spans="1:13" ht="18.75" thickBot="1">
      <c r="A40" s="1" t="s">
        <v>4</v>
      </c>
      <c r="B40" s="1" t="s">
        <v>5</v>
      </c>
      <c r="C40" s="1" t="s">
        <v>6</v>
      </c>
      <c r="D40" s="1" t="s">
        <v>213</v>
      </c>
      <c r="E40" s="1" t="s">
        <v>7</v>
      </c>
      <c r="F40" s="1" t="s">
        <v>286</v>
      </c>
      <c r="G40" s="1" t="s">
        <v>242</v>
      </c>
      <c r="H40" s="1" t="s">
        <v>8</v>
      </c>
      <c r="I40" s="1" t="s">
        <v>9</v>
      </c>
      <c r="J40" s="1" t="s">
        <v>10</v>
      </c>
      <c r="K40" s="1" t="s">
        <v>243</v>
      </c>
      <c r="L40" s="1" t="s">
        <v>244</v>
      </c>
      <c r="M40" s="1" t="s">
        <v>245</v>
      </c>
    </row>
    <row r="41" spans="1:13" ht="17.25">
      <c r="A41" s="14">
        <v>13</v>
      </c>
      <c r="B41" s="60" t="s">
        <v>321</v>
      </c>
      <c r="C41" s="60" t="s">
        <v>165</v>
      </c>
      <c r="D41" s="14" t="s">
        <v>216</v>
      </c>
      <c r="E41" s="34" t="s">
        <v>281</v>
      </c>
      <c r="F41" s="44" t="s">
        <v>291</v>
      </c>
      <c r="G41" s="62">
        <v>50000</v>
      </c>
      <c r="H41" s="62">
        <v>1435</v>
      </c>
      <c r="I41" s="62">
        <v>1520</v>
      </c>
      <c r="J41" s="59">
        <v>1854</v>
      </c>
      <c r="K41" s="62">
        <v>25</v>
      </c>
      <c r="L41" s="193">
        <f>+H41+I41+J41+K41</f>
        <v>4834</v>
      </c>
      <c r="M41" s="59">
        <f>+G41-L41</f>
        <v>45166</v>
      </c>
    </row>
    <row r="42" spans="1:13" ht="75">
      <c r="A42" s="44">
        <v>14</v>
      </c>
      <c r="B42" s="30" t="s">
        <v>322</v>
      </c>
      <c r="C42" s="30" t="s">
        <v>323</v>
      </c>
      <c r="D42" s="29" t="s">
        <v>217</v>
      </c>
      <c r="E42" s="34" t="s">
        <v>281</v>
      </c>
      <c r="F42" s="34" t="s">
        <v>324</v>
      </c>
      <c r="G42" s="59">
        <v>50000</v>
      </c>
      <c r="H42" s="59">
        <f>G42*0.0287</f>
        <v>1435</v>
      </c>
      <c r="I42" s="59">
        <f>IF(G42&lt;75829.93,G42*0.0304,2305.23)</f>
        <v>1520</v>
      </c>
      <c r="J42" s="59">
        <v>1854</v>
      </c>
      <c r="K42" s="59">
        <v>25</v>
      </c>
      <c r="L42" s="59">
        <f t="shared" ref="L42:L43" si="9">H42+I42+J42+K42</f>
        <v>4834</v>
      </c>
      <c r="M42" s="59">
        <f t="shared" ref="M42:M44" si="10">+G42-L42</f>
        <v>45166</v>
      </c>
    </row>
    <row r="43" spans="1:13" ht="75">
      <c r="A43" s="14">
        <v>15</v>
      </c>
      <c r="B43" s="30" t="s">
        <v>325</v>
      </c>
      <c r="C43" s="30" t="s">
        <v>323</v>
      </c>
      <c r="D43" s="29" t="s">
        <v>217</v>
      </c>
      <c r="E43" s="34" t="s">
        <v>281</v>
      </c>
      <c r="F43" s="34" t="s">
        <v>326</v>
      </c>
      <c r="G43" s="59">
        <v>50000</v>
      </c>
      <c r="H43" s="59">
        <f t="shared" ref="H43:H45" si="11">G43*0.0287</f>
        <v>1435</v>
      </c>
      <c r="I43" s="59">
        <f t="shared" ref="I43" si="12">IF(G43&lt;75829.93,G43*0.0304,2305.23)</f>
        <v>1520</v>
      </c>
      <c r="J43" s="59">
        <v>1854</v>
      </c>
      <c r="K43" s="59">
        <v>25</v>
      </c>
      <c r="L43" s="59">
        <f t="shared" si="9"/>
        <v>4834</v>
      </c>
      <c r="M43" s="59">
        <f t="shared" si="10"/>
        <v>45166</v>
      </c>
    </row>
    <row r="44" spans="1:13" ht="60">
      <c r="A44" s="44">
        <v>16</v>
      </c>
      <c r="B44" s="30" t="s">
        <v>327</v>
      </c>
      <c r="C44" s="30" t="s">
        <v>198</v>
      </c>
      <c r="D44" s="29" t="s">
        <v>216</v>
      </c>
      <c r="E44" s="34" t="s">
        <v>281</v>
      </c>
      <c r="F44" s="34" t="s">
        <v>309</v>
      </c>
      <c r="G44" s="59">
        <v>45000</v>
      </c>
      <c r="H44" s="59">
        <f t="shared" si="11"/>
        <v>1291.5</v>
      </c>
      <c r="I44" s="59">
        <v>1368</v>
      </c>
      <c r="J44" s="59">
        <v>694.59</v>
      </c>
      <c r="K44" s="59">
        <v>3049.9</v>
      </c>
      <c r="L44" s="59">
        <v>6403.99</v>
      </c>
      <c r="M44" s="59">
        <f t="shared" si="10"/>
        <v>38596.01</v>
      </c>
    </row>
    <row r="45" spans="1:13" ht="60">
      <c r="A45" s="14">
        <v>17</v>
      </c>
      <c r="B45" s="30" t="s">
        <v>328</v>
      </c>
      <c r="C45" s="30" t="s">
        <v>323</v>
      </c>
      <c r="D45" s="29" t="s">
        <v>217</v>
      </c>
      <c r="E45" s="34" t="s">
        <v>281</v>
      </c>
      <c r="F45" s="44" t="s">
        <v>291</v>
      </c>
      <c r="G45" s="65">
        <v>50000</v>
      </c>
      <c r="H45" s="65">
        <f t="shared" si="11"/>
        <v>1435</v>
      </c>
      <c r="I45" s="65">
        <v>1520</v>
      </c>
      <c r="J45" s="65">
        <v>1854</v>
      </c>
      <c r="K45" s="65">
        <v>25</v>
      </c>
      <c r="L45" s="65">
        <v>4834</v>
      </c>
      <c r="M45" s="65">
        <f>+G45-L45</f>
        <v>45166</v>
      </c>
    </row>
    <row r="46" spans="1:13" ht="32.25" thickBot="1">
      <c r="A46" s="49" t="s">
        <v>247</v>
      </c>
      <c r="B46" s="30"/>
      <c r="C46" s="30"/>
      <c r="D46" s="29"/>
      <c r="E46" s="34"/>
      <c r="F46" s="34"/>
      <c r="G46" s="88">
        <f>SUM(G41:G45)</f>
        <v>245000</v>
      </c>
      <c r="H46" s="88">
        <f t="shared" ref="H46:M46" si="13">SUM(H41:H45)</f>
        <v>7031.5</v>
      </c>
      <c r="I46" s="88">
        <f t="shared" si="13"/>
        <v>7448</v>
      </c>
      <c r="J46" s="88">
        <f t="shared" si="13"/>
        <v>8110.59</v>
      </c>
      <c r="K46" s="88">
        <f t="shared" si="13"/>
        <v>3149.9</v>
      </c>
      <c r="L46" s="88">
        <f t="shared" si="13"/>
        <v>25739.989999999998</v>
      </c>
      <c r="M46" s="88">
        <f t="shared" si="13"/>
        <v>219260.01</v>
      </c>
    </row>
    <row r="47" spans="1:13" ht="27" thickBot="1">
      <c r="A47" s="136" t="s">
        <v>329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8"/>
    </row>
    <row r="48" spans="1:13" ht="18.75" thickBot="1">
      <c r="A48" s="1" t="s">
        <v>4</v>
      </c>
      <c r="B48" s="1" t="s">
        <v>5</v>
      </c>
      <c r="C48" s="1" t="s">
        <v>6</v>
      </c>
      <c r="D48" s="1" t="s">
        <v>213</v>
      </c>
      <c r="E48" s="1" t="s">
        <v>7</v>
      </c>
      <c r="F48" s="1" t="s">
        <v>286</v>
      </c>
      <c r="G48" s="1" t="s">
        <v>242</v>
      </c>
      <c r="H48" s="1" t="s">
        <v>8</v>
      </c>
      <c r="I48" s="1" t="s">
        <v>9</v>
      </c>
      <c r="J48" s="1" t="s">
        <v>10</v>
      </c>
      <c r="K48" s="1" t="s">
        <v>243</v>
      </c>
      <c r="L48" s="1" t="s">
        <v>244</v>
      </c>
      <c r="M48" s="1" t="s">
        <v>245</v>
      </c>
    </row>
    <row r="49" spans="1:13" ht="105">
      <c r="A49" s="44">
        <v>18</v>
      </c>
      <c r="B49" s="30" t="s">
        <v>330</v>
      </c>
      <c r="C49" s="30" t="s">
        <v>198</v>
      </c>
      <c r="D49" s="29" t="s">
        <v>217</v>
      </c>
      <c r="E49" s="34" t="s">
        <v>281</v>
      </c>
      <c r="F49" s="34" t="s">
        <v>309</v>
      </c>
      <c r="G49" s="59">
        <v>41000</v>
      </c>
      <c r="H49" s="59">
        <f t="shared" ref="H49:H51" si="14">G49*0.0287</f>
        <v>1176.7</v>
      </c>
      <c r="I49" s="59">
        <f t="shared" ref="I49" si="15">IF(G49&lt;75829.93,G49*0.0304,2305.23)</f>
        <v>1246.4000000000001</v>
      </c>
      <c r="J49" s="59">
        <v>583.79</v>
      </c>
      <c r="K49" s="59">
        <v>25</v>
      </c>
      <c r="L49" s="59">
        <f t="shared" ref="L49:L52" si="16">H49+I49+J49+K49</f>
        <v>3031.8900000000003</v>
      </c>
      <c r="M49" s="59">
        <f t="shared" ref="M49:M51" si="17">+G49-L49</f>
        <v>37968.11</v>
      </c>
    </row>
    <row r="50" spans="1:13" ht="90">
      <c r="A50" s="44">
        <v>19</v>
      </c>
      <c r="B50" s="30" t="s">
        <v>331</v>
      </c>
      <c r="C50" s="30" t="s">
        <v>332</v>
      </c>
      <c r="D50" s="29" t="s">
        <v>217</v>
      </c>
      <c r="E50" s="34" t="s">
        <v>281</v>
      </c>
      <c r="F50" s="44" t="s">
        <v>291</v>
      </c>
      <c r="G50" s="59">
        <v>60000</v>
      </c>
      <c r="H50" s="59">
        <f t="shared" si="14"/>
        <v>1722</v>
      </c>
      <c r="I50" s="59">
        <v>1824</v>
      </c>
      <c r="J50" s="59">
        <v>3486.68</v>
      </c>
      <c r="K50" s="59">
        <v>25</v>
      </c>
      <c r="L50" s="59">
        <f t="shared" si="16"/>
        <v>7057.68</v>
      </c>
      <c r="M50" s="59">
        <f t="shared" si="17"/>
        <v>52942.32</v>
      </c>
    </row>
    <row r="51" spans="1:13" ht="105">
      <c r="A51" s="44">
        <v>20</v>
      </c>
      <c r="B51" s="30" t="s">
        <v>333</v>
      </c>
      <c r="C51" s="30" t="s">
        <v>334</v>
      </c>
      <c r="D51" s="29" t="s">
        <v>217</v>
      </c>
      <c r="E51" s="34" t="s">
        <v>281</v>
      </c>
      <c r="F51" s="44" t="s">
        <v>291</v>
      </c>
      <c r="G51" s="59">
        <v>60000</v>
      </c>
      <c r="H51" s="59">
        <f t="shared" si="14"/>
        <v>1722</v>
      </c>
      <c r="I51" s="59">
        <v>1824</v>
      </c>
      <c r="J51" s="59">
        <v>3486.68</v>
      </c>
      <c r="K51" s="59">
        <v>25</v>
      </c>
      <c r="L51" s="59">
        <f t="shared" si="16"/>
        <v>7057.68</v>
      </c>
      <c r="M51" s="59">
        <f t="shared" si="17"/>
        <v>52942.32</v>
      </c>
    </row>
    <row r="52" spans="1:13" ht="51.75">
      <c r="A52" s="24">
        <v>21</v>
      </c>
      <c r="B52" s="33" t="s">
        <v>335</v>
      </c>
      <c r="C52" s="33" t="s">
        <v>191</v>
      </c>
      <c r="D52" s="24" t="s">
        <v>216</v>
      </c>
      <c r="E52" s="34" t="s">
        <v>281</v>
      </c>
      <c r="F52" s="34" t="s">
        <v>306</v>
      </c>
      <c r="G52" s="194">
        <v>45000</v>
      </c>
      <c r="H52" s="194">
        <v>1291.5</v>
      </c>
      <c r="I52" s="65">
        <v>1368</v>
      </c>
      <c r="J52" s="64">
        <v>1148.33</v>
      </c>
      <c r="K52" s="194">
        <v>25</v>
      </c>
      <c r="L52" s="59">
        <f t="shared" si="16"/>
        <v>3832.83</v>
      </c>
      <c r="M52" s="194">
        <f t="shared" ref="M52" si="18">G52-L52</f>
        <v>41167.17</v>
      </c>
    </row>
    <row r="53" spans="1:13" ht="32.25" thickBot="1">
      <c r="A53" s="49" t="s">
        <v>247</v>
      </c>
      <c r="B53" s="30"/>
      <c r="C53" s="30"/>
      <c r="D53" s="29"/>
      <c r="E53" s="29"/>
      <c r="F53" s="29"/>
      <c r="G53" s="88">
        <f>SUM(G49:G52)</f>
        <v>206000</v>
      </c>
      <c r="H53" s="189">
        <f>SUM(H48:H52)</f>
        <v>5912.2</v>
      </c>
      <c r="I53" s="189">
        <f>SUM(I48:I52)</f>
        <v>6262.4</v>
      </c>
      <c r="J53" s="189">
        <f>SUM(J49:J52)</f>
        <v>8705.48</v>
      </c>
      <c r="K53" s="192">
        <f>SUM(K49:K52)</f>
        <v>100</v>
      </c>
      <c r="L53" s="189">
        <f>SUM(L48:L52)</f>
        <v>20980.080000000002</v>
      </c>
      <c r="M53" s="189">
        <f>SUM(M48:M52)</f>
        <v>185019.91999999998</v>
      </c>
    </row>
    <row r="54" spans="1:13" ht="31.5" thickBot="1">
      <c r="A54" s="124" t="s">
        <v>192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6"/>
    </row>
    <row r="55" spans="1:13" ht="18.75" thickBot="1">
      <c r="A55" s="1" t="s">
        <v>4</v>
      </c>
      <c r="B55" s="1" t="s">
        <v>5</v>
      </c>
      <c r="C55" s="1" t="s">
        <v>6</v>
      </c>
      <c r="D55" s="1" t="s">
        <v>213</v>
      </c>
      <c r="E55" s="1" t="s">
        <v>7</v>
      </c>
      <c r="F55" s="1" t="s">
        <v>286</v>
      </c>
      <c r="G55" s="1" t="s">
        <v>242</v>
      </c>
      <c r="H55" s="1" t="s">
        <v>8</v>
      </c>
      <c r="I55" s="1" t="s">
        <v>9</v>
      </c>
      <c r="J55" s="1" t="s">
        <v>10</v>
      </c>
      <c r="K55" s="1" t="s">
        <v>243</v>
      </c>
      <c r="L55" s="1" t="s">
        <v>244</v>
      </c>
      <c r="M55" s="1" t="s">
        <v>245</v>
      </c>
    </row>
    <row r="56" spans="1:13" ht="75">
      <c r="A56" s="44">
        <v>22</v>
      </c>
      <c r="B56" s="30" t="s">
        <v>336</v>
      </c>
      <c r="C56" s="30" t="s">
        <v>337</v>
      </c>
      <c r="D56" s="29" t="s">
        <v>217</v>
      </c>
      <c r="E56" s="34" t="s">
        <v>281</v>
      </c>
      <c r="F56" s="41" t="s">
        <v>306</v>
      </c>
      <c r="G56" s="59">
        <v>50000</v>
      </c>
      <c r="H56" s="59">
        <v>1435</v>
      </c>
      <c r="I56" s="59">
        <v>1520</v>
      </c>
      <c r="J56" s="59">
        <v>1627.13</v>
      </c>
      <c r="K56" s="59">
        <v>4221.88</v>
      </c>
      <c r="L56" s="59">
        <f t="shared" ref="L56:L57" si="19">H56+I56+J56+K56</f>
        <v>8804.01</v>
      </c>
      <c r="M56" s="59">
        <f>+G56-L56</f>
        <v>41195.99</v>
      </c>
    </row>
    <row r="57" spans="1:13" ht="90">
      <c r="A57" s="44">
        <v>23</v>
      </c>
      <c r="B57" s="30" t="s">
        <v>338</v>
      </c>
      <c r="C57" s="30" t="s">
        <v>339</v>
      </c>
      <c r="D57" s="29" t="s">
        <v>217</v>
      </c>
      <c r="E57" s="34" t="s">
        <v>281</v>
      </c>
      <c r="F57" s="191" t="s">
        <v>340</v>
      </c>
      <c r="G57" s="59">
        <v>60000</v>
      </c>
      <c r="H57" s="59">
        <f t="shared" ref="H57" si="20">G57*0.0287</f>
        <v>1722</v>
      </c>
      <c r="I57" s="59">
        <f t="shared" ref="I57" si="21">IF(G57&lt;75829.93,G57*0.0304,2305.23)</f>
        <v>1824</v>
      </c>
      <c r="J57" s="59">
        <v>3184.19</v>
      </c>
      <c r="K57" s="59">
        <v>1537.45</v>
      </c>
      <c r="L57" s="59">
        <f t="shared" si="19"/>
        <v>8267.6400000000012</v>
      </c>
      <c r="M57" s="59">
        <f t="shared" ref="M57" si="22">+G57-L57</f>
        <v>51732.36</v>
      </c>
    </row>
    <row r="58" spans="1:13" ht="75">
      <c r="A58" s="44">
        <v>24</v>
      </c>
      <c r="B58" s="30" t="s">
        <v>341</v>
      </c>
      <c r="C58" s="30" t="s">
        <v>342</v>
      </c>
      <c r="D58" s="29" t="s">
        <v>217</v>
      </c>
      <c r="E58" s="34" t="s">
        <v>281</v>
      </c>
      <c r="F58" s="34" t="s">
        <v>324</v>
      </c>
      <c r="G58" s="65">
        <v>50000</v>
      </c>
      <c r="H58" s="65">
        <f>G58*0.0287</f>
        <v>1435</v>
      </c>
      <c r="I58" s="65">
        <f>IF(G58&lt;75829.93,G58*0.0304,2305.23)</f>
        <v>1520</v>
      </c>
      <c r="J58" s="65">
        <v>1854</v>
      </c>
      <c r="K58" s="65">
        <v>25</v>
      </c>
      <c r="L58" s="65">
        <f>H58+I58+J58+K58</f>
        <v>4834</v>
      </c>
      <c r="M58" s="65">
        <f>+G58-L58</f>
        <v>45166</v>
      </c>
    </row>
    <row r="59" spans="1:13" ht="32.25" thickBot="1">
      <c r="A59" s="49" t="s">
        <v>247</v>
      </c>
      <c r="B59" s="30"/>
      <c r="C59" s="30"/>
      <c r="D59" s="29"/>
      <c r="E59" s="34"/>
      <c r="F59" s="34" t="s">
        <v>343</v>
      </c>
      <c r="G59" s="88">
        <f>SUM(G56:G58)</f>
        <v>160000</v>
      </c>
      <c r="H59" s="88">
        <f t="shared" ref="H59:M59" si="23">SUM(H56:H58)</f>
        <v>4592</v>
      </c>
      <c r="I59" s="88">
        <f t="shared" si="23"/>
        <v>4864</v>
      </c>
      <c r="J59" s="88">
        <f t="shared" si="23"/>
        <v>6665.32</v>
      </c>
      <c r="K59" s="88">
        <f t="shared" si="23"/>
        <v>5784.33</v>
      </c>
      <c r="L59" s="88">
        <f t="shared" si="23"/>
        <v>21905.65</v>
      </c>
      <c r="M59" s="88">
        <f t="shared" si="23"/>
        <v>138094.35</v>
      </c>
    </row>
    <row r="60" spans="1:13" ht="31.5" thickBot="1">
      <c r="A60" s="124" t="s">
        <v>161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6"/>
    </row>
    <row r="61" spans="1:13" ht="18.75" thickBot="1">
      <c r="A61" s="1" t="s">
        <v>4</v>
      </c>
      <c r="B61" s="1" t="s">
        <v>5</v>
      </c>
      <c r="C61" s="1" t="s">
        <v>6</v>
      </c>
      <c r="D61" s="1" t="s">
        <v>213</v>
      </c>
      <c r="E61" s="1" t="s">
        <v>7</v>
      </c>
      <c r="F61" s="1" t="s">
        <v>286</v>
      </c>
      <c r="G61" s="1" t="s">
        <v>242</v>
      </c>
      <c r="H61" s="1" t="s">
        <v>8</v>
      </c>
      <c r="I61" s="1" t="s">
        <v>9</v>
      </c>
      <c r="J61" s="1" t="s">
        <v>10</v>
      </c>
      <c r="K61" s="1" t="s">
        <v>243</v>
      </c>
      <c r="L61" s="1" t="s">
        <v>244</v>
      </c>
      <c r="M61" s="1" t="s">
        <v>245</v>
      </c>
    </row>
    <row r="62" spans="1:13" ht="75">
      <c r="A62" s="44">
        <v>25</v>
      </c>
      <c r="B62" s="30" t="s">
        <v>344</v>
      </c>
      <c r="C62" s="30" t="s">
        <v>198</v>
      </c>
      <c r="D62" s="29" t="s">
        <v>216</v>
      </c>
      <c r="E62" s="34" t="s">
        <v>281</v>
      </c>
      <c r="F62" s="34" t="s">
        <v>326</v>
      </c>
      <c r="G62" s="59">
        <v>41000</v>
      </c>
      <c r="H62" s="59">
        <v>1176.7</v>
      </c>
      <c r="I62" s="59">
        <v>1246.4000000000001</v>
      </c>
      <c r="J62" s="59">
        <v>583.79</v>
      </c>
      <c r="K62" s="59">
        <v>225</v>
      </c>
      <c r="L62" s="59">
        <f>+K62+J62+I62+H62</f>
        <v>3231.8900000000003</v>
      </c>
      <c r="M62" s="59">
        <f>+G62-L62</f>
        <v>37768.11</v>
      </c>
    </row>
    <row r="63" spans="1:13" ht="31.5">
      <c r="A63" s="49" t="s">
        <v>247</v>
      </c>
      <c r="B63" s="195"/>
      <c r="C63" s="195"/>
      <c r="D63" s="156"/>
      <c r="E63" s="156"/>
      <c r="F63" s="156"/>
      <c r="G63" s="196">
        <f t="shared" ref="G63:M63" si="24">SUM(G62:G62)</f>
        <v>41000</v>
      </c>
      <c r="H63" s="196">
        <f t="shared" si="24"/>
        <v>1176.7</v>
      </c>
      <c r="I63" s="196">
        <f t="shared" si="24"/>
        <v>1246.4000000000001</v>
      </c>
      <c r="J63" s="196">
        <f t="shared" si="24"/>
        <v>583.79</v>
      </c>
      <c r="K63" s="196">
        <f t="shared" si="24"/>
        <v>225</v>
      </c>
      <c r="L63" s="196">
        <f t="shared" si="24"/>
        <v>3231.8900000000003</v>
      </c>
      <c r="M63" s="196">
        <f t="shared" si="24"/>
        <v>37768.11</v>
      </c>
    </row>
    <row r="64" spans="1:13" ht="35.25" thickBot="1">
      <c r="A64" s="17" t="s">
        <v>246</v>
      </c>
      <c r="B64" s="14"/>
      <c r="C64" s="14"/>
      <c r="D64" s="14"/>
      <c r="E64" s="14"/>
      <c r="F64" s="14"/>
      <c r="G64" s="197">
        <f>+G14+G18+G23+G28+G33+G37+G46+G53+G59+G63</f>
        <v>1379000</v>
      </c>
      <c r="H64" s="197">
        <f t="shared" ref="H64:M64" si="25">+H14+H18+H23+H28+H33+H37+H46+H53+H59+H63</f>
        <v>39577.299999999996</v>
      </c>
      <c r="I64" s="197">
        <f t="shared" si="25"/>
        <v>41921.599999999999</v>
      </c>
      <c r="J64" s="197">
        <f t="shared" si="25"/>
        <v>72961.569999999992</v>
      </c>
      <c r="K64" s="197">
        <f t="shared" si="25"/>
        <v>37513.94</v>
      </c>
      <c r="L64" s="197">
        <f t="shared" si="25"/>
        <v>191974.41</v>
      </c>
      <c r="M64" s="197">
        <f t="shared" si="25"/>
        <v>1187025.5900000001</v>
      </c>
    </row>
    <row r="65" spans="1:13" ht="18" thickTop="1">
      <c r="A65" s="17"/>
      <c r="B65" s="14"/>
      <c r="C65" s="14"/>
      <c r="D65" s="14"/>
      <c r="E65" s="14"/>
      <c r="F65" s="14"/>
      <c r="G65" s="18"/>
      <c r="H65" s="18"/>
      <c r="I65" s="18"/>
      <c r="J65" s="18"/>
      <c r="K65" s="18"/>
      <c r="L65" s="18"/>
      <c r="M65" s="19"/>
    </row>
    <row r="66" spans="1:13" ht="17.25">
      <c r="A66" s="14" t="s">
        <v>223</v>
      </c>
      <c r="B66" s="14"/>
      <c r="C66" s="14"/>
      <c r="D66" s="14"/>
      <c r="E66" s="14"/>
      <c r="F66" s="15" t="s">
        <v>85</v>
      </c>
      <c r="G66" s="15"/>
      <c r="H66" s="15"/>
      <c r="J66" s="122" t="s">
        <v>86</v>
      </c>
      <c r="K66" s="122"/>
      <c r="L66" s="122"/>
      <c r="M66" s="122"/>
    </row>
    <row r="67" spans="1:13" ht="17.25">
      <c r="A67" s="17"/>
      <c r="B67" s="14"/>
      <c r="C67" s="14"/>
      <c r="D67" s="14"/>
      <c r="E67" s="14"/>
      <c r="F67" s="14"/>
      <c r="G67" s="18"/>
      <c r="H67" s="18"/>
      <c r="I67" s="18"/>
      <c r="J67" s="18"/>
      <c r="K67" s="18"/>
      <c r="L67" s="18"/>
      <c r="M67" s="19"/>
    </row>
    <row r="68" spans="1:13" ht="17.25">
      <c r="A68" s="20" t="s">
        <v>209</v>
      </c>
      <c r="B68" s="14"/>
      <c r="C68" s="14"/>
      <c r="D68" s="14"/>
      <c r="E68" s="14"/>
      <c r="F68" s="21" t="s">
        <v>104</v>
      </c>
      <c r="G68" s="15"/>
      <c r="H68" s="15"/>
      <c r="I68" s="15"/>
      <c r="J68" s="123" t="s">
        <v>105</v>
      </c>
      <c r="K68" s="123"/>
      <c r="L68" s="123"/>
      <c r="M68" s="123"/>
    </row>
    <row r="69" spans="1:13" ht="17.25">
      <c r="A69" s="14" t="s">
        <v>224</v>
      </c>
      <c r="B69" s="14"/>
      <c r="C69" s="14"/>
      <c r="D69" s="14"/>
      <c r="E69" s="14"/>
      <c r="F69" s="14" t="s">
        <v>225</v>
      </c>
      <c r="G69" s="15"/>
      <c r="H69" s="15"/>
      <c r="I69" s="15"/>
      <c r="J69" s="122" t="s">
        <v>12</v>
      </c>
      <c r="K69" s="122"/>
      <c r="L69" s="122"/>
      <c r="M69" s="122"/>
    </row>
    <row r="70" spans="1:13" ht="17.25">
      <c r="A70" s="198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</row>
    <row r="71" spans="1:13" ht="17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ht="17.25">
      <c r="A72" s="122"/>
      <c r="B72" s="122"/>
      <c r="C72" s="122"/>
      <c r="D72" s="15"/>
      <c r="E72" s="122"/>
      <c r="F72" s="122"/>
      <c r="G72" s="122"/>
      <c r="H72" s="122"/>
      <c r="I72" s="122"/>
      <c r="J72" s="122"/>
      <c r="K72" s="199"/>
      <c r="L72" s="199"/>
      <c r="M72" s="199"/>
    </row>
    <row r="73" spans="1:13" ht="17.25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</row>
    <row r="74" spans="1:13" ht="17.25">
      <c r="A74" s="198"/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</row>
    <row r="75" spans="1:13" ht="17.25">
      <c r="A75" s="14"/>
      <c r="B75" s="14"/>
      <c r="C75" s="14"/>
      <c r="D75" s="14"/>
      <c r="E75" s="14"/>
      <c r="F75" s="14"/>
      <c r="G75" s="14"/>
      <c r="H75" s="14"/>
      <c r="I75" s="201"/>
      <c r="J75" s="201"/>
      <c r="K75" s="14"/>
      <c r="L75" s="14"/>
      <c r="M75" s="14"/>
    </row>
    <row r="76" spans="1:13" ht="16.5">
      <c r="A76" s="202"/>
      <c r="B76" s="202"/>
      <c r="C76" s="202"/>
      <c r="D76" s="202"/>
      <c r="E76" s="202"/>
      <c r="F76" s="202"/>
      <c r="G76" s="202"/>
      <c r="H76" s="202"/>
      <c r="I76" s="203"/>
      <c r="J76" s="203"/>
      <c r="K76" s="202"/>
      <c r="L76" s="202"/>
      <c r="M76" s="202"/>
    </row>
    <row r="77" spans="1:13">
      <c r="A77" s="13"/>
      <c r="B77" s="13"/>
      <c r="C77" s="13"/>
      <c r="D77" s="13"/>
      <c r="E77" s="13"/>
      <c r="F77" s="13"/>
      <c r="G77" s="13"/>
      <c r="H77" s="13"/>
      <c r="I77" s="204"/>
      <c r="J77" s="204"/>
      <c r="K77" s="13"/>
      <c r="L77" s="13"/>
      <c r="M77" s="13"/>
    </row>
  </sheetData>
  <mergeCells count="20">
    <mergeCell ref="A73:M73"/>
    <mergeCell ref="A74:M74"/>
    <mergeCell ref="J68:M68"/>
    <mergeCell ref="J69:M69"/>
    <mergeCell ref="A70:M70"/>
    <mergeCell ref="A72:C72"/>
    <mergeCell ref="E72:G72"/>
    <mergeCell ref="H72:J72"/>
    <mergeCell ref="A34:M34"/>
    <mergeCell ref="A39:M39"/>
    <mergeCell ref="A47:M47"/>
    <mergeCell ref="A54:M54"/>
    <mergeCell ref="A60:M60"/>
    <mergeCell ref="J66:M66"/>
    <mergeCell ref="A1:M6"/>
    <mergeCell ref="A8:M8"/>
    <mergeCell ref="A15:M15"/>
    <mergeCell ref="A19:M19"/>
    <mergeCell ref="A24:M24"/>
    <mergeCell ref="A29:M2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17A401-3510-4831-8B32-48FD406C0236}"/>
</file>

<file path=customXml/itemProps2.xml><?xml version="1.0" encoding="utf-8"?>
<ds:datastoreItem xmlns:ds="http://schemas.openxmlformats.org/officeDocument/2006/customXml" ds:itemID="{05CC0FFE-221F-41FF-834A-4FE12B92F2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Fijo</vt:lpstr>
      <vt:lpstr>Periodo de Prueba</vt:lpstr>
      <vt:lpstr>Vigilancia</vt:lpstr>
      <vt:lpstr>Caracter Eventual</vt:lpstr>
      <vt:lpstr>Caracter Temporal</vt:lpstr>
      <vt:lpstr>Fijo!Área_de_impresión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Ferreras Gómez</cp:lastModifiedBy>
  <cp:lastPrinted>2023-03-06T13:00:10Z</cp:lastPrinted>
  <dcterms:created xsi:type="dcterms:W3CDTF">2020-09-29T19:02:13Z</dcterms:created>
  <dcterms:modified xsi:type="dcterms:W3CDTF">2023-03-07T17:20:33Z</dcterms:modified>
</cp:coreProperties>
</file>