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D713B861-4E34-4E88-8E5B-AFD87DABAA7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3" l="1"/>
  <c r="I34" i="3"/>
  <c r="I26" i="3"/>
  <c r="I22" i="3"/>
  <c r="I24" i="3"/>
  <c r="I23" i="3"/>
  <c r="I16" i="3"/>
  <c r="I14" i="3"/>
  <c r="I11" i="3"/>
  <c r="H10" i="3" l="1"/>
  <c r="G10" i="3"/>
  <c r="C9" i="3"/>
  <c r="C25" i="3"/>
  <c r="P11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C36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C30" i="3"/>
  <c r="B30" i="3"/>
  <c r="B28" i="3"/>
  <c r="C27" i="3"/>
  <c r="C26" i="3"/>
  <c r="C15" i="3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C25" i="2"/>
  <c r="D10" i="3"/>
  <c r="E16" i="3"/>
  <c r="E10" i="3"/>
  <c r="E14" i="3"/>
  <c r="B34" i="2"/>
  <c r="B24" i="2"/>
  <c r="B23" i="2"/>
  <c r="B17" i="2"/>
  <c r="B14" i="2"/>
  <c r="B10" i="2"/>
  <c r="P10" i="3" l="1"/>
  <c r="B51" i="3"/>
  <c r="B15" i="3"/>
  <c r="B25" i="3"/>
  <c r="C73" i="3"/>
  <c r="C89" i="3" s="1"/>
  <c r="B73" i="3"/>
  <c r="B89" i="3" s="1"/>
  <c r="D14" i="3"/>
  <c r="P14" i="3" s="1"/>
  <c r="D16" i="3"/>
  <c r="P16" i="3" s="1"/>
  <c r="N9" i="3"/>
  <c r="O9" i="3"/>
  <c r="C51" i="2" l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J1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M15" i="3"/>
  <c r="L9" i="3"/>
  <c r="M35" i="3"/>
  <c r="N35" i="3"/>
  <c r="L35" i="3"/>
  <c r="B35" i="2"/>
  <c r="P35" i="3" l="1"/>
  <c r="N15" i="3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L66" i="3"/>
  <c r="M66" i="3"/>
  <c r="P61" i="3" l="1"/>
  <c r="P66" i="3"/>
  <c r="M73" i="3"/>
  <c r="M89" i="3" s="1"/>
  <c r="K15" i="3" l="1"/>
  <c r="P15" i="3" s="1"/>
  <c r="K9" i="3" l="1"/>
  <c r="L73" i="3"/>
  <c r="L89" i="3" s="1"/>
  <c r="K73" i="3" l="1"/>
  <c r="K89" i="3" l="1"/>
  <c r="P9" i="3" l="1"/>
  <c r="N73" i="3" l="1"/>
  <c r="N89" i="3" l="1"/>
  <c r="J25" i="3"/>
  <c r="P25" i="3" s="1"/>
  <c r="J73" i="3"/>
  <c r="J89" i="3" l="1"/>
  <c r="P89" i="3" s="1"/>
  <c r="P73" i="3"/>
</calcChain>
</file>

<file path=xl/sharedStrings.xml><?xml version="1.0" encoding="utf-8"?>
<sst xmlns="http://schemas.openxmlformats.org/spreadsheetml/2006/main" count="217" uniqueCount="130">
  <si>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</si>
  <si>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</si>
  <si>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</si>
  <si>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</si>
  <si>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</si>
  <si>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</si>
  <si>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</si>
  <si>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</si>
  <si>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</si>
  <si>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</si>
  <si>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</si>
  <si>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</si>
  <si>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</si>
  <si>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</si>
  <si>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</si>
  <si>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</si>
  <si>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</si>
  <si>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</si>
  <si>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</si>
  <si>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</si>
  <si>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</si>
  <si>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</si>
  <si>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</si>
  <si>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</si>
  <si>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</si>
  <si>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</si>
  <si>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</si>
  <si>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</si>
  <si>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</si>
  <si>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</si>
  <si>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</si>
  <si>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</si>
  <si>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</si>
  <si>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</si>
  <si>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</si>
  <si>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</si>
  <si>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</si>
  <si>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</si>
  <si>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</si>
  <si>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</si>
  <si>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</si>
  <si>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</si>
  <si>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</si>
  <si>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</si>
  <si>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</si>
  <si>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</si>
  <si>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</si>
  <si>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</si>
  <si>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</si>
  <si>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</si>
  <si>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</si>
  <si>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</si>
  <si>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</si>
  <si>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</si>
  <si>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</si>
  <si>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</si>
  <si>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</si>
  <si>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</si>
  <si>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</si>
  <si>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</si>
  <si>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</si>
  <si>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</si>
  <si>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</si>
  <si>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</si>
  <si>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</si>
  <si>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</si>
  <si>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</si>
  <si>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</si>
  <si>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</si>
  <si>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</si>
  <si>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</si>
  <si>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</si>
  <si>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</si>
  <si>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</si>
  <si>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</si>
  <si>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</si>
  <si>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</si>
  <si>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</si>
  <si>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</si>
  <si>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</si>
  <si>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</si>
  <si>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</si>
  <si>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</si>
  <si>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</si>
  <si>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</si>
  <si>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</si>
  <si>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</si>
  <si>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</si>
  <si>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</si>
  <si>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</si>
  <si>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</si>
  <si>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</si>
  <si>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</si>
  <si>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</si>
  <si>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</si>
  <si>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</si>
  <si>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</si>
  <si>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</si>
  <si>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</si>
  <si>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</si>
  <si>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</si>
  <si>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</si>
  <si>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</si>
  <si>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</si>
  <si>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</si>
  <si>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</si>
  <si>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</si>
  <si>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</si>
  <si>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</si>
  <si>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</si>
  <si>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</si>
  <si>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</si>
  <si>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</si>
  <si>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</si>
  <si>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</si>
  <si>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</si>
  <si>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</si>
  <si>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</si>
  <si>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</si>
  <si>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</si>
  <si>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</si>
  <si>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</si>
  <si>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</si>
  <si>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</si>
  <si>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Julio  del 2022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</si>
  <si>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Junio de 2022</t>
    </r>
  </si>
  <si>
    <t xml:space="preserve">Nota: La diferencia entre el presupuesto inicial y el presupuesto vigente se debe a una disminución en nuestro presupuesto realizada por la DIGEPRES por RD$4,444,000.00, así como </t>
  </si>
  <si>
    <t xml:space="preserve">            a la Modificación  No.0011 por RD$375,000.00.-</t>
  </si>
  <si>
    <t xml:space="preserve">Nota: La diferencia entre el presupuesto inicial y el presupuesto vigente se debe a una disminución en nuestro presupuesto realizada por la DIGEPRES por RD$4,444,000.00, así </t>
  </si>
  <si>
    <t xml:space="preserve">            como a la Modificación  No.0011 por RD$375,000.00.-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</si>
</sst>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0" fillId="0" borderId="0" xfId="0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43" fontId="0" fillId="0" borderId="0" xfId="0" applyNumberFormat="1" applyAlignme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0" fontId="0" fillId="0" borderId="0" xfId="0" applyFont="1"/>
    <xf numFmtId="0" fontId="0" fillId="0" borderId="0" xfId="0" applyFont="1" applyBorder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0"/>
  <sheetViews>
    <sheetView showGridLines="0" topLeftCell="A82" zoomScaleNormal="100" workbookViewId="0">
      <selection activeCell="A91" sqref="A91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</cols>
  <sheetData>
    <row r="1" spans="1:14" ht="18.75" x14ac:dyDescent="0.3">
      <c r="A1" s="59" t="s">
        <v>0</v>
      </c>
      <c r="B1" s="59"/>
      <c r="C1" s="59"/>
    </row>
    <row r="2" spans="1:14" ht="18.75" x14ac:dyDescent="0.3">
      <c r="A2" s="59" t="s">
        <v>1</v>
      </c>
      <c r="B2" s="59"/>
      <c r="C2" s="59"/>
    </row>
    <row r="3" spans="1:14" ht="18.75" x14ac:dyDescent="0.3">
      <c r="A3" s="64" t="s">
        <v>2</v>
      </c>
      <c r="B3" s="64"/>
      <c r="C3" s="64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x14ac:dyDescent="0.3">
      <c r="A4" s="64" t="s">
        <v>114</v>
      </c>
      <c r="B4" s="64"/>
      <c r="C4" s="64"/>
      <c r="D4" s="6" t="s">
        <v>3</v>
      </c>
    </row>
    <row r="5" spans="1:14" x14ac:dyDescent="0.25">
      <c r="A5" s="63" t="s">
        <v>4</v>
      </c>
      <c r="B5" s="63"/>
      <c r="C5" s="63"/>
      <c r="D5" s="11" t="s">
        <v>5</v>
      </c>
    </row>
    <row r="6" spans="1:14" x14ac:dyDescent="0.25">
      <c r="A6" s="57"/>
      <c r="B6" s="57"/>
      <c r="C6" s="57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135997549</v>
      </c>
      <c r="C9" s="13">
        <f>SUM(C10:C14)</f>
        <v>130047592.84</v>
      </c>
    </row>
    <row r="10" spans="1:14" x14ac:dyDescent="0.25">
      <c r="A10" s="5" t="s">
        <v>11</v>
      </c>
      <c r="B10" s="17">
        <f>69025625+42837550</f>
        <v>111863175</v>
      </c>
      <c r="C10" s="17">
        <v>102802983.62</v>
      </c>
    </row>
    <row r="11" spans="1:14" x14ac:dyDescent="0.25">
      <c r="A11" s="5" t="s">
        <v>12</v>
      </c>
      <c r="B11" s="17">
        <v>11200000</v>
      </c>
      <c r="C11" s="37">
        <v>11890000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f>9005426+3928948</f>
        <v>12934374</v>
      </c>
      <c r="C14" s="17">
        <v>15354609.220000001</v>
      </c>
    </row>
    <row r="15" spans="1:14" x14ac:dyDescent="0.25">
      <c r="A15" s="2" t="s">
        <v>16</v>
      </c>
      <c r="B15" s="13">
        <f>SUM(B16:B24)</f>
        <v>38830936</v>
      </c>
      <c r="C15" s="13">
        <f>SUM(C16:C24)</f>
        <v>32087069.390000001</v>
      </c>
    </row>
    <row r="16" spans="1:14" x14ac:dyDescent="0.25">
      <c r="A16" s="5" t="s">
        <v>17</v>
      </c>
      <c r="B16" s="17">
        <v>9377000</v>
      </c>
      <c r="C16" s="17">
        <v>9652000</v>
      </c>
    </row>
    <row r="17" spans="1:3" x14ac:dyDescent="0.25">
      <c r="A17" s="5" t="s">
        <v>18</v>
      </c>
      <c r="B17" s="17">
        <f>650000+500000</f>
        <v>1150000</v>
      </c>
      <c r="C17" s="17">
        <v>786000</v>
      </c>
    </row>
    <row r="18" spans="1:3" x14ac:dyDescent="0.25">
      <c r="A18" s="5" t="s">
        <v>19</v>
      </c>
      <c r="B18" s="17">
        <v>100000</v>
      </c>
      <c r="C18" s="17">
        <v>1600000</v>
      </c>
    </row>
    <row r="19" spans="1:3" ht="18" customHeight="1" x14ac:dyDescent="0.25">
      <c r="A19" s="5" t="s">
        <v>20</v>
      </c>
      <c r="B19" s="17">
        <v>3700000</v>
      </c>
      <c r="C19" s="17">
        <v>580000</v>
      </c>
    </row>
    <row r="20" spans="1:3" x14ac:dyDescent="0.25">
      <c r="A20" s="5" t="s">
        <v>21</v>
      </c>
      <c r="B20" s="17">
        <v>2931000</v>
      </c>
      <c r="C20" s="17">
        <v>2433517.79</v>
      </c>
    </row>
    <row r="21" spans="1:3" x14ac:dyDescent="0.25">
      <c r="A21" s="5" t="s">
        <v>22</v>
      </c>
      <c r="B21" s="17">
        <v>1550000</v>
      </c>
      <c r="C21" s="17">
        <v>1700000</v>
      </c>
    </row>
    <row r="22" spans="1:3" x14ac:dyDescent="0.25">
      <c r="A22" s="5" t="s">
        <v>23</v>
      </c>
      <c r="B22" s="17">
        <v>2110000</v>
      </c>
      <c r="C22" s="17">
        <v>1984000</v>
      </c>
    </row>
    <row r="23" spans="1:3" x14ac:dyDescent="0.25">
      <c r="A23" s="5" t="s">
        <v>24</v>
      </c>
      <c r="B23" s="17">
        <f>7550000+7862936</f>
        <v>15412936</v>
      </c>
      <c r="C23" s="17">
        <v>11207551.5</v>
      </c>
    </row>
    <row r="24" spans="1:3" x14ac:dyDescent="0.25">
      <c r="A24" s="5" t="s">
        <v>25</v>
      </c>
      <c r="B24" s="17">
        <f>1600000+900000</f>
        <v>2500000</v>
      </c>
      <c r="C24" s="17">
        <v>2144000.1</v>
      </c>
    </row>
    <row r="25" spans="1:3" x14ac:dyDescent="0.25">
      <c r="A25" s="2" t="s">
        <v>26</v>
      </c>
      <c r="B25" s="13">
        <f>SUM(B26:B34)</f>
        <v>6650000</v>
      </c>
      <c r="C25" s="13">
        <f>SUM(C26:C34)</f>
        <v>8642322.7699999996</v>
      </c>
    </row>
    <row r="26" spans="1:3" x14ac:dyDescent="0.25">
      <c r="A26" s="5" t="s">
        <v>27</v>
      </c>
      <c r="B26" s="17">
        <v>300000</v>
      </c>
      <c r="C26" s="17">
        <v>300000</v>
      </c>
    </row>
    <row r="27" spans="1:3" x14ac:dyDescent="0.25">
      <c r="A27" s="5" t="s">
        <v>28</v>
      </c>
      <c r="B27" s="17">
        <v>450000</v>
      </c>
      <c r="C27" s="17">
        <v>700000</v>
      </c>
    </row>
    <row r="28" spans="1:3" x14ac:dyDescent="0.25">
      <c r="A28" s="5" t="s">
        <v>29</v>
      </c>
      <c r="B28" s="17">
        <v>600000</v>
      </c>
      <c r="C28" s="17">
        <v>525000</v>
      </c>
    </row>
    <row r="29" spans="1:3" x14ac:dyDescent="0.25">
      <c r="A29" s="5" t="s">
        <v>30</v>
      </c>
      <c r="B29" s="17"/>
      <c r="C29" s="17"/>
    </row>
    <row r="30" spans="1:3" x14ac:dyDescent="0.25">
      <c r="A30" s="5" t="s">
        <v>31</v>
      </c>
      <c r="B30" s="17">
        <v>200000</v>
      </c>
      <c r="C30" s="17">
        <v>200000</v>
      </c>
    </row>
    <row r="31" spans="1:3" x14ac:dyDescent="0.25">
      <c r="A31" s="5" t="s">
        <v>32</v>
      </c>
      <c r="B31" s="17"/>
      <c r="C31" s="17"/>
    </row>
    <row r="32" spans="1:3" x14ac:dyDescent="0.25">
      <c r="A32" s="5" t="s">
        <v>33</v>
      </c>
      <c r="B32" s="17">
        <v>2750000</v>
      </c>
      <c r="C32" s="17">
        <v>4550000</v>
      </c>
    </row>
    <row r="33" spans="1:3" x14ac:dyDescent="0.25">
      <c r="A33" s="5" t="s">
        <v>34</v>
      </c>
      <c r="B33" s="17"/>
      <c r="C33" s="17"/>
    </row>
    <row r="34" spans="1:3" x14ac:dyDescent="0.25">
      <c r="A34" s="5" t="s">
        <v>35</v>
      </c>
      <c r="B34" s="17">
        <f>2050000+300000</f>
        <v>2350000</v>
      </c>
      <c r="C34" s="17">
        <v>2367322.77</v>
      </c>
    </row>
    <row r="35" spans="1:3" x14ac:dyDescent="0.25">
      <c r="A35" s="2" t="s">
        <v>36</v>
      </c>
      <c r="B35" s="13">
        <f>SUM(B36:B42)</f>
        <v>4000003</v>
      </c>
      <c r="C35" s="13">
        <f>SUM(C36:C50)</f>
        <v>3535003</v>
      </c>
    </row>
    <row r="36" spans="1:3" x14ac:dyDescent="0.25">
      <c r="A36" s="5" t="s">
        <v>37</v>
      </c>
      <c r="B36" s="17">
        <v>4000003</v>
      </c>
      <c r="C36" s="17">
        <v>3535003</v>
      </c>
    </row>
    <row r="37" spans="1:3" x14ac:dyDescent="0.25">
      <c r="A37" s="5" t="s">
        <v>38</v>
      </c>
      <c r="B37" s="17"/>
      <c r="C37" s="17"/>
    </row>
    <row r="38" spans="1:3" x14ac:dyDescent="0.25">
      <c r="A38" s="5" t="s">
        <v>39</v>
      </c>
      <c r="B38" s="17"/>
      <c r="C38" s="17"/>
    </row>
    <row r="39" spans="1:3" x14ac:dyDescent="0.25">
      <c r="A39" s="5" t="s">
        <v>40</v>
      </c>
      <c r="B39" s="17"/>
      <c r="C39" s="17"/>
    </row>
    <row r="40" spans="1:3" x14ac:dyDescent="0.25">
      <c r="A40" s="5" t="s">
        <v>41</v>
      </c>
      <c r="B40" s="17"/>
      <c r="C40" s="17"/>
    </row>
    <row r="41" spans="1:3" x14ac:dyDescent="0.25">
      <c r="A41" s="5" t="s">
        <v>42</v>
      </c>
      <c r="B41" s="17"/>
      <c r="C41" s="17"/>
    </row>
    <row r="42" spans="1:3" x14ac:dyDescent="0.25">
      <c r="A42" s="5" t="s">
        <v>43</v>
      </c>
      <c r="B42" s="17"/>
      <c r="C42" s="17"/>
    </row>
    <row r="43" spans="1:3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45</v>
      </c>
      <c r="B44" s="17"/>
      <c r="C44" s="17"/>
    </row>
    <row r="45" spans="1:3" x14ac:dyDescent="0.25">
      <c r="A45" s="5" t="s">
        <v>46</v>
      </c>
      <c r="B45" s="17"/>
      <c r="C45" s="17"/>
    </row>
    <row r="46" spans="1:3" x14ac:dyDescent="0.25">
      <c r="A46" s="5" t="s">
        <v>47</v>
      </c>
      <c r="B46" s="17"/>
      <c r="C46" s="17"/>
    </row>
    <row r="47" spans="1:3" x14ac:dyDescent="0.25">
      <c r="A47" s="5" t="s">
        <v>48</v>
      </c>
      <c r="B47" s="17"/>
      <c r="C47" s="17"/>
    </row>
    <row r="48" spans="1:3" x14ac:dyDescent="0.25">
      <c r="A48" s="5" t="s">
        <v>49</v>
      </c>
      <c r="B48" s="17"/>
      <c r="C48" s="17"/>
    </row>
    <row r="49" spans="1:3" x14ac:dyDescent="0.25">
      <c r="A49" s="5" t="s">
        <v>50</v>
      </c>
      <c r="B49" s="17"/>
      <c r="C49" s="17"/>
    </row>
    <row r="50" spans="1:3" x14ac:dyDescent="0.25">
      <c r="A50" s="5" t="s">
        <v>51</v>
      </c>
      <c r="B50" s="17"/>
      <c r="C50" s="17"/>
    </row>
    <row r="51" spans="1:3" x14ac:dyDescent="0.25">
      <c r="A51" s="2" t="s">
        <v>52</v>
      </c>
      <c r="B51" s="13">
        <f>SUM(B52:B60)</f>
        <v>710000</v>
      </c>
      <c r="C51" s="13">
        <f>SUM(C52:C60)</f>
        <v>7057500</v>
      </c>
    </row>
    <row r="52" spans="1:3" x14ac:dyDescent="0.25">
      <c r="A52" s="5" t="s">
        <v>53</v>
      </c>
      <c r="B52" s="17">
        <v>550000</v>
      </c>
      <c r="C52" s="17">
        <v>1027500</v>
      </c>
    </row>
    <row r="53" spans="1:3" x14ac:dyDescent="0.25">
      <c r="A53" s="5" t="s">
        <v>54</v>
      </c>
      <c r="B53" s="17">
        <v>100000</v>
      </c>
      <c r="C53" s="17">
        <v>200000</v>
      </c>
    </row>
    <row r="54" spans="1:3" x14ac:dyDescent="0.25">
      <c r="A54" s="5" t="s">
        <v>55</v>
      </c>
      <c r="B54" s="17"/>
      <c r="C54" s="17"/>
    </row>
    <row r="55" spans="1:3" x14ac:dyDescent="0.25">
      <c r="A55" s="5" t="s">
        <v>56</v>
      </c>
      <c r="B55" s="17"/>
      <c r="C55" s="17">
        <v>5470000</v>
      </c>
    </row>
    <row r="56" spans="1:3" x14ac:dyDescent="0.25">
      <c r="A56" s="5" t="s">
        <v>57</v>
      </c>
      <c r="B56" s="17">
        <v>60000</v>
      </c>
      <c r="C56" s="17">
        <v>360000</v>
      </c>
    </row>
    <row r="57" spans="1:3" x14ac:dyDescent="0.25">
      <c r="A57" s="5" t="s">
        <v>58</v>
      </c>
      <c r="B57" s="17"/>
      <c r="C57" s="17"/>
    </row>
    <row r="58" spans="1:3" x14ac:dyDescent="0.25">
      <c r="A58" s="5" t="s">
        <v>59</v>
      </c>
      <c r="B58" s="17"/>
      <c r="C58" s="17"/>
    </row>
    <row r="59" spans="1:3" x14ac:dyDescent="0.25">
      <c r="A59" s="5" t="s">
        <v>60</v>
      </c>
      <c r="B59" s="17"/>
      <c r="C59" s="17"/>
    </row>
    <row r="60" spans="1:3" x14ac:dyDescent="0.25">
      <c r="A60" s="5" t="s">
        <v>61</v>
      </c>
      <c r="B60" s="17"/>
      <c r="C60" s="17"/>
    </row>
    <row r="61" spans="1:3" x14ac:dyDescent="0.25">
      <c r="A61" s="2" t="s">
        <v>62</v>
      </c>
      <c r="B61" s="13">
        <v>0</v>
      </c>
      <c r="C61" s="14">
        <v>0</v>
      </c>
    </row>
    <row r="62" spans="1:3" x14ac:dyDescent="0.25">
      <c r="A62" s="5" t="s">
        <v>63</v>
      </c>
      <c r="B62" s="17"/>
      <c r="C62" s="14"/>
    </row>
    <row r="63" spans="1:3" x14ac:dyDescent="0.25">
      <c r="A63" s="5" t="s">
        <v>64</v>
      </c>
      <c r="B63" s="17"/>
      <c r="C63" s="14"/>
    </row>
    <row r="64" spans="1:3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8" t="s">
        <v>74</v>
      </c>
      <c r="B73" s="19">
        <v>0</v>
      </c>
      <c r="C73" s="18">
        <v>0</v>
      </c>
    </row>
    <row r="74" spans="1:3" x14ac:dyDescent="0.25">
      <c r="A74" s="34"/>
      <c r="B74" s="35">
        <v>0</v>
      </c>
      <c r="C74" s="35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30" t="s">
        <v>75</v>
      </c>
      <c r="B76" s="31">
        <v>0</v>
      </c>
      <c r="C76" s="32">
        <v>0</v>
      </c>
    </row>
    <row r="77" spans="1:3" x14ac:dyDescent="0.25">
      <c r="A77" s="30" t="s">
        <v>76</v>
      </c>
      <c r="B77" s="31">
        <v>0</v>
      </c>
      <c r="C77" s="32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4" x14ac:dyDescent="0.25">
      <c r="A81" s="5" t="s">
        <v>80</v>
      </c>
      <c r="B81" s="17"/>
      <c r="C81" s="14"/>
    </row>
    <row r="82" spans="1:4" x14ac:dyDescent="0.25">
      <c r="A82" s="5" t="s">
        <v>81</v>
      </c>
      <c r="B82" s="17"/>
      <c r="C82" s="14"/>
    </row>
    <row r="83" spans="1:4" x14ac:dyDescent="0.25">
      <c r="A83" s="2" t="s">
        <v>82</v>
      </c>
      <c r="B83" s="13">
        <v>0</v>
      </c>
      <c r="C83" s="14">
        <v>0</v>
      </c>
    </row>
    <row r="84" spans="1:4" x14ac:dyDescent="0.25">
      <c r="A84" s="5" t="s">
        <v>83</v>
      </c>
      <c r="B84" s="17"/>
      <c r="C84" s="14"/>
    </row>
    <row r="85" spans="1:4" x14ac:dyDescent="0.25">
      <c r="A85" s="7" t="s">
        <v>84</v>
      </c>
      <c r="B85" s="18">
        <v>0</v>
      </c>
      <c r="C85" s="18">
        <v>0</v>
      </c>
    </row>
    <row r="86" spans="1:4" x14ac:dyDescent="0.25">
      <c r="B86" s="14"/>
      <c r="C86" s="14"/>
    </row>
    <row r="87" spans="1:4" ht="15.75" x14ac:dyDescent="0.25">
      <c r="A87" s="8" t="s">
        <v>85</v>
      </c>
      <c r="B87" s="19">
        <f>SUM(B9+B15+B25+B35+B51)</f>
        <v>186188488</v>
      </c>
      <c r="C87" s="19">
        <f>SUM(C9+C15+C25+C35+C51)</f>
        <v>181369488.00000003</v>
      </c>
    </row>
    <row r="88" spans="1:4" x14ac:dyDescent="0.25">
      <c r="A88" t="s">
        <v>86</v>
      </c>
      <c r="B88" s="14" t="s">
        <v>87</v>
      </c>
      <c r="C88" s="14"/>
    </row>
    <row r="90" spans="1:4" x14ac:dyDescent="0.25">
      <c r="A90" t="s">
        <v>88</v>
      </c>
      <c r="B90" t="s">
        <v>89</v>
      </c>
    </row>
    <row r="93" spans="1:4" x14ac:dyDescent="0.25">
      <c r="B93" s="27"/>
      <c r="C93" s="27"/>
      <c r="D93" s="27"/>
    </row>
    <row r="94" spans="1:4" ht="9.75" customHeight="1" x14ac:dyDescent="0.25">
      <c r="A94" s="27" t="s">
        <v>90</v>
      </c>
      <c r="B94" t="s">
        <v>91</v>
      </c>
    </row>
    <row r="95" spans="1:4" x14ac:dyDescent="0.25">
      <c r="A95" s="28" t="s">
        <v>121</v>
      </c>
      <c r="B95" s="22" t="s">
        <v>92</v>
      </c>
    </row>
    <row r="96" spans="1:4" x14ac:dyDescent="0.25">
      <c r="A96" t="s">
        <v>115</v>
      </c>
      <c r="B96" t="s">
        <v>93</v>
      </c>
    </row>
    <row r="98" spans="1:8" x14ac:dyDescent="0.25">
      <c r="A98" s="60" t="s">
        <v>94</v>
      </c>
      <c r="B98" s="60"/>
      <c r="C98" s="60"/>
    </row>
    <row r="99" spans="1:8" x14ac:dyDescent="0.25">
      <c r="A99" s="38"/>
      <c r="B99" s="38"/>
      <c r="C99" s="38"/>
    </row>
    <row r="100" spans="1:8" x14ac:dyDescent="0.25">
      <c r="A100" s="36"/>
      <c r="B100" s="36"/>
      <c r="C100" s="36"/>
    </row>
    <row r="101" spans="1:8" x14ac:dyDescent="0.25">
      <c r="A101" s="33"/>
      <c r="B101" s="33"/>
      <c r="C101" s="33"/>
    </row>
    <row r="102" spans="1:8" x14ac:dyDescent="0.25">
      <c r="A102" s="29" t="s">
        <v>95</v>
      </c>
      <c r="B102" s="29"/>
      <c r="C102" s="29"/>
    </row>
    <row r="103" spans="1:8" x14ac:dyDescent="0.25">
      <c r="A103" s="62" t="s">
        <v>117</v>
      </c>
      <c r="B103" s="62"/>
      <c r="C103" s="62"/>
    </row>
    <row r="104" spans="1:8" x14ac:dyDescent="0.25">
      <c r="A104" s="60" t="s">
        <v>118</v>
      </c>
      <c r="B104" s="60"/>
      <c r="C104" s="60"/>
    </row>
    <row r="106" spans="1:8" x14ac:dyDescent="0.25">
      <c r="A106" s="61" t="s">
        <v>128</v>
      </c>
      <c r="B106" s="61"/>
      <c r="C106" s="61"/>
      <c r="D106" s="61"/>
      <c r="E106" s="61"/>
      <c r="F106" s="61"/>
      <c r="G106" s="61"/>
      <c r="H106" s="61"/>
    </row>
    <row r="107" spans="1:8" x14ac:dyDescent="0.25">
      <c r="A107" s="61" t="s">
        <v>129</v>
      </c>
      <c r="B107" s="61"/>
      <c r="C107" s="61"/>
      <c r="D107" s="61"/>
      <c r="E107" s="61"/>
      <c r="F107" s="61"/>
      <c r="G107" s="61"/>
      <c r="H107" s="61"/>
    </row>
    <row r="110" spans="1:8" x14ac:dyDescent="0.25">
      <c r="C110" s="16"/>
    </row>
  </sheetData>
  <mergeCells count="14">
    <mergeCell ref="A1:C1"/>
    <mergeCell ref="A2:C2"/>
    <mergeCell ref="A5:C5"/>
    <mergeCell ref="A3:C3"/>
    <mergeCell ref="A4:C4"/>
    <mergeCell ref="J3:L3"/>
    <mergeCell ref="M3:N3"/>
    <mergeCell ref="A98:C98"/>
    <mergeCell ref="A106:H106"/>
    <mergeCell ref="A107:H107"/>
    <mergeCell ref="A103:C103"/>
    <mergeCell ref="A104:C104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ignoredErrors>
    <ignoredError sqref="C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0"/>
  <sheetViews>
    <sheetView showGridLines="0" tabSelected="1" zoomScale="75" zoomScaleNormal="75" workbookViewId="0">
      <selection activeCell="J7" sqref="J7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4.42578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"/>
    </row>
    <row r="2" spans="1:28" ht="18.75" customHeight="1" x14ac:dyDescent="0.3">
      <c r="A2" s="65" t="s">
        <v>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"/>
    </row>
    <row r="3" spans="1:28" ht="15.75" customHeight="1" x14ac:dyDescent="0.25">
      <c r="A3" s="64" t="s">
        <v>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1"/>
    </row>
    <row r="4" spans="1:28" ht="15.75" x14ac:dyDescent="0.25">
      <c r="A4" s="64" t="s">
        <v>120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1"/>
    </row>
    <row r="5" spans="1:28" x14ac:dyDescent="0.25">
      <c r="A5" s="63" t="s">
        <v>98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122</v>
      </c>
      <c r="C7" s="10" t="s">
        <v>123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135997549</v>
      </c>
      <c r="C9" s="13">
        <f>C10+C11+C14</f>
        <v>130047592.84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64564976.339999996</v>
      </c>
      <c r="S9" s="15"/>
    </row>
    <row r="10" spans="1:28" s="22" customFormat="1" x14ac:dyDescent="0.25">
      <c r="A10" s="50" t="s">
        <v>11</v>
      </c>
      <c r="B10" s="46">
        <f>37368000+65345700+7149475+2000000</f>
        <v>111863175</v>
      </c>
      <c r="C10" s="46">
        <v>102802983.62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51">
        <f>5523300+2082000+63451.77</f>
        <v>7668751.7699999996</v>
      </c>
      <c r="H10" s="51">
        <f>5473300+4180450</f>
        <v>9653750</v>
      </c>
      <c r="I10" s="51">
        <v>11522400</v>
      </c>
      <c r="J10" s="51"/>
      <c r="K10" s="51"/>
      <c r="L10" s="51"/>
      <c r="M10" s="51"/>
      <c r="N10" s="51"/>
      <c r="O10" s="13"/>
      <c r="P10" s="13">
        <f t="shared" ref="P10:P73" si="2">SUM(D10:O10)</f>
        <v>53608767.409999996</v>
      </c>
    </row>
    <row r="11" spans="1:28" x14ac:dyDescent="0.25">
      <c r="A11" s="5" t="s">
        <v>12</v>
      </c>
      <c r="B11" s="48">
        <v>11200000</v>
      </c>
      <c r="C11" s="48">
        <v>11890000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/>
      <c r="K11" s="14"/>
      <c r="L11" s="14"/>
      <c r="M11" s="14"/>
      <c r="N11" s="14"/>
      <c r="O11" s="13"/>
      <c r="P11" s="49">
        <f t="shared" si="2"/>
        <v>2962400</v>
      </c>
    </row>
    <row r="12" spans="1:28" ht="30" x14ac:dyDescent="0.25">
      <c r="A12" s="5" t="s">
        <v>13</v>
      </c>
      <c r="B12" s="48"/>
      <c r="C12" s="48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8"/>
      <c r="C13" s="48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8">
        <f>5997692+6006152+930530</f>
        <v>12934374</v>
      </c>
      <c r="C14" s="48">
        <v>15354609.220000001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/>
      <c r="K14" s="17"/>
      <c r="L14" s="17"/>
      <c r="M14" s="17"/>
      <c r="N14" s="17"/>
      <c r="O14" s="17"/>
      <c r="P14" s="49">
        <f t="shared" si="2"/>
        <v>7993808.9299999997</v>
      </c>
    </row>
    <row r="15" spans="1:28" x14ac:dyDescent="0.25">
      <c r="A15" s="2" t="s">
        <v>16</v>
      </c>
      <c r="B15" s="46">
        <f>B16+B17+B18+B19+B20+B21+B22+B23+B24</f>
        <v>38830936</v>
      </c>
      <c r="C15" s="46">
        <f>C16+C17+C18+C19+C20+C21+C22+C23+C24</f>
        <v>32087069.390000001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8276730.7400000002</v>
      </c>
    </row>
    <row r="16" spans="1:28" x14ac:dyDescent="0.25">
      <c r="A16" s="5" t="s">
        <v>17</v>
      </c>
      <c r="B16" s="48">
        <f>15000+1800000+4700000+2850000+12000</f>
        <v>9377000</v>
      </c>
      <c r="C16" s="48">
        <v>9652000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/>
      <c r="K16" s="14"/>
      <c r="L16" s="17"/>
      <c r="M16" s="14"/>
      <c r="N16" s="14"/>
      <c r="O16" s="14"/>
      <c r="P16" s="49">
        <f t="shared" si="2"/>
        <v>4631254.3899999997</v>
      </c>
    </row>
    <row r="17" spans="1:16" ht="30" x14ac:dyDescent="0.25">
      <c r="A17" s="5" t="s">
        <v>18</v>
      </c>
      <c r="B17" s="48">
        <f>50000+1100000</f>
        <v>1150000</v>
      </c>
      <c r="C17" s="48">
        <v>786000</v>
      </c>
      <c r="D17" s="13"/>
      <c r="E17" s="17">
        <v>0</v>
      </c>
      <c r="F17" s="14"/>
      <c r="G17" s="14">
        <f>57230</f>
        <v>57230</v>
      </c>
      <c r="H17" s="14"/>
      <c r="I17" s="14"/>
      <c r="J17" s="14"/>
      <c r="K17" s="14"/>
      <c r="L17" s="14"/>
      <c r="M17" s="14"/>
      <c r="N17" s="14"/>
      <c r="O17" s="14"/>
      <c r="P17" s="49">
        <f t="shared" si="2"/>
        <v>57230</v>
      </c>
    </row>
    <row r="18" spans="1:16" x14ac:dyDescent="0.25">
      <c r="A18" s="5" t="s">
        <v>19</v>
      </c>
      <c r="B18" s="48">
        <v>100000</v>
      </c>
      <c r="C18" s="48">
        <v>1600000</v>
      </c>
      <c r="D18" s="13"/>
      <c r="E18" s="17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9">
        <f t="shared" si="2"/>
        <v>0</v>
      </c>
    </row>
    <row r="19" spans="1:16" ht="18" customHeight="1" x14ac:dyDescent="0.25">
      <c r="A19" s="5" t="s">
        <v>20</v>
      </c>
      <c r="B19" s="48">
        <v>3700000</v>
      </c>
      <c r="C19" s="48">
        <v>580000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9">
        <f t="shared" si="2"/>
        <v>0</v>
      </c>
    </row>
    <row r="20" spans="1:16" x14ac:dyDescent="0.25">
      <c r="A20" s="5" t="s">
        <v>21</v>
      </c>
      <c r="B20" s="48">
        <f>406000+25000+2500000</f>
        <v>2931000</v>
      </c>
      <c r="C20" s="48">
        <v>2433517.79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/>
      <c r="K20" s="14"/>
      <c r="L20" s="17"/>
      <c r="M20" s="14"/>
      <c r="N20" s="14"/>
      <c r="O20" s="14"/>
      <c r="P20" s="49">
        <f t="shared" si="2"/>
        <v>200100</v>
      </c>
    </row>
    <row r="21" spans="1:16" x14ac:dyDescent="0.25">
      <c r="A21" s="5" t="s">
        <v>22</v>
      </c>
      <c r="B21" s="48">
        <f>350000+1200000</f>
        <v>1550000</v>
      </c>
      <c r="C21" s="48">
        <v>1700000</v>
      </c>
      <c r="D21" s="13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/>
      <c r="K21" s="14"/>
      <c r="L21" s="14"/>
      <c r="M21" s="14"/>
      <c r="N21" s="14"/>
      <c r="O21" s="14"/>
      <c r="P21" s="49">
        <f t="shared" si="2"/>
        <v>700166.2</v>
      </c>
    </row>
    <row r="22" spans="1:16" ht="45" x14ac:dyDescent="0.25">
      <c r="A22" s="5" t="s">
        <v>23</v>
      </c>
      <c r="B22" s="48">
        <f>960000+1150000</f>
        <v>2110000</v>
      </c>
      <c r="C22" s="48">
        <v>1984000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/>
      <c r="K22" s="14"/>
      <c r="L22" s="14"/>
      <c r="M22" s="14"/>
      <c r="N22" s="14"/>
      <c r="O22" s="14"/>
      <c r="P22" s="49">
        <f t="shared" si="2"/>
        <v>493701.4</v>
      </c>
    </row>
    <row r="23" spans="1:16" ht="30" x14ac:dyDescent="0.25">
      <c r="A23" s="5" t="s">
        <v>24</v>
      </c>
      <c r="B23" s="48">
        <f>800000+6000000+8612936</f>
        <v>15412936</v>
      </c>
      <c r="C23" s="48">
        <v>11207551.5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/>
      <c r="K23" s="14"/>
      <c r="L23" s="14"/>
      <c r="M23" s="14"/>
      <c r="N23" s="14"/>
      <c r="O23" s="14"/>
      <c r="P23" s="49">
        <f t="shared" si="2"/>
        <v>1853527.03</v>
      </c>
    </row>
    <row r="24" spans="1:16" ht="30" x14ac:dyDescent="0.25">
      <c r="A24" s="5" t="s">
        <v>25</v>
      </c>
      <c r="B24" s="48">
        <f>2500000</f>
        <v>2500000</v>
      </c>
      <c r="C24" s="48">
        <v>2144000.1</v>
      </c>
      <c r="D24" s="13"/>
      <c r="E24" s="17">
        <v>18000.189999999999</v>
      </c>
      <c r="F24" s="54">
        <v>17850</v>
      </c>
      <c r="G24" s="54">
        <v>17877</v>
      </c>
      <c r="H24" s="14">
        <v>184010.53</v>
      </c>
      <c r="I24" s="14">
        <f>28674+74340</f>
        <v>103014</v>
      </c>
      <c r="J24" s="14"/>
      <c r="K24" s="14"/>
      <c r="L24" s="17"/>
      <c r="M24" s="14"/>
      <c r="N24" s="14"/>
      <c r="O24" s="14"/>
      <c r="P24" s="49">
        <f t="shared" si="2"/>
        <v>340751.72</v>
      </c>
    </row>
    <row r="25" spans="1:16" x14ac:dyDescent="0.25">
      <c r="A25" s="2" t="s">
        <v>26</v>
      </c>
      <c r="B25" s="46">
        <f>B26+B27+B28+B29+B30+B31+B32+B33+B34</f>
        <v>6650000</v>
      </c>
      <c r="C25" s="46">
        <f>C26+C27+C28+C29+C30+C31+C32+C33+C34</f>
        <v>8642322.7699999996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1271540.67</v>
      </c>
    </row>
    <row r="26" spans="1:16" ht="30" x14ac:dyDescent="0.25">
      <c r="A26" s="5" t="s">
        <v>27</v>
      </c>
      <c r="B26" s="48">
        <f>200000+100000</f>
        <v>300000</v>
      </c>
      <c r="C26" s="48">
        <f>200000+100000</f>
        <v>300000</v>
      </c>
      <c r="D26" s="17"/>
      <c r="E26" s="17">
        <v>23954</v>
      </c>
      <c r="F26" s="14"/>
      <c r="G26" s="54">
        <f>39300</f>
        <v>39300</v>
      </c>
      <c r="H26" s="54">
        <v>3600</v>
      </c>
      <c r="I26" s="54">
        <f>36063.9</f>
        <v>36063.9</v>
      </c>
      <c r="J26" s="14"/>
      <c r="K26" s="14"/>
      <c r="L26" s="14"/>
      <c r="M26" s="14"/>
      <c r="N26" s="16"/>
      <c r="O26" s="16"/>
      <c r="P26" s="49">
        <f t="shared" si="2"/>
        <v>102917.9</v>
      </c>
    </row>
    <row r="27" spans="1:16" x14ac:dyDescent="0.25">
      <c r="A27" s="5" t="s">
        <v>28</v>
      </c>
      <c r="B27" s="48">
        <f>100000+350000</f>
        <v>450000</v>
      </c>
      <c r="C27" s="48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9">
        <f t="shared" si="2"/>
        <v>0</v>
      </c>
    </row>
    <row r="28" spans="1:16" ht="30" x14ac:dyDescent="0.25">
      <c r="A28" s="5" t="s">
        <v>29</v>
      </c>
      <c r="B28" s="48">
        <f>200000+400000</f>
        <v>600000</v>
      </c>
      <c r="C28" s="48">
        <v>525000</v>
      </c>
      <c r="D28" s="24"/>
      <c r="E28" s="24"/>
      <c r="F28" s="24"/>
      <c r="G28" s="54">
        <f>9322+3649.15</f>
        <v>12971.15</v>
      </c>
      <c r="H28" s="25"/>
      <c r="I28" s="54">
        <v>52321.2</v>
      </c>
      <c r="J28" s="25"/>
      <c r="K28" s="25"/>
      <c r="L28" s="25"/>
      <c r="M28" s="25"/>
      <c r="N28" s="25"/>
      <c r="O28" s="25"/>
      <c r="P28" s="49">
        <f t="shared" si="2"/>
        <v>65292.35</v>
      </c>
    </row>
    <row r="29" spans="1:16" x14ac:dyDescent="0.25">
      <c r="A29" s="5" t="s">
        <v>30</v>
      </c>
      <c r="B29" s="48"/>
      <c r="C29" s="48"/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9">
        <f t="shared" si="2"/>
        <v>0</v>
      </c>
    </row>
    <row r="30" spans="1:16" ht="30" x14ac:dyDescent="0.25">
      <c r="A30" s="5" t="s">
        <v>31</v>
      </c>
      <c r="B30" s="48">
        <f>100000+100000</f>
        <v>200000</v>
      </c>
      <c r="C30" s="48">
        <f>100000+100000</f>
        <v>200000</v>
      </c>
      <c r="D30" s="17"/>
      <c r="E30" s="17"/>
      <c r="F30" s="17"/>
      <c r="G30" s="54">
        <v>16284</v>
      </c>
      <c r="H30" s="14"/>
      <c r="I30" s="54">
        <v>62804.32</v>
      </c>
      <c r="J30" s="14"/>
      <c r="K30" s="14"/>
      <c r="L30" s="14"/>
      <c r="M30" s="25"/>
      <c r="N30" s="16"/>
      <c r="O30" s="16"/>
      <c r="P30" s="49">
        <f t="shared" si="2"/>
        <v>79088.320000000007</v>
      </c>
    </row>
    <row r="31" spans="1:16" ht="30" x14ac:dyDescent="0.25">
      <c r="A31" s="5" t="s">
        <v>32</v>
      </c>
      <c r="B31" s="48"/>
      <c r="C31" s="48"/>
      <c r="D31" s="17"/>
      <c r="E31" s="17"/>
      <c r="F31" s="17"/>
      <c r="G31" s="14"/>
      <c r="H31" s="14"/>
      <c r="I31" s="14"/>
      <c r="J31" s="14"/>
      <c r="K31" s="14"/>
      <c r="L31" s="14"/>
      <c r="M31" s="25"/>
      <c r="N31" s="14"/>
      <c r="O31" s="14"/>
      <c r="P31" s="49">
        <f t="shared" si="2"/>
        <v>0</v>
      </c>
    </row>
    <row r="32" spans="1:16" ht="30" x14ac:dyDescent="0.25">
      <c r="A32" s="5" t="s">
        <v>33</v>
      </c>
      <c r="B32" s="48">
        <f>2700000+50000</f>
        <v>2750000</v>
      </c>
      <c r="C32" s="48">
        <v>4550000</v>
      </c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6"/>
      <c r="O32" s="26"/>
      <c r="P32" s="49">
        <f t="shared" si="2"/>
        <v>0</v>
      </c>
    </row>
    <row r="33" spans="1:21" ht="45" x14ac:dyDescent="0.25">
      <c r="A33" s="5" t="s">
        <v>34</v>
      </c>
      <c r="B33" s="48"/>
      <c r="C33" s="48"/>
      <c r="D33" s="17"/>
      <c r="E33" s="17"/>
      <c r="F33" s="17"/>
      <c r="G33" s="14"/>
      <c r="H33" s="14"/>
      <c r="I33" s="14"/>
      <c r="J33" s="14"/>
      <c r="K33" s="25"/>
      <c r="L33" s="14"/>
      <c r="M33" s="25"/>
      <c r="N33" s="25"/>
      <c r="O33" s="25"/>
      <c r="P33" s="49">
        <f t="shared" si="2"/>
        <v>0</v>
      </c>
    </row>
    <row r="34" spans="1:21" x14ac:dyDescent="0.25">
      <c r="A34" s="5" t="s">
        <v>35</v>
      </c>
      <c r="B34" s="48">
        <f>200000+1600000+25000+25000+100000+400000</f>
        <v>2350000</v>
      </c>
      <c r="C34" s="48">
        <v>2367322.77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/>
      <c r="K34" s="14"/>
      <c r="L34" s="14"/>
      <c r="M34" s="16"/>
      <c r="N34" s="16"/>
      <c r="O34" s="16"/>
      <c r="P34" s="49">
        <f t="shared" si="2"/>
        <v>1024242.1</v>
      </c>
    </row>
    <row r="35" spans="1:21" x14ac:dyDescent="0.25">
      <c r="A35" s="2" t="s">
        <v>36</v>
      </c>
      <c r="B35" s="46">
        <f t="shared" ref="B35:C35" si="7">B36+B37+B38+B39+B40+B41+B42</f>
        <v>4000003</v>
      </c>
      <c r="C35" s="46">
        <f t="shared" si="7"/>
        <v>3535003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9">
        <f t="shared" si="2"/>
        <v>0</v>
      </c>
    </row>
    <row r="36" spans="1:21" ht="30" x14ac:dyDescent="0.25">
      <c r="A36" s="5" t="s">
        <v>37</v>
      </c>
      <c r="B36" s="48">
        <f>1000000+3000003</f>
        <v>4000003</v>
      </c>
      <c r="C36" s="48">
        <f>535000+3000003</f>
        <v>3535003</v>
      </c>
      <c r="D36" s="49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9">
        <f t="shared" si="2"/>
        <v>0</v>
      </c>
    </row>
    <row r="37" spans="1:21" ht="30" x14ac:dyDescent="0.25">
      <c r="A37" s="5" t="s">
        <v>38</v>
      </c>
      <c r="B37" s="48"/>
      <c r="C37" s="48"/>
      <c r="D37" s="4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9">
        <f t="shared" si="2"/>
        <v>0</v>
      </c>
    </row>
    <row r="38" spans="1:21" ht="30" x14ac:dyDescent="0.25">
      <c r="A38" s="5" t="s">
        <v>39</v>
      </c>
      <c r="B38" s="48"/>
      <c r="C38" s="48"/>
      <c r="D38" s="49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9">
        <f t="shared" si="2"/>
        <v>0</v>
      </c>
    </row>
    <row r="39" spans="1:21" ht="30" x14ac:dyDescent="0.25">
      <c r="A39" s="5" t="s">
        <v>40</v>
      </c>
      <c r="B39" s="48"/>
      <c r="C39" s="48"/>
      <c r="D39" s="4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9">
        <f t="shared" si="2"/>
        <v>0</v>
      </c>
    </row>
    <row r="40" spans="1:21" ht="30" x14ac:dyDescent="0.25">
      <c r="A40" s="5" t="s">
        <v>41</v>
      </c>
      <c r="B40" s="48"/>
      <c r="C40" s="48"/>
      <c r="D40" s="4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9">
        <f t="shared" si="2"/>
        <v>0</v>
      </c>
    </row>
    <row r="41" spans="1:21" ht="30" x14ac:dyDescent="0.25">
      <c r="A41" s="5" t="s">
        <v>42</v>
      </c>
      <c r="B41" s="48"/>
      <c r="C41" s="48"/>
      <c r="D41" s="4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9">
        <f t="shared" si="2"/>
        <v>0</v>
      </c>
    </row>
    <row r="42" spans="1:21" ht="30" x14ac:dyDescent="0.25">
      <c r="A42" s="5" t="s">
        <v>43</v>
      </c>
      <c r="B42" s="48"/>
      <c r="C42" s="48"/>
      <c r="D42" s="49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9">
        <f t="shared" si="2"/>
        <v>0</v>
      </c>
    </row>
    <row r="43" spans="1:21" x14ac:dyDescent="0.25">
      <c r="A43" s="2" t="s">
        <v>44</v>
      </c>
      <c r="B43" s="46"/>
      <c r="C43" s="46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6"/>
      <c r="C44" s="4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6"/>
      <c r="C45" s="4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6"/>
      <c r="C46" s="4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6"/>
      <c r="C47" s="4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6"/>
      <c r="C48" s="4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6"/>
      <c r="C49" s="4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6"/>
      <c r="C50" s="4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6">
        <f>B52+B53+B54+B55+B56+B57+B58+B59+B60</f>
        <v>710000</v>
      </c>
      <c r="C51" s="46">
        <f>C52+C53+C54+C55+C56+C57+C58+C59+C60</f>
        <v>7057500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100052.2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8">
        <f>200000+100000+200000+50000</f>
        <v>550000</v>
      </c>
      <c r="C52" s="48">
        <v>1027500</v>
      </c>
      <c r="D52" s="49"/>
      <c r="E52" s="17"/>
      <c r="F52" s="14">
        <v>17228</v>
      </c>
      <c r="G52" s="17"/>
      <c r="H52" s="17">
        <v>54769.7</v>
      </c>
      <c r="I52" s="17">
        <f>28054.5</f>
        <v>28054.5</v>
      </c>
      <c r="J52" s="17"/>
      <c r="L52" s="17"/>
      <c r="M52" s="16"/>
      <c r="N52" s="17"/>
      <c r="O52" s="17"/>
      <c r="P52" s="49">
        <f t="shared" si="2"/>
        <v>100052.2</v>
      </c>
    </row>
    <row r="53" spans="1:20" ht="30" x14ac:dyDescent="0.25">
      <c r="A53" s="5" t="s">
        <v>54</v>
      </c>
      <c r="B53" s="48">
        <f>100000</f>
        <v>100000</v>
      </c>
      <c r="C53" s="48">
        <v>200000</v>
      </c>
      <c r="D53" s="49"/>
      <c r="E53" s="17"/>
      <c r="F53" s="17"/>
      <c r="G53" s="17"/>
      <c r="H53" s="17"/>
      <c r="I53" s="17"/>
      <c r="J53" s="17"/>
      <c r="K53" s="17"/>
      <c r="L53" s="17"/>
      <c r="M53" s="17"/>
      <c r="N53" s="24"/>
      <c r="O53" s="24"/>
      <c r="P53" s="13">
        <f t="shared" si="2"/>
        <v>0</v>
      </c>
    </row>
    <row r="54" spans="1:20" ht="30" x14ac:dyDescent="0.25">
      <c r="A54" s="5" t="s">
        <v>55</v>
      </c>
      <c r="B54" s="48"/>
      <c r="C54" s="48"/>
      <c r="D54" s="49"/>
      <c r="E54" s="17"/>
      <c r="F54" s="17"/>
      <c r="G54" s="17"/>
      <c r="H54" s="17"/>
      <c r="I54" s="17"/>
      <c r="L54" s="17"/>
      <c r="N54" s="24"/>
      <c r="O54" s="24"/>
      <c r="P54" s="13">
        <f t="shared" si="2"/>
        <v>0</v>
      </c>
    </row>
    <row r="55" spans="1:20" ht="30" x14ac:dyDescent="0.25">
      <c r="A55" s="5" t="s">
        <v>56</v>
      </c>
      <c r="B55" s="48"/>
      <c r="C55" s="48">
        <v>5470000</v>
      </c>
      <c r="D55" s="49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8">
        <v>60000</v>
      </c>
      <c r="C56" s="48">
        <v>360000</v>
      </c>
      <c r="D56" s="49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8"/>
      <c r="C57" s="48"/>
      <c r="D57" s="49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8"/>
      <c r="C58" s="48"/>
      <c r="D58" s="49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8"/>
      <c r="C59" s="48"/>
      <c r="D59" s="49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8"/>
      <c r="C60" s="48"/>
      <c r="D60" s="49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6">
        <f>B62+B63+B64+B65</f>
        <v>0</v>
      </c>
      <c r="C61" s="46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6"/>
      <c r="C62" s="4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6"/>
      <c r="C63" s="4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6"/>
      <c r="C64" s="4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6"/>
      <c r="C65" s="4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6">
        <f>B67+B68</f>
        <v>0</v>
      </c>
      <c r="C66" s="46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6"/>
      <c r="C67" s="4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6"/>
      <c r="C68" s="4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6">
        <f>B70+B71+B72</f>
        <v>0</v>
      </c>
      <c r="C69" s="46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6"/>
      <c r="C70" s="4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6"/>
      <c r="C71" s="4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6"/>
      <c r="C72" s="4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186188488</v>
      </c>
      <c r="C73" s="18">
        <f>+C9+C15+C25+C35+C43+C51+C61+C66+C69</f>
        <v>181369488.00000003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 t="shared" si="19"/>
        <v>0</v>
      </c>
      <c r="N73" s="18">
        <f t="shared" si="19"/>
        <v>0</v>
      </c>
      <c r="O73" s="18">
        <f>+O9+O15+O25+O35+O43+O51+O61+O66+O69</f>
        <v>0</v>
      </c>
      <c r="P73" s="55">
        <f t="shared" si="2"/>
        <v>74213299.950000003</v>
      </c>
      <c r="S73" s="21"/>
      <c r="T73" s="21"/>
      <c r="U73" s="21"/>
      <c r="V73" s="21"/>
      <c r="W73" s="21"/>
    </row>
    <row r="74" spans="1:76" x14ac:dyDescent="0.25">
      <c r="A74" s="39"/>
      <c r="B74" s="47"/>
      <c r="C74" s="47"/>
      <c r="D74" s="40"/>
      <c r="E74" s="40"/>
      <c r="F74" s="40"/>
      <c r="G74" s="40"/>
      <c r="H74" s="40"/>
      <c r="I74" s="40"/>
      <c r="J74" s="40"/>
      <c r="K74" s="40"/>
      <c r="L74" s="35"/>
      <c r="M74" s="35"/>
      <c r="N74" s="35"/>
      <c r="O74" s="35"/>
      <c r="P74" s="55">
        <f t="shared" ref="P74:P89" si="20">SUM(D74:O74)</f>
        <v>0</v>
      </c>
      <c r="S74" s="21"/>
      <c r="T74" s="21"/>
      <c r="U74" s="21"/>
      <c r="V74" s="21"/>
      <c r="W74" s="21"/>
    </row>
    <row r="75" spans="1:76" x14ac:dyDescent="0.25">
      <c r="A75" s="3"/>
      <c r="B75" s="46"/>
      <c r="C75" s="46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6"/>
      <c r="C76" s="46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6"/>
      <c r="C77" s="46"/>
      <c r="D77" s="17"/>
      <c r="E77" s="14"/>
      <c r="F77" s="14"/>
      <c r="G77" s="17"/>
      <c r="P77" s="13">
        <f t="shared" si="20"/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76" s="45" customFormat="1" x14ac:dyDescent="0.25">
      <c r="A78" s="42" t="s">
        <v>75</v>
      </c>
      <c r="B78" s="47"/>
      <c r="C78" s="47"/>
      <c r="D78" s="43"/>
      <c r="E78" s="43"/>
      <c r="F78" s="43"/>
      <c r="G78" s="44">
        <v>0</v>
      </c>
      <c r="H78" s="44"/>
      <c r="I78" s="44"/>
      <c r="J78" s="44"/>
      <c r="K78" s="44"/>
      <c r="L78" s="44"/>
      <c r="M78" s="44"/>
      <c r="N78" s="44"/>
      <c r="O78" s="44"/>
      <c r="P78" s="55">
        <f t="shared" si="20"/>
        <v>0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76" ht="30" x14ac:dyDescent="0.25">
      <c r="A79" s="2" t="s">
        <v>76</v>
      </c>
      <c r="B79" s="46"/>
      <c r="C79" s="46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41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6"/>
      <c r="C80" s="46"/>
      <c r="D80" s="17"/>
      <c r="E80" s="17"/>
      <c r="F80" s="14"/>
      <c r="G80" s="17"/>
      <c r="H80" s="17"/>
      <c r="I80" s="27"/>
      <c r="K80" s="13"/>
      <c r="P80" s="13">
        <f t="shared" si="20"/>
        <v>0</v>
      </c>
    </row>
    <row r="81" spans="1:20" ht="30" x14ac:dyDescent="0.25">
      <c r="A81" s="5" t="s">
        <v>78</v>
      </c>
      <c r="B81" s="46"/>
      <c r="C81" s="46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6"/>
      <c r="C82" s="46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</row>
    <row r="83" spans="1:20" ht="30" x14ac:dyDescent="0.25">
      <c r="A83" s="5" t="s">
        <v>80</v>
      </c>
      <c r="B83" s="46"/>
      <c r="C83" s="46"/>
      <c r="D83" s="17"/>
      <c r="E83" s="17"/>
      <c r="F83" s="14"/>
      <c r="K83" s="13">
        <v>0</v>
      </c>
      <c r="P83" s="13">
        <f t="shared" si="20"/>
        <v>0</v>
      </c>
    </row>
    <row r="84" spans="1:20" ht="30" x14ac:dyDescent="0.25">
      <c r="A84" s="5" t="s">
        <v>81</v>
      </c>
      <c r="B84" s="46"/>
      <c r="C84" s="46"/>
      <c r="D84" s="17"/>
      <c r="E84" s="17"/>
      <c r="F84" s="14"/>
      <c r="K84" s="13"/>
      <c r="P84" s="13">
        <f t="shared" si="20"/>
        <v>0</v>
      </c>
    </row>
    <row r="85" spans="1:20" ht="30" x14ac:dyDescent="0.25">
      <c r="A85" s="2" t="s">
        <v>82</v>
      </c>
      <c r="B85" s="46"/>
      <c r="C85" s="46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6"/>
      <c r="C86" s="46"/>
      <c r="D86" s="17"/>
      <c r="E86" s="17"/>
      <c r="F86" s="14"/>
      <c r="K86" s="13"/>
      <c r="P86" s="13">
        <f t="shared" si="20"/>
        <v>0</v>
      </c>
    </row>
    <row r="87" spans="1:20" x14ac:dyDescent="0.25">
      <c r="A87" s="7" t="s">
        <v>84</v>
      </c>
      <c r="B87" s="47"/>
      <c r="C87" s="47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55">
        <f t="shared" si="20"/>
        <v>0</v>
      </c>
    </row>
    <row r="88" spans="1:20" x14ac:dyDescent="0.25">
      <c r="B88" s="46"/>
      <c r="C88" s="46"/>
      <c r="D88" s="14"/>
      <c r="E88" s="14"/>
      <c r="F88" s="14"/>
      <c r="P88" s="13">
        <f t="shared" si="20"/>
        <v>0</v>
      </c>
    </row>
    <row r="89" spans="1:20" ht="31.5" x14ac:dyDescent="0.25">
      <c r="A89" s="8" t="s">
        <v>85</v>
      </c>
      <c r="B89" s="19">
        <f t="shared" ref="B89:O89" si="22">+B73+B87</f>
        <v>186188488</v>
      </c>
      <c r="C89" s="19">
        <f t="shared" si="22"/>
        <v>181369488.00000003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56">
        <f t="shared" si="20"/>
        <v>74213299.950000003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</row>
    <row r="93" spans="1:20" x14ac:dyDescent="0.25">
      <c r="D93" s="14"/>
      <c r="E93" s="14"/>
      <c r="F93" s="14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5" x14ac:dyDescent="0.25">
      <c r="A97" t="s">
        <v>88</v>
      </c>
      <c r="H97" t="s">
        <v>89</v>
      </c>
      <c r="M97" t="s">
        <v>113</v>
      </c>
    </row>
    <row r="101" spans="1:15" x14ac:dyDescent="0.25">
      <c r="B101" s="27"/>
      <c r="C101" s="27"/>
      <c r="D101" s="27"/>
      <c r="E101" s="27"/>
    </row>
    <row r="102" spans="1:15" x14ac:dyDescent="0.25">
      <c r="A102" s="23"/>
      <c r="B102" s="53"/>
      <c r="C102" s="53"/>
      <c r="D102" s="53"/>
      <c r="E102" s="27"/>
      <c r="H102" s="23"/>
      <c r="I102" s="23"/>
      <c r="J102" s="27"/>
      <c r="M102" s="23"/>
      <c r="N102" s="23"/>
      <c r="O102" s="23"/>
    </row>
    <row r="103" spans="1:15" x14ac:dyDescent="0.25">
      <c r="A103" s="22" t="s">
        <v>121</v>
      </c>
      <c r="B103" s="28"/>
      <c r="C103" s="28"/>
      <c r="D103" s="53"/>
      <c r="E103" s="27"/>
      <c r="H103" s="22" t="s">
        <v>92</v>
      </c>
      <c r="M103" s="22" t="s">
        <v>116</v>
      </c>
    </row>
    <row r="104" spans="1:15" x14ac:dyDescent="0.25">
      <c r="A104" t="s">
        <v>115</v>
      </c>
      <c r="B104" s="53"/>
      <c r="C104" s="53"/>
      <c r="D104" s="53"/>
      <c r="E104" s="27"/>
      <c r="H104" t="s">
        <v>93</v>
      </c>
      <c r="M104" t="s">
        <v>119</v>
      </c>
    </row>
    <row r="105" spans="1:15" x14ac:dyDescent="0.25">
      <c r="B105" s="53"/>
      <c r="C105" s="53"/>
      <c r="D105" s="53"/>
      <c r="E105" s="27"/>
    </row>
    <row r="106" spans="1:15" x14ac:dyDescent="0.25">
      <c r="B106" s="53"/>
      <c r="C106" s="53"/>
      <c r="D106" s="53"/>
      <c r="E106" s="27"/>
    </row>
    <row r="107" spans="1:15" x14ac:dyDescent="0.25">
      <c r="B107" s="53"/>
      <c r="C107" s="53"/>
      <c r="D107" s="53"/>
      <c r="E107" s="27"/>
    </row>
    <row r="108" spans="1:15" x14ac:dyDescent="0.25">
      <c r="B108" s="52"/>
      <c r="C108" s="52"/>
      <c r="D108" s="52"/>
    </row>
    <row r="110" spans="1:15" ht="18.75" x14ac:dyDescent="0.3">
      <c r="A110" s="66" t="s">
        <v>126</v>
      </c>
      <c r="B110" s="66"/>
      <c r="C110" s="66"/>
      <c r="D110" s="66"/>
      <c r="E110" s="66"/>
      <c r="F110" s="66"/>
      <c r="G110" s="66"/>
      <c r="H110" s="66"/>
      <c r="I110" s="61"/>
      <c r="J110" s="61"/>
      <c r="K110" s="61"/>
    </row>
    <row r="111" spans="1:15" ht="18.75" x14ac:dyDescent="0.3">
      <c r="A111" s="66" t="s">
        <v>127</v>
      </c>
      <c r="B111" s="66"/>
      <c r="C111" s="66"/>
      <c r="D111" s="66"/>
      <c r="E111" s="66"/>
      <c r="F111" s="66"/>
      <c r="G111" s="66"/>
      <c r="H111" s="66"/>
    </row>
    <row r="112" spans="1:15" x14ac:dyDescent="0.25">
      <c r="F112" s="27"/>
      <c r="G112" s="27"/>
      <c r="H112" s="27"/>
    </row>
    <row r="113" spans="6:8" x14ac:dyDescent="0.25">
      <c r="F113" s="28"/>
      <c r="G113" s="27"/>
      <c r="H113" s="27"/>
    </row>
    <row r="114" spans="6:8" x14ac:dyDescent="0.25">
      <c r="F114" s="27"/>
      <c r="G114" s="27"/>
      <c r="H114" s="27"/>
    </row>
    <row r="119" spans="6:8" x14ac:dyDescent="0.25">
      <c r="F119" s="16"/>
    </row>
    <row r="120" spans="6:8" x14ac:dyDescent="0.25">
      <c r="F120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8145B-CE34-4807-BE48-437CE62237EB}"/>
</file>

<file path=customXml/itemProps2.xml><?xml version="1.0" encoding="utf-8"?>
<ds:datastoreItem xmlns:ds="http://schemas.openxmlformats.org/officeDocument/2006/customXml" ds:itemID="{8AEEC6D7-AEAB-49E1-81D2-57CC8ED1E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2022-06-07T13:20:47Z</cp:lastPrinted>
  <dcterms:created xsi:type="dcterms:W3CDTF">2018-04-17T18:57:16Z</dcterms:created>
  <dcterms:modified xsi:type="dcterms:W3CDTF">2022-07-07T12:26:58Z</dcterms:modified>
  <cp:category/>
  <cp:contentStatus/>
</cp:coreProperties>
</file>