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jmrodriguez\Desktop\TRANSPARENCIA\"/>
    </mc:Choice>
  </mc:AlternateContent>
  <xr:revisionPtr revIDLastSave="0" documentId="13_ncr:1_{0B66EBCE-DFAB-4F14-9DFD-9343AC667329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3" l="1"/>
  <c r="C10" i="3"/>
  <c r="C9" i="3" s="1"/>
  <c r="B10" i="3"/>
  <c r="B9" i="3" s="1"/>
  <c r="C14" i="3"/>
  <c r="B14" i="3"/>
  <c r="C36" i="3"/>
  <c r="B26" i="3"/>
  <c r="C66" i="3" l="1"/>
  <c r="C69" i="3"/>
  <c r="B69" i="3"/>
  <c r="B66" i="3"/>
  <c r="B61" i="3"/>
  <c r="B51" i="3"/>
  <c r="C35" i="3"/>
  <c r="B53" i="3"/>
  <c r="C52" i="3"/>
  <c r="C51" i="3" s="1"/>
  <c r="B52" i="3"/>
  <c r="B36" i="3"/>
  <c r="B35" i="3" s="1"/>
  <c r="B34" i="3"/>
  <c r="C32" i="3"/>
  <c r="B32" i="3"/>
  <c r="C30" i="3"/>
  <c r="B30" i="3"/>
  <c r="C28" i="3"/>
  <c r="B28" i="3"/>
  <c r="C27" i="3"/>
  <c r="C26" i="3"/>
  <c r="C25" i="3" s="1"/>
  <c r="C24" i="3"/>
  <c r="C23" i="3"/>
  <c r="C22" i="3"/>
  <c r="C21" i="3"/>
  <c r="C20" i="3"/>
  <c r="C15" i="3" s="1"/>
  <c r="C17" i="3"/>
  <c r="C16" i="3"/>
  <c r="B27" i="3"/>
  <c r="B25" i="3" s="1"/>
  <c r="B24" i="3"/>
  <c r="B23" i="3"/>
  <c r="B22" i="3"/>
  <c r="B21" i="3"/>
  <c r="B20" i="3"/>
  <c r="B15" i="3" s="1"/>
  <c r="B17" i="3"/>
  <c r="B16" i="3"/>
  <c r="F34" i="3"/>
  <c r="F22" i="3"/>
  <c r="F16" i="3"/>
  <c r="F14" i="3"/>
  <c r="F10" i="3"/>
  <c r="C25" i="2"/>
  <c r="D10" i="3"/>
  <c r="E16" i="3"/>
  <c r="E10" i="3"/>
  <c r="E14" i="3"/>
  <c r="B34" i="2"/>
  <c r="B24" i="2"/>
  <c r="B23" i="2"/>
  <c r="B17" i="2"/>
  <c r="C14" i="2"/>
  <c r="B14" i="2"/>
  <c r="C10" i="2"/>
  <c r="B10" i="2"/>
  <c r="B73" i="3" l="1"/>
  <c r="B89" i="3" s="1"/>
  <c r="C73" i="3"/>
  <c r="C89" i="3" s="1"/>
  <c r="D14" i="3"/>
  <c r="D16" i="3"/>
  <c r="N9" i="3"/>
  <c r="O9" i="3"/>
  <c r="C51" i="2" l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J15" i="3"/>
  <c r="E15" i="3"/>
  <c r="D15" i="3"/>
  <c r="D9" i="3"/>
  <c r="D73" i="3" l="1"/>
  <c r="D89" i="3" s="1"/>
  <c r="I51" i="3" l="1"/>
  <c r="P59" i="3"/>
  <c r="L51" i="3" l="1"/>
  <c r="M51" i="3" l="1"/>
  <c r="N51" i="3" l="1"/>
  <c r="O51" i="3"/>
  <c r="F9" i="3"/>
  <c r="G15" i="3"/>
  <c r="I25" i="3"/>
  <c r="E9" i="3"/>
  <c r="E73" i="3" s="1"/>
  <c r="E89" i="3" s="1"/>
  <c r="F15" i="3"/>
  <c r="G25" i="3"/>
  <c r="H25" i="3"/>
  <c r="P32" i="3"/>
  <c r="L25" i="3" l="1"/>
  <c r="G9" i="3"/>
  <c r="G73" i="3" s="1"/>
  <c r="G89" i="3" s="1"/>
  <c r="H15" i="3"/>
  <c r="F73" i="3"/>
  <c r="D79" i="3"/>
  <c r="F89" i="3" l="1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M15" i="3"/>
  <c r="L9" i="3"/>
  <c r="P60" i="3"/>
  <c r="P11" i="3"/>
  <c r="P12" i="3"/>
  <c r="P13" i="3"/>
  <c r="P14" i="3"/>
  <c r="P17" i="3"/>
  <c r="P18" i="3"/>
  <c r="P19" i="3"/>
  <c r="P20" i="3"/>
  <c r="P21" i="3"/>
  <c r="P22" i="3"/>
  <c r="P23" i="3"/>
  <c r="P24" i="3"/>
  <c r="P27" i="3"/>
  <c r="P28" i="3"/>
  <c r="P30" i="3"/>
  <c r="P31" i="3"/>
  <c r="P33" i="3"/>
  <c r="P34" i="3"/>
  <c r="P37" i="3"/>
  <c r="P38" i="3"/>
  <c r="P39" i="3"/>
  <c r="P40" i="3"/>
  <c r="P41" i="3"/>
  <c r="P42" i="3"/>
  <c r="P45" i="3"/>
  <c r="P46" i="3"/>
  <c r="P47" i="3"/>
  <c r="P48" i="3"/>
  <c r="P49" i="3"/>
  <c r="P50" i="3"/>
  <c r="P53" i="3"/>
  <c r="P54" i="3"/>
  <c r="P55" i="3"/>
  <c r="P56" i="3"/>
  <c r="P57" i="3"/>
  <c r="P58" i="3"/>
  <c r="P63" i="3"/>
  <c r="P64" i="3"/>
  <c r="P65" i="3"/>
  <c r="P71" i="3"/>
  <c r="P72" i="3"/>
  <c r="M35" i="3"/>
  <c r="N35" i="3"/>
  <c r="L35" i="3"/>
  <c r="B35" i="2"/>
  <c r="N15" i="3" l="1"/>
  <c r="O15" i="3"/>
  <c r="M9" i="3"/>
  <c r="C43" i="2"/>
  <c r="C35" i="2" s="1"/>
  <c r="C87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O73" i="3" l="1"/>
  <c r="O89" i="3" s="1"/>
  <c r="P10" i="3"/>
  <c r="P83" i="3" l="1"/>
  <c r="P36" i="3"/>
  <c r="K61" i="3"/>
  <c r="L61" i="3"/>
  <c r="M61" i="3"/>
  <c r="L66" i="3"/>
  <c r="M66" i="3"/>
  <c r="P26" i="3"/>
  <c r="P44" i="3" l="1"/>
  <c r="P43" i="3" s="1"/>
  <c r="P52" i="3"/>
  <c r="P51" i="3" s="1"/>
  <c r="P69" i="3"/>
  <c r="P70" i="3"/>
  <c r="P62" i="3"/>
  <c r="P66" i="3"/>
  <c r="P61" i="3"/>
  <c r="P35" i="3"/>
  <c r="P79" i="3" l="1"/>
  <c r="M73" i="3"/>
  <c r="M89" i="3" s="1"/>
  <c r="P16" i="3"/>
  <c r="P15" i="3" s="1"/>
  <c r="K15" i="3" l="1"/>
  <c r="K9" i="3" l="1"/>
  <c r="L73" i="3"/>
  <c r="L89" i="3" s="1"/>
  <c r="K73" i="3" l="1"/>
  <c r="K89" i="3" l="1"/>
  <c r="P9" i="3" l="1"/>
  <c r="N73" i="3" l="1"/>
  <c r="N89" i="3" l="1"/>
  <c r="P29" i="3"/>
  <c r="P25" i="3" s="1"/>
  <c r="J25" i="3"/>
  <c r="J73" i="3"/>
  <c r="J89" i="3" s="1"/>
  <c r="P73" i="3" l="1"/>
  <c r="P89" i="3" s="1"/>
</calcChain>
</file>

<file path=xl/sharedStrings.xml><?xml version="1.0" encoding="utf-8"?>
<sst xmlns="http://schemas.openxmlformats.org/spreadsheetml/2006/main" count="215" uniqueCount="128">
  <si>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</si>
  <si>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</si>
  <si>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</si>
  <si>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</si>
  <si>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</si>
  <si>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</si>
  <si>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</si>
  <si>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</si>
  <si>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</si>
  <si>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</si>
  <si>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</si>
  <si>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</si>
  <si>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</si>
  <si>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</si>
  <si>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</si>
  <si>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</si>
  <si>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</si>
  <si>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</si>
  <si>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</si>
  <si>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</si>
  <si>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</si>
  <si>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</si>
  <si>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</si>
  <si>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</si>
  <si>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</si>
  <si>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</si>
  <si>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</si>
  <si>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</si>
  <si>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</si>
  <si>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</si>
  <si>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</si>
  <si>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</si>
  <si>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</si>
  <si>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</si>
  <si>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</si>
  <si>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</si>
  <si>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</si>
  <si>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</si>
  <si>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</si>
  <si>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</si>
  <si>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</si>
  <si>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</si>
  <si>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</si>
  <si>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</si>
  <si>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</si>
  <si>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</si>
  <si>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</si>
  <si>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</si>
  <si>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</si>
  <si>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</si>
  <si>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</si>
  <si>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</si>
  <si>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</si>
  <si>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</si>
  <si>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</si>
  <si>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</si>
  <si>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</si>
  <si>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</si>
  <si>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</si>
  <si>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</si>
  <si>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</si>
  <si>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</si>
  <si>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</si>
  <si>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</si>
  <si>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</si>
  <si>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</si>
  <si>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</si>
  <si>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</si>
  <si>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</si>
  <si>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</si>
  <si>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</si>
  <si>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</si>
  <si>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</si>
  <si>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</si>
  <si>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</si>
  <si>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</si>
  <si>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</si>
  <si>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</si>
  <si>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</si>
  <si>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</si>
  <si>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</si>
  <si>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</si>
  <si>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</si>
  <si>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</si>
  <si>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</si>
  <si>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</si>
  <si>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</si>
  <si>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</si>
  <si>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</si>
  <si>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</si>
  <si>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</si>
  <si>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</si>
  <si>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</si>
  <si>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</si>
  <si>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</si>
  <si>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</si>
  <si>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</si>
  <si>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</si>
  <si>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</si>
  <si>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</si>
  <si>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</si>
  <si>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</si>
  <si>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</si>
  <si>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</si>
  <si>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</si>
  <si>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</si>
  <si>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</si>
  <si>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</si>
  <si>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</si>
  <si>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</si>
  <si>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</si>
  <si>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</si>
  <si>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</si>
  <si>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</si>
  <si>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</si>
  <si>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AñO 2022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</si>
  <si>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</si>
  <si>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</si>
  <si>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</si>
  <si>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</si>
  <si>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</si>
  <si>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Año 2022</t>
  </si>
  <si>
    <t>Sra. Juana Maria Rodriguez</t>
  </si>
  <si>
    <t>Sra.. Juana Maria Rodriguez</t>
  </si>
  <si>
    <r>
      <t>Fecha de imputación: h</t>
    </r>
    <r>
      <rPr>
        <sz val="11"/>
        <color rgb="FFC00000"/>
        <rFont val="Calibri"/>
        <family val="2"/>
        <scheme val="minor"/>
      </rPr>
      <t>asta el 31 de Marzo de 2022</t>
    </r>
  </si>
  <si>
    <t xml:space="preserve">Presupuesto Aprobado </t>
  </si>
  <si>
    <t>Presupuesto Modificado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</si>
  <si>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Abril  del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</si>
</sst>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0" fillId="0" borderId="0" xfId="0" applyFill="1"/>
    <xf numFmtId="0" fontId="1" fillId="0" borderId="0" xfId="0" applyFont="1"/>
    <xf numFmtId="0" fontId="0" fillId="0" borderId="3" xfId="0" applyBorder="1"/>
    <xf numFmtId="43" fontId="1" fillId="0" borderId="0" xfId="1" applyFont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 applyAlignment="1"/>
    <xf numFmtId="43" fontId="0" fillId="0" borderId="0" xfId="0" applyNumberFormat="1" applyAlignment="1"/>
    <xf numFmtId="43" fontId="1" fillId="0" borderId="0" xfId="0" applyNumberFormat="1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0" borderId="0" xfId="0" applyAlignment="1">
      <alignment horizontal="left" wrapText="1"/>
    </xf>
    <xf numFmtId="0" fontId="0" fillId="2" borderId="0" xfId="0" applyFont="1" applyFill="1" applyBorder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0" fontId="0" fillId="0" borderId="0" xfId="0" applyFont="1"/>
    <xf numFmtId="0" fontId="0" fillId="0" borderId="0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showGridLines="0" zoomScaleNormal="100" workbookViewId="0">
      <selection activeCell="B16" sqref="B16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</cols>
  <sheetData>
    <row r="1" spans="1:14" ht="18.75" x14ac:dyDescent="0.3">
      <c r="A1" s="54" t="s">
        <v>0</v>
      </c>
      <c r="B1" s="54"/>
      <c r="C1" s="54"/>
    </row>
    <row r="2" spans="1:14" ht="18.75" x14ac:dyDescent="0.3">
      <c r="A2" s="54" t="s">
        <v>1</v>
      </c>
      <c r="B2" s="54"/>
      <c r="C2" s="54"/>
    </row>
    <row r="3" spans="1:14" ht="18.75" x14ac:dyDescent="0.3">
      <c r="A3" s="56" t="s">
        <v>2</v>
      </c>
      <c r="B3" s="56"/>
      <c r="C3" s="56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.75" x14ac:dyDescent="0.3">
      <c r="A4" s="56" t="s">
        <v>115</v>
      </c>
      <c r="B4" s="56"/>
      <c r="C4" s="56"/>
      <c r="D4" s="6" t="s">
        <v>3</v>
      </c>
    </row>
    <row r="5" spans="1:14" x14ac:dyDescent="0.25">
      <c r="A5" s="55" t="s">
        <v>4</v>
      </c>
      <c r="B5" s="55"/>
      <c r="C5" s="55"/>
      <c r="D5" s="11" t="s">
        <v>5</v>
      </c>
    </row>
    <row r="6" spans="1:14" x14ac:dyDescent="0.25">
      <c r="D6" s="11" t="s">
        <v>6</v>
      </c>
    </row>
    <row r="7" spans="1:14" ht="15.75" x14ac:dyDescent="0.25">
      <c r="A7" s="9" t="s">
        <v>7</v>
      </c>
      <c r="B7" s="10" t="s">
        <v>8</v>
      </c>
      <c r="C7" s="10" t="s">
        <v>9</v>
      </c>
    </row>
    <row r="8" spans="1:14" x14ac:dyDescent="0.25">
      <c r="A8" s="1" t="s">
        <v>10</v>
      </c>
      <c r="B8" s="12"/>
      <c r="C8" s="12"/>
    </row>
    <row r="9" spans="1:14" x14ac:dyDescent="0.25">
      <c r="A9" s="2" t="s">
        <v>11</v>
      </c>
      <c r="B9" s="13">
        <f>SUM(B10:B14)</f>
        <v>135997549</v>
      </c>
      <c r="C9" s="13">
        <f>SUM(C10:C14)</f>
        <v>142050092.84</v>
      </c>
    </row>
    <row r="10" spans="1:14" x14ac:dyDescent="0.25">
      <c r="A10" s="5" t="s">
        <v>12</v>
      </c>
      <c r="B10" s="17">
        <f>69025625+42837550</f>
        <v>111863175</v>
      </c>
      <c r="C10" s="17">
        <f>71745950+44472950</f>
        <v>116218900</v>
      </c>
    </row>
    <row r="11" spans="1:14" x14ac:dyDescent="0.25">
      <c r="A11" s="5" t="s">
        <v>13</v>
      </c>
      <c r="B11" s="17">
        <v>11200000</v>
      </c>
      <c r="C11" s="39">
        <v>11860000</v>
      </c>
    </row>
    <row r="12" spans="1:14" x14ac:dyDescent="0.25">
      <c r="A12" s="5" t="s">
        <v>14</v>
      </c>
      <c r="B12" s="17"/>
      <c r="C12" s="17"/>
    </row>
    <row r="13" spans="1:14" x14ac:dyDescent="0.25">
      <c r="A13" s="5" t="s">
        <v>15</v>
      </c>
      <c r="B13" s="17"/>
      <c r="C13" s="17"/>
    </row>
    <row r="14" spans="1:14" x14ac:dyDescent="0.25">
      <c r="A14" s="5" t="s">
        <v>16</v>
      </c>
      <c r="B14" s="17">
        <f>9005426+3928948</f>
        <v>12934374</v>
      </c>
      <c r="C14" s="17">
        <f>9811426.02+4159766.82</f>
        <v>13971192.84</v>
      </c>
    </row>
    <row r="15" spans="1:14" x14ac:dyDescent="0.25">
      <c r="A15" s="2" t="s">
        <v>17</v>
      </c>
      <c r="B15" s="13">
        <f>SUM(B16:B24)</f>
        <v>38830936</v>
      </c>
      <c r="C15" s="13">
        <f>SUM(C16:C24)</f>
        <v>33043392.16</v>
      </c>
    </row>
    <row r="16" spans="1:14" x14ac:dyDescent="0.25">
      <c r="A16" s="5" t="s">
        <v>18</v>
      </c>
      <c r="B16" s="17">
        <v>9377000</v>
      </c>
      <c r="C16" s="17">
        <v>9377000</v>
      </c>
    </row>
    <row r="17" spans="1:3" x14ac:dyDescent="0.25">
      <c r="A17" s="5" t="s">
        <v>19</v>
      </c>
      <c r="B17" s="17">
        <f>650000+500000</f>
        <v>1150000</v>
      </c>
      <c r="C17" s="17">
        <v>1150000</v>
      </c>
    </row>
    <row r="18" spans="1:3" x14ac:dyDescent="0.25">
      <c r="A18" s="5" t="s">
        <v>20</v>
      </c>
      <c r="B18" s="17">
        <v>100000</v>
      </c>
      <c r="C18" s="17">
        <v>100000</v>
      </c>
    </row>
    <row r="19" spans="1:3" ht="18" customHeight="1" x14ac:dyDescent="0.25">
      <c r="A19" s="5" t="s">
        <v>21</v>
      </c>
      <c r="B19" s="17">
        <v>3700000</v>
      </c>
      <c r="C19" s="17">
        <v>3000000</v>
      </c>
    </row>
    <row r="20" spans="1:3" x14ac:dyDescent="0.25">
      <c r="A20" s="5" t="s">
        <v>22</v>
      </c>
      <c r="B20" s="17">
        <v>2931000</v>
      </c>
      <c r="C20" s="17">
        <v>2953517.79</v>
      </c>
    </row>
    <row r="21" spans="1:3" x14ac:dyDescent="0.25">
      <c r="A21" s="5" t="s">
        <v>23</v>
      </c>
      <c r="B21" s="17">
        <v>1550000</v>
      </c>
      <c r="C21" s="17">
        <v>1550000</v>
      </c>
    </row>
    <row r="22" spans="1:3" x14ac:dyDescent="0.25">
      <c r="A22" s="5" t="s">
        <v>24</v>
      </c>
      <c r="B22" s="17">
        <v>2110000</v>
      </c>
      <c r="C22" s="17">
        <v>2110000</v>
      </c>
    </row>
    <row r="23" spans="1:3" x14ac:dyDescent="0.25">
      <c r="A23" s="5" t="s">
        <v>25</v>
      </c>
      <c r="B23" s="17">
        <f>7550000+7862936</f>
        <v>15412936</v>
      </c>
      <c r="C23" s="17">
        <v>9658874.2699999996</v>
      </c>
    </row>
    <row r="24" spans="1:3" x14ac:dyDescent="0.25">
      <c r="A24" s="5" t="s">
        <v>26</v>
      </c>
      <c r="B24" s="17">
        <f>1600000+900000</f>
        <v>2500000</v>
      </c>
      <c r="C24" s="17">
        <v>3144000.1</v>
      </c>
    </row>
    <row r="25" spans="1:3" x14ac:dyDescent="0.25">
      <c r="A25" s="2" t="s">
        <v>27</v>
      </c>
      <c r="B25" s="13">
        <f>SUM(B26:B34)</f>
        <v>6650000</v>
      </c>
      <c r="C25" s="13">
        <f>SUM(C26:C34)</f>
        <v>6850000</v>
      </c>
    </row>
    <row r="26" spans="1:3" x14ac:dyDescent="0.25">
      <c r="A26" s="5" t="s">
        <v>28</v>
      </c>
      <c r="B26" s="17">
        <v>300000</v>
      </c>
      <c r="C26" s="17">
        <v>300000</v>
      </c>
    </row>
    <row r="27" spans="1:3" x14ac:dyDescent="0.25">
      <c r="A27" s="5" t="s">
        <v>29</v>
      </c>
      <c r="B27" s="17">
        <v>450000</v>
      </c>
      <c r="C27" s="17">
        <v>700000</v>
      </c>
    </row>
    <row r="28" spans="1:3" x14ac:dyDescent="0.25">
      <c r="A28" s="5" t="s">
        <v>30</v>
      </c>
      <c r="B28" s="17">
        <v>600000</v>
      </c>
      <c r="C28" s="17">
        <v>600000</v>
      </c>
    </row>
    <row r="29" spans="1:3" x14ac:dyDescent="0.25">
      <c r="A29" s="5" t="s">
        <v>31</v>
      </c>
      <c r="B29" s="17"/>
      <c r="C29" s="17"/>
    </row>
    <row r="30" spans="1:3" x14ac:dyDescent="0.25">
      <c r="A30" s="5" t="s">
        <v>32</v>
      </c>
      <c r="B30" s="17">
        <v>200000</v>
      </c>
      <c r="C30" s="17">
        <v>200000</v>
      </c>
    </row>
    <row r="31" spans="1:3" x14ac:dyDescent="0.25">
      <c r="A31" s="5" t="s">
        <v>33</v>
      </c>
      <c r="B31" s="17"/>
      <c r="C31" s="17"/>
    </row>
    <row r="32" spans="1:3" x14ac:dyDescent="0.25">
      <c r="A32" s="5" t="s">
        <v>34</v>
      </c>
      <c r="B32" s="17">
        <v>2750000</v>
      </c>
      <c r="C32" s="17">
        <v>2750000</v>
      </c>
    </row>
    <row r="33" spans="1:3" x14ac:dyDescent="0.25">
      <c r="A33" s="5" t="s">
        <v>35</v>
      </c>
      <c r="B33" s="17"/>
      <c r="C33" s="17"/>
    </row>
    <row r="34" spans="1:3" x14ac:dyDescent="0.25">
      <c r="A34" s="5" t="s">
        <v>36</v>
      </c>
      <c r="B34" s="17">
        <f>2050000+300000</f>
        <v>2350000</v>
      </c>
      <c r="C34" s="17">
        <v>2300000</v>
      </c>
    </row>
    <row r="35" spans="1:3" x14ac:dyDescent="0.25">
      <c r="A35" s="2" t="s">
        <v>37</v>
      </c>
      <c r="B35" s="13">
        <f>SUM(B36:B42)</f>
        <v>4000003</v>
      </c>
      <c r="C35" s="13">
        <f>SUM(C36:C50)</f>
        <v>3535003</v>
      </c>
    </row>
    <row r="36" spans="1:3" x14ac:dyDescent="0.25">
      <c r="A36" s="5" t="s">
        <v>38</v>
      </c>
      <c r="B36" s="17">
        <v>4000003</v>
      </c>
      <c r="C36" s="17">
        <v>3535003</v>
      </c>
    </row>
    <row r="37" spans="1:3" x14ac:dyDescent="0.25">
      <c r="A37" s="5" t="s">
        <v>39</v>
      </c>
      <c r="B37" s="17"/>
      <c r="C37" s="17"/>
    </row>
    <row r="38" spans="1:3" x14ac:dyDescent="0.25">
      <c r="A38" s="5" t="s">
        <v>40</v>
      </c>
      <c r="B38" s="17"/>
      <c r="C38" s="17"/>
    </row>
    <row r="39" spans="1:3" x14ac:dyDescent="0.25">
      <c r="A39" s="5" t="s">
        <v>41</v>
      </c>
      <c r="B39" s="17"/>
      <c r="C39" s="17"/>
    </row>
    <row r="40" spans="1:3" x14ac:dyDescent="0.25">
      <c r="A40" s="5" t="s">
        <v>42</v>
      </c>
      <c r="B40" s="17"/>
      <c r="C40" s="17"/>
    </row>
    <row r="41" spans="1:3" x14ac:dyDescent="0.25">
      <c r="A41" s="5" t="s">
        <v>43</v>
      </c>
      <c r="B41" s="17"/>
      <c r="C41" s="17"/>
    </row>
    <row r="42" spans="1:3" x14ac:dyDescent="0.25">
      <c r="A42" s="5" t="s">
        <v>44</v>
      </c>
      <c r="B42" s="17"/>
      <c r="C42" s="17"/>
    </row>
    <row r="43" spans="1:3" x14ac:dyDescent="0.25">
      <c r="A43" s="2" t="s">
        <v>45</v>
      </c>
      <c r="B43" s="13">
        <f>SUM(B44:B50)</f>
        <v>0</v>
      </c>
      <c r="C43" s="13">
        <f>SUM(C44:C50)</f>
        <v>0</v>
      </c>
    </row>
    <row r="44" spans="1:3" x14ac:dyDescent="0.25">
      <c r="A44" s="5" t="s">
        <v>46</v>
      </c>
      <c r="B44" s="17"/>
      <c r="C44" s="17"/>
    </row>
    <row r="45" spans="1:3" x14ac:dyDescent="0.25">
      <c r="A45" s="5" t="s">
        <v>47</v>
      </c>
      <c r="B45" s="17"/>
      <c r="C45" s="17"/>
    </row>
    <row r="46" spans="1:3" x14ac:dyDescent="0.25">
      <c r="A46" s="5" t="s">
        <v>48</v>
      </c>
      <c r="B46" s="17"/>
      <c r="C46" s="17"/>
    </row>
    <row r="47" spans="1:3" x14ac:dyDescent="0.25">
      <c r="A47" s="5" t="s">
        <v>49</v>
      </c>
      <c r="B47" s="17"/>
      <c r="C47" s="17"/>
    </row>
    <row r="48" spans="1:3" x14ac:dyDescent="0.25">
      <c r="A48" s="5" t="s">
        <v>50</v>
      </c>
      <c r="B48" s="17"/>
      <c r="C48" s="17"/>
    </row>
    <row r="49" spans="1:3" x14ac:dyDescent="0.25">
      <c r="A49" s="5" t="s">
        <v>51</v>
      </c>
      <c r="B49" s="17"/>
      <c r="C49" s="17"/>
    </row>
    <row r="50" spans="1:3" x14ac:dyDescent="0.25">
      <c r="A50" s="5" t="s">
        <v>52</v>
      </c>
      <c r="B50" s="17"/>
      <c r="C50" s="17"/>
    </row>
    <row r="51" spans="1:3" x14ac:dyDescent="0.25">
      <c r="A51" s="2" t="s">
        <v>53</v>
      </c>
      <c r="B51" s="13">
        <f>SUM(B52:B60)</f>
        <v>710000</v>
      </c>
      <c r="C51" s="13">
        <f>SUM(C52:C60)</f>
        <v>710000</v>
      </c>
    </row>
    <row r="52" spans="1:3" x14ac:dyDescent="0.25">
      <c r="A52" s="5" t="s">
        <v>54</v>
      </c>
      <c r="B52" s="17">
        <v>550000</v>
      </c>
      <c r="C52" s="17">
        <v>550000</v>
      </c>
    </row>
    <row r="53" spans="1:3" x14ac:dyDescent="0.25">
      <c r="A53" s="5" t="s">
        <v>55</v>
      </c>
      <c r="B53" s="17">
        <v>100000</v>
      </c>
      <c r="C53" s="17">
        <v>100000</v>
      </c>
    </row>
    <row r="54" spans="1:3" x14ac:dyDescent="0.25">
      <c r="A54" s="5" t="s">
        <v>56</v>
      </c>
      <c r="B54" s="17"/>
      <c r="C54" s="17"/>
    </row>
    <row r="55" spans="1:3" x14ac:dyDescent="0.25">
      <c r="A55" s="5" t="s">
        <v>57</v>
      </c>
      <c r="B55" s="17"/>
      <c r="C55" s="17"/>
    </row>
    <row r="56" spans="1:3" x14ac:dyDescent="0.25">
      <c r="A56" s="5" t="s">
        <v>58</v>
      </c>
      <c r="B56" s="17">
        <v>60000</v>
      </c>
      <c r="C56" s="17">
        <v>60000</v>
      </c>
    </row>
    <row r="57" spans="1:3" x14ac:dyDescent="0.25">
      <c r="A57" s="5" t="s">
        <v>59</v>
      </c>
      <c r="B57" s="17"/>
      <c r="C57" s="17"/>
    </row>
    <row r="58" spans="1:3" x14ac:dyDescent="0.25">
      <c r="A58" s="5" t="s">
        <v>60</v>
      </c>
      <c r="B58" s="17"/>
      <c r="C58" s="17"/>
    </row>
    <row r="59" spans="1:3" x14ac:dyDescent="0.25">
      <c r="A59" s="5" t="s">
        <v>61</v>
      </c>
      <c r="B59" s="17"/>
      <c r="C59" s="17"/>
    </row>
    <row r="60" spans="1:3" x14ac:dyDescent="0.25">
      <c r="A60" s="5" t="s">
        <v>62</v>
      </c>
      <c r="B60" s="17"/>
      <c r="C60" s="17"/>
    </row>
    <row r="61" spans="1:3" x14ac:dyDescent="0.25">
      <c r="A61" s="2" t="s">
        <v>63</v>
      </c>
      <c r="B61" s="13">
        <v>0</v>
      </c>
      <c r="C61" s="14">
        <v>0</v>
      </c>
    </row>
    <row r="62" spans="1:3" x14ac:dyDescent="0.25">
      <c r="A62" s="5" t="s">
        <v>64</v>
      </c>
      <c r="B62" s="17"/>
      <c r="C62" s="14"/>
    </row>
    <row r="63" spans="1:3" x14ac:dyDescent="0.25">
      <c r="A63" s="5" t="s">
        <v>65</v>
      </c>
      <c r="B63" s="17"/>
      <c r="C63" s="14"/>
    </row>
    <row r="64" spans="1:3" x14ac:dyDescent="0.25">
      <c r="A64" s="5" t="s">
        <v>66</v>
      </c>
      <c r="B64" s="17"/>
      <c r="C64" s="14"/>
    </row>
    <row r="65" spans="1:3" ht="30" x14ac:dyDescent="0.25">
      <c r="A65" s="5" t="s">
        <v>67</v>
      </c>
      <c r="B65" s="17"/>
      <c r="C65" s="14"/>
    </row>
    <row r="66" spans="1:3" x14ac:dyDescent="0.25">
      <c r="A66" s="2" t="s">
        <v>68</v>
      </c>
      <c r="B66" s="13">
        <v>0</v>
      </c>
      <c r="C66" s="14">
        <v>0</v>
      </c>
    </row>
    <row r="67" spans="1:3" x14ac:dyDescent="0.25">
      <c r="A67" s="5" t="s">
        <v>69</v>
      </c>
      <c r="B67" s="17"/>
      <c r="C67" s="14"/>
    </row>
    <row r="68" spans="1:3" x14ac:dyDescent="0.25">
      <c r="A68" s="5" t="s">
        <v>70</v>
      </c>
      <c r="B68" s="17"/>
      <c r="C68" s="14"/>
    </row>
    <row r="69" spans="1:3" x14ac:dyDescent="0.25">
      <c r="A69" s="2" t="s">
        <v>71</v>
      </c>
      <c r="B69" s="13"/>
      <c r="C69" s="14"/>
    </row>
    <row r="70" spans="1:3" x14ac:dyDescent="0.25">
      <c r="A70" s="5" t="s">
        <v>72</v>
      </c>
      <c r="B70" s="17"/>
      <c r="C70" s="14"/>
    </row>
    <row r="71" spans="1:3" x14ac:dyDescent="0.25">
      <c r="A71" s="5" t="s">
        <v>73</v>
      </c>
      <c r="B71" s="17"/>
      <c r="C71" s="14"/>
    </row>
    <row r="72" spans="1:3" x14ac:dyDescent="0.25">
      <c r="A72" s="5" t="s">
        <v>74</v>
      </c>
      <c r="B72" s="17"/>
      <c r="C72" s="14"/>
    </row>
    <row r="73" spans="1:3" x14ac:dyDescent="0.25">
      <c r="A73" s="7" t="s">
        <v>75</v>
      </c>
      <c r="B73" s="18">
        <v>0</v>
      </c>
      <c r="C73" s="18">
        <v>0</v>
      </c>
    </row>
    <row r="74" spans="1:3" x14ac:dyDescent="0.25">
      <c r="A74" s="36"/>
      <c r="B74" s="37">
        <v>0</v>
      </c>
      <c r="C74" s="37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32" t="s">
        <v>76</v>
      </c>
      <c r="B76" s="33">
        <v>0</v>
      </c>
      <c r="C76" s="34">
        <v>0</v>
      </c>
    </row>
    <row r="77" spans="1:3" x14ac:dyDescent="0.25">
      <c r="A77" s="32" t="s">
        <v>77</v>
      </c>
      <c r="B77" s="33">
        <v>0</v>
      </c>
      <c r="C77" s="34">
        <v>0</v>
      </c>
    </row>
    <row r="78" spans="1:3" x14ac:dyDescent="0.25">
      <c r="A78" s="5" t="s">
        <v>78</v>
      </c>
      <c r="B78" s="17"/>
      <c r="C78" s="14"/>
    </row>
    <row r="79" spans="1:3" x14ac:dyDescent="0.25">
      <c r="A79" s="5" t="s">
        <v>79</v>
      </c>
      <c r="B79" s="17"/>
      <c r="C79" s="14"/>
    </row>
    <row r="80" spans="1:3" x14ac:dyDescent="0.25">
      <c r="A80" s="2" t="s">
        <v>80</v>
      </c>
      <c r="B80" s="13">
        <v>0</v>
      </c>
      <c r="C80" s="14">
        <v>0</v>
      </c>
    </row>
    <row r="81" spans="1:4" x14ac:dyDescent="0.25">
      <c r="A81" s="5" t="s">
        <v>81</v>
      </c>
      <c r="B81" s="17"/>
      <c r="C81" s="14"/>
    </row>
    <row r="82" spans="1:4" x14ac:dyDescent="0.25">
      <c r="A82" s="5" t="s">
        <v>82</v>
      </c>
      <c r="B82" s="17"/>
      <c r="C82" s="14"/>
    </row>
    <row r="83" spans="1:4" x14ac:dyDescent="0.25">
      <c r="A83" s="2" t="s">
        <v>83</v>
      </c>
      <c r="B83" s="13">
        <v>0</v>
      </c>
      <c r="C83" s="14">
        <v>0</v>
      </c>
    </row>
    <row r="84" spans="1:4" x14ac:dyDescent="0.25">
      <c r="A84" s="5" t="s">
        <v>84</v>
      </c>
      <c r="B84" s="17"/>
      <c r="C84" s="14"/>
    </row>
    <row r="85" spans="1:4" x14ac:dyDescent="0.25">
      <c r="A85" s="7" t="s">
        <v>85</v>
      </c>
      <c r="B85" s="18">
        <v>0</v>
      </c>
      <c r="C85" s="18">
        <v>0</v>
      </c>
    </row>
    <row r="86" spans="1:4" x14ac:dyDescent="0.25">
      <c r="B86" s="14"/>
      <c r="C86" s="14"/>
    </row>
    <row r="87" spans="1:4" ht="15.75" x14ac:dyDescent="0.25">
      <c r="A87" s="8" t="s">
        <v>86</v>
      </c>
      <c r="B87" s="19">
        <f>SUM(B9+B15+B25+B35+B51)</f>
        <v>186188488</v>
      </c>
      <c r="C87" s="19">
        <f>SUM(C9+C15+C25+C35+C51)</f>
        <v>186188488</v>
      </c>
    </row>
    <row r="88" spans="1:4" x14ac:dyDescent="0.25">
      <c r="A88" t="s">
        <v>87</v>
      </c>
      <c r="B88" s="14" t="s">
        <v>88</v>
      </c>
      <c r="C88" s="14"/>
    </row>
    <row r="90" spans="1:4" x14ac:dyDescent="0.25">
      <c r="A90" t="s">
        <v>89</v>
      </c>
      <c r="B90" t="s">
        <v>90</v>
      </c>
    </row>
    <row r="94" spans="1:4" x14ac:dyDescent="0.25">
      <c r="B94" s="29"/>
      <c r="C94" s="29"/>
      <c r="D94" s="29"/>
    </row>
    <row r="95" spans="1:4" ht="9.75" customHeight="1" x14ac:dyDescent="0.25">
      <c r="A95" s="29" t="s">
        <v>91</v>
      </c>
      <c r="B95" t="s">
        <v>92</v>
      </c>
    </row>
    <row r="96" spans="1:4" x14ac:dyDescent="0.25">
      <c r="A96" s="30" t="s">
        <v>123</v>
      </c>
      <c r="B96" s="22" t="s">
        <v>93</v>
      </c>
    </row>
    <row r="97" spans="1:3" x14ac:dyDescent="0.25">
      <c r="A97" t="s">
        <v>116</v>
      </c>
      <c r="B97" t="s">
        <v>94</v>
      </c>
    </row>
    <row r="100" spans="1:3" x14ac:dyDescent="0.25">
      <c r="A100" s="53" t="s">
        <v>95</v>
      </c>
      <c r="B100" s="53"/>
      <c r="C100" s="53"/>
    </row>
    <row r="101" spans="1:3" x14ac:dyDescent="0.25">
      <c r="A101" s="40"/>
      <c r="B101" s="40"/>
      <c r="C101" s="40"/>
    </row>
    <row r="102" spans="1:3" x14ac:dyDescent="0.25">
      <c r="A102" s="38"/>
      <c r="B102" s="38"/>
      <c r="C102" s="38"/>
    </row>
    <row r="103" spans="1:3" x14ac:dyDescent="0.25">
      <c r="A103" s="35"/>
      <c r="B103" s="35"/>
      <c r="C103" s="35"/>
    </row>
    <row r="104" spans="1:3" x14ac:dyDescent="0.25">
      <c r="A104" s="31" t="s">
        <v>96</v>
      </c>
      <c r="B104" s="31"/>
      <c r="C104" s="31"/>
    </row>
    <row r="105" spans="1:3" x14ac:dyDescent="0.25">
      <c r="A105" s="52" t="s">
        <v>118</v>
      </c>
      <c r="B105" s="52"/>
      <c r="C105" s="52"/>
    </row>
    <row r="106" spans="1:3" x14ac:dyDescent="0.25">
      <c r="A106" s="53" t="s">
        <v>119</v>
      </c>
      <c r="B106" s="53"/>
      <c r="C106" s="53"/>
    </row>
  </sheetData>
  <mergeCells count="12">
    <mergeCell ref="D3:F3"/>
    <mergeCell ref="G3:I3"/>
    <mergeCell ref="J3:L3"/>
    <mergeCell ref="M3:N3"/>
    <mergeCell ref="A100:C100"/>
    <mergeCell ref="A105:C105"/>
    <mergeCell ref="A106:C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ignoredErrors>
    <ignoredError sqref="C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1"/>
  <sheetViews>
    <sheetView showGridLines="0" tabSelected="1" topLeftCell="A71" zoomScale="75" zoomScaleNormal="75" workbookViewId="0">
      <selection activeCell="C81" sqref="C81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4.42578125" customWidth="1"/>
    <col min="5" max="5" width="16.140625" customWidth="1"/>
    <col min="6" max="6" width="17" customWidth="1"/>
    <col min="7" max="7" width="14.140625" bestFit="1" customWidth="1"/>
    <col min="8" max="8" width="15.7109375" customWidth="1"/>
    <col min="9" max="9" width="17.5703125" customWidth="1"/>
    <col min="10" max="10" width="18.85546875" customWidth="1"/>
    <col min="11" max="11" width="14.42578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6"/>
    </row>
    <row r="2" spans="1:28" ht="18.75" customHeight="1" x14ac:dyDescent="0.3">
      <c r="A2" s="57" t="s">
        <v>97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6"/>
    </row>
    <row r="3" spans="1:28" ht="15.75" customHeight="1" x14ac:dyDescent="0.2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1"/>
    </row>
    <row r="4" spans="1:28" ht="15.75" x14ac:dyDescent="0.25">
      <c r="A4" s="56" t="s">
        <v>121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11"/>
    </row>
    <row r="5" spans="1:28" x14ac:dyDescent="0.25">
      <c r="A5" s="55" t="s">
        <v>99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11"/>
    </row>
    <row r="6" spans="1:28" ht="15" customHeight="1" x14ac:dyDescent="0.25">
      <c r="Q6" s="11"/>
    </row>
    <row r="7" spans="1:28" ht="31.5" x14ac:dyDescent="0.25">
      <c r="A7" s="9" t="s">
        <v>7</v>
      </c>
      <c r="B7" s="10" t="s">
        <v>125</v>
      </c>
      <c r="C7" s="10" t="s">
        <v>126</v>
      </c>
      <c r="D7" s="10" t="s">
        <v>100</v>
      </c>
      <c r="E7" s="10" t="s">
        <v>101</v>
      </c>
      <c r="F7" s="10" t="s">
        <v>102</v>
      </c>
      <c r="G7" s="10" t="s">
        <v>103</v>
      </c>
      <c r="H7" s="10" t="s">
        <v>104</v>
      </c>
      <c r="I7" s="10" t="s">
        <v>105</v>
      </c>
      <c r="J7" s="10" t="s">
        <v>106</v>
      </c>
      <c r="K7" s="10" t="s">
        <v>107</v>
      </c>
      <c r="L7" s="10" t="s">
        <v>108</v>
      </c>
      <c r="M7" s="10" t="s">
        <v>109</v>
      </c>
      <c r="N7" s="10" t="s">
        <v>110</v>
      </c>
      <c r="O7" s="10" t="s">
        <v>111</v>
      </c>
      <c r="P7" s="10" t="s">
        <v>112</v>
      </c>
      <c r="AA7" s="16"/>
      <c r="AB7" s="16"/>
    </row>
    <row r="8" spans="1:28" x14ac:dyDescent="0.25">
      <c r="A8" s="1" t="s">
        <v>10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11</v>
      </c>
      <c r="B9" s="13">
        <f>B10+B11+B14</f>
        <v>135997549</v>
      </c>
      <c r="C9" s="13">
        <f>C10+C11+C14</f>
        <v>142050092.84</v>
      </c>
      <c r="D9" s="13">
        <f>SUM(D10:D14)</f>
        <v>8899837.3900000006</v>
      </c>
      <c r="E9" s="13">
        <f t="shared" ref="E9:I9" si="0">SUM(E10:E14)</f>
        <v>8998706.1499999985</v>
      </c>
      <c r="F9" s="13">
        <f t="shared" si="0"/>
        <v>10993797.83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28892341.369999997</v>
      </c>
      <c r="S9" s="15"/>
    </row>
    <row r="10" spans="1:28" s="22" customFormat="1" x14ac:dyDescent="0.25">
      <c r="A10" s="58" t="s">
        <v>12</v>
      </c>
      <c r="B10" s="48">
        <f>37368000+65345700+7149475+2000000</f>
        <v>111863175</v>
      </c>
      <c r="C10" s="48">
        <f>66764600+39679000+7775300+2000000</f>
        <v>116218900</v>
      </c>
      <c r="D10" s="13">
        <f>5688300+1910333.33</f>
        <v>7598633.3300000001</v>
      </c>
      <c r="E10" s="13">
        <f>5623300+1922000+159972.31</f>
        <v>7705272.3099999996</v>
      </c>
      <c r="F10" s="13">
        <f>5523300+3936660</f>
        <v>9459960</v>
      </c>
      <c r="G10" s="59"/>
      <c r="H10" s="59"/>
      <c r="I10" s="59"/>
      <c r="J10" s="59"/>
      <c r="K10" s="59"/>
      <c r="L10" s="59"/>
      <c r="M10" s="59"/>
      <c r="N10" s="59"/>
      <c r="O10" s="13"/>
      <c r="P10" s="13">
        <f>SUM(D10:O10)</f>
        <v>24763865.640000001</v>
      </c>
    </row>
    <row r="11" spans="1:28" x14ac:dyDescent="0.25">
      <c r="A11" s="5" t="s">
        <v>13</v>
      </c>
      <c r="B11" s="50">
        <v>11200000</v>
      </c>
      <c r="C11" s="50">
        <v>11860000</v>
      </c>
      <c r="D11" s="17">
        <v>155000</v>
      </c>
      <c r="E11" s="17">
        <v>155000</v>
      </c>
      <c r="F11" s="14">
        <v>155000</v>
      </c>
      <c r="G11" s="14"/>
      <c r="H11" s="14"/>
      <c r="I11" s="14"/>
      <c r="J11" s="14"/>
      <c r="K11" s="14"/>
      <c r="L11" s="14"/>
      <c r="M11" s="14"/>
      <c r="N11" s="14"/>
      <c r="O11" s="13"/>
      <c r="P11" s="13">
        <f t="shared" ref="P11:P72" si="2">SUM(D11:O11)</f>
        <v>465000</v>
      </c>
    </row>
    <row r="12" spans="1:28" ht="30" x14ac:dyDescent="0.25">
      <c r="A12" s="5" t="s">
        <v>14</v>
      </c>
      <c r="B12" s="50"/>
      <c r="C12" s="50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>SUM(D12:O12)</f>
        <v>0</v>
      </c>
    </row>
    <row r="13" spans="1:28" ht="30" x14ac:dyDescent="0.25">
      <c r="A13" s="5" t="s">
        <v>15</v>
      </c>
      <c r="B13" s="50"/>
      <c r="C13" s="50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16</v>
      </c>
      <c r="B14" s="50">
        <f>5997692+6006152+930530</f>
        <v>12934374</v>
      </c>
      <c r="C14" s="50">
        <f>6483351.24+6492495.6+995346</f>
        <v>13971192.84</v>
      </c>
      <c r="D14" s="17">
        <f>534320.72+539502.97+72380.37</f>
        <v>1146204.06</v>
      </c>
      <c r="E14" s="17">
        <f>530539.39+535716.3+72178.15</f>
        <v>1138433.8399999999</v>
      </c>
      <c r="F14" s="17">
        <f>636980.51+653853.91+88003.41</f>
        <v>1378837.8299999998</v>
      </c>
      <c r="G14" s="17"/>
      <c r="H14" s="17"/>
      <c r="I14" s="17"/>
      <c r="J14" s="17"/>
      <c r="K14" s="17"/>
      <c r="L14" s="17"/>
      <c r="M14" s="17"/>
      <c r="N14" s="17"/>
      <c r="O14" s="17"/>
      <c r="P14" s="13">
        <f t="shared" si="2"/>
        <v>3663475.7299999995</v>
      </c>
    </row>
    <row r="15" spans="1:28" x14ac:dyDescent="0.25">
      <c r="A15" s="2" t="s">
        <v>17</v>
      </c>
      <c r="B15" s="48">
        <f>B16+B17+B18+B19+B20+B21+B22+B23+B24</f>
        <v>38830936</v>
      </c>
      <c r="C15" s="48">
        <f>C16+C17+C18+C19+C20+C21+C22+C23+C24</f>
        <v>33043392.16</v>
      </c>
      <c r="D15" s="13">
        <f>SUM(D16:D24)</f>
        <v>133288.66</v>
      </c>
      <c r="E15" s="13">
        <f t="shared" ref="E15" si="3">SUM(E16:E24)</f>
        <v>1657236.5199999998</v>
      </c>
      <c r="F15" s="13">
        <f>SUM(F16:F24)</f>
        <v>979276.29</v>
      </c>
      <c r="G15" s="13">
        <f t="shared" ref="G15:J15" si="4">SUM(G16:G24)</f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P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5"/>
        <v>2769801.4699999997</v>
      </c>
    </row>
    <row r="16" spans="1:28" x14ac:dyDescent="0.25">
      <c r="A16" s="5" t="s">
        <v>18</v>
      </c>
      <c r="B16" s="50">
        <f>15000+1800000+4700000+2850000+12000</f>
        <v>9377000</v>
      </c>
      <c r="C16" s="50">
        <f>15000+1800000+4700000+2850000+12000</f>
        <v>9377000</v>
      </c>
      <c r="D16" s="13">
        <f>30095.66+42484</f>
        <v>72579.66</v>
      </c>
      <c r="E16" s="17">
        <f>512007.48+863739.82+201344.03</f>
        <v>1577091.3299999998</v>
      </c>
      <c r="F16" s="14">
        <f>87136.42+479580.61+147617.06+2527.2</f>
        <v>716861.29</v>
      </c>
      <c r="G16" s="14"/>
      <c r="H16" s="14"/>
      <c r="I16" s="14"/>
      <c r="J16" s="14"/>
      <c r="K16" s="14"/>
      <c r="L16" s="17"/>
      <c r="M16" s="14"/>
      <c r="N16" s="14"/>
      <c r="O16" s="14"/>
      <c r="P16" s="13">
        <f t="shared" si="2"/>
        <v>2366532.2799999998</v>
      </c>
    </row>
    <row r="17" spans="1:16" ht="30" x14ac:dyDescent="0.25">
      <c r="A17" s="5" t="s">
        <v>19</v>
      </c>
      <c r="B17" s="50">
        <f>50000+1100000</f>
        <v>1150000</v>
      </c>
      <c r="C17" s="50">
        <f>50000+1100000</f>
        <v>1150000</v>
      </c>
      <c r="D17" s="13"/>
      <c r="E17" s="17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3">
        <f t="shared" si="2"/>
        <v>0</v>
      </c>
    </row>
    <row r="18" spans="1:16" x14ac:dyDescent="0.25">
      <c r="A18" s="5" t="s">
        <v>20</v>
      </c>
      <c r="B18" s="50">
        <v>100000</v>
      </c>
      <c r="C18" s="50">
        <v>100000</v>
      </c>
      <c r="D18" s="13"/>
      <c r="E18" s="17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3">
        <f t="shared" si="2"/>
        <v>0</v>
      </c>
    </row>
    <row r="19" spans="1:16" ht="18" customHeight="1" x14ac:dyDescent="0.25">
      <c r="A19" s="5" t="s">
        <v>21</v>
      </c>
      <c r="B19" s="50">
        <v>3700000</v>
      </c>
      <c r="C19" s="50">
        <v>3000000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3">
        <f t="shared" si="2"/>
        <v>0</v>
      </c>
    </row>
    <row r="20" spans="1:16" x14ac:dyDescent="0.25">
      <c r="A20" s="5" t="s">
        <v>22</v>
      </c>
      <c r="B20" s="50">
        <f>406000+25000+2500000</f>
        <v>2931000</v>
      </c>
      <c r="C20" s="50">
        <f>328517.79+80000+125000+2500000</f>
        <v>3033517.79</v>
      </c>
      <c r="D20" s="13"/>
      <c r="E20" s="17">
        <v>0</v>
      </c>
      <c r="F20" s="14">
        <v>81420</v>
      </c>
      <c r="G20" s="14"/>
      <c r="H20" s="14"/>
      <c r="I20" s="14"/>
      <c r="J20" s="14"/>
      <c r="K20" s="14"/>
      <c r="L20" s="17"/>
      <c r="M20" s="14"/>
      <c r="N20" s="14"/>
      <c r="O20" s="14"/>
      <c r="P20" s="13">
        <f t="shared" si="2"/>
        <v>81420</v>
      </c>
    </row>
    <row r="21" spans="1:16" x14ac:dyDescent="0.25">
      <c r="A21" s="5" t="s">
        <v>23</v>
      </c>
      <c r="B21" s="50">
        <f>350000+1200000</f>
        <v>1550000</v>
      </c>
      <c r="C21" s="50">
        <f>350000+1200000</f>
        <v>1550000</v>
      </c>
      <c r="D21" s="13">
        <v>60709</v>
      </c>
      <c r="E21" s="17">
        <v>62145</v>
      </c>
      <c r="F21" s="14">
        <v>64545</v>
      </c>
      <c r="G21" s="14"/>
      <c r="H21" s="14"/>
      <c r="I21" s="14"/>
      <c r="J21" s="14"/>
      <c r="K21" s="14"/>
      <c r="L21" s="14"/>
      <c r="M21" s="14"/>
      <c r="N21" s="14"/>
      <c r="O21" s="14"/>
      <c r="P21" s="13">
        <f t="shared" si="2"/>
        <v>187399</v>
      </c>
    </row>
    <row r="22" spans="1:16" ht="45" x14ac:dyDescent="0.25">
      <c r="A22" s="5" t="s">
        <v>24</v>
      </c>
      <c r="B22" s="50">
        <f>960000+1150000</f>
        <v>2110000</v>
      </c>
      <c r="C22" s="50">
        <f>960000+1209000</f>
        <v>2169000</v>
      </c>
      <c r="D22" s="13">
        <v>0</v>
      </c>
      <c r="E22" s="17">
        <v>0</v>
      </c>
      <c r="F22" s="14">
        <f>75000+23600</f>
        <v>98600</v>
      </c>
      <c r="G22" s="14"/>
      <c r="H22" s="14"/>
      <c r="I22" s="14"/>
      <c r="J22" s="14"/>
      <c r="K22" s="14"/>
      <c r="L22" s="14"/>
      <c r="M22" s="14"/>
      <c r="N22" s="14"/>
      <c r="O22" s="14"/>
      <c r="P22" s="24">
        <f t="shared" si="2"/>
        <v>98600</v>
      </c>
    </row>
    <row r="23" spans="1:16" ht="30" x14ac:dyDescent="0.25">
      <c r="A23" s="5" t="s">
        <v>25</v>
      </c>
      <c r="B23" s="50">
        <f>800000+6000000+8612936</f>
        <v>15412936</v>
      </c>
      <c r="C23" s="50">
        <f>700000+4259236.67+4560637.6</f>
        <v>9519874.2699999996</v>
      </c>
      <c r="D23" s="13"/>
      <c r="E23" s="17"/>
      <c r="F23" s="14"/>
      <c r="G23" s="14"/>
      <c r="H23" s="14"/>
      <c r="I23" s="14"/>
      <c r="J23" s="20"/>
      <c r="K23" s="14"/>
      <c r="L23" s="14"/>
      <c r="M23" s="14"/>
      <c r="N23" s="14"/>
      <c r="O23" s="14"/>
      <c r="P23" s="24">
        <f t="shared" si="2"/>
        <v>0</v>
      </c>
    </row>
    <row r="24" spans="1:16" ht="30" x14ac:dyDescent="0.25">
      <c r="A24" s="5" t="s">
        <v>26</v>
      </c>
      <c r="B24" s="50">
        <f>2500000</f>
        <v>2500000</v>
      </c>
      <c r="C24" s="50">
        <f>3144000.1</f>
        <v>3144000.1</v>
      </c>
      <c r="D24" s="13"/>
      <c r="E24" s="17">
        <v>18000.189999999999</v>
      </c>
      <c r="F24" s="14">
        <v>17850</v>
      </c>
      <c r="G24" s="14"/>
      <c r="H24" s="14"/>
      <c r="I24" s="14"/>
      <c r="J24" s="14"/>
      <c r="K24" s="14"/>
      <c r="L24" s="17"/>
      <c r="M24" s="14"/>
      <c r="N24" s="14"/>
      <c r="O24" s="14"/>
      <c r="P24" s="13">
        <f t="shared" si="2"/>
        <v>35850.19</v>
      </c>
    </row>
    <row r="25" spans="1:16" x14ac:dyDescent="0.25">
      <c r="A25" s="2" t="s">
        <v>27</v>
      </c>
      <c r="B25" s="48">
        <f>B26+B27+B28+B29+B30+B31+B32+B33+B34</f>
        <v>6650000</v>
      </c>
      <c r="C25" s="48">
        <f>C26+C27+C28+C29+C30+C31+C32+C33+C34</f>
        <v>6850000</v>
      </c>
      <c r="D25" s="13">
        <f>SUM(D26:D34)</f>
        <v>0</v>
      </c>
      <c r="E25" s="13">
        <f t="shared" ref="E25:P25" si="6">SUM(E26:E34)</f>
        <v>23954</v>
      </c>
      <c r="F25" s="13">
        <f t="shared" si="6"/>
        <v>668196.24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6"/>
        <v>692150.24</v>
      </c>
    </row>
    <row r="26" spans="1:16" ht="30" x14ac:dyDescent="0.25">
      <c r="A26" s="5" t="s">
        <v>28</v>
      </c>
      <c r="B26" s="50">
        <f>200000+100000</f>
        <v>300000</v>
      </c>
      <c r="C26" s="50">
        <f>200000+100000</f>
        <v>300000</v>
      </c>
      <c r="D26" s="17"/>
      <c r="E26" s="17">
        <v>23954</v>
      </c>
      <c r="F26" s="14"/>
      <c r="G26" s="14"/>
      <c r="H26" s="14"/>
      <c r="I26" s="14"/>
      <c r="J26" s="14"/>
      <c r="K26" s="14"/>
      <c r="L26" s="14"/>
      <c r="M26" s="14"/>
      <c r="N26" s="16"/>
      <c r="O26" s="16"/>
      <c r="P26" s="13">
        <f t="shared" si="2"/>
        <v>23954</v>
      </c>
    </row>
    <row r="27" spans="1:16" x14ac:dyDescent="0.25">
      <c r="A27" s="5" t="s">
        <v>29</v>
      </c>
      <c r="B27" s="50">
        <f>100000+350000</f>
        <v>450000</v>
      </c>
      <c r="C27" s="50">
        <f>100000+600000</f>
        <v>700000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13">
        <f t="shared" si="2"/>
        <v>0</v>
      </c>
    </row>
    <row r="28" spans="1:16" ht="30" x14ac:dyDescent="0.25">
      <c r="A28" s="5" t="s">
        <v>30</v>
      </c>
      <c r="B28" s="50">
        <f>200000+400000</f>
        <v>600000</v>
      </c>
      <c r="C28" s="50">
        <f>200000+400000</f>
        <v>600000</v>
      </c>
      <c r="D28" s="25"/>
      <c r="E28" s="25"/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13">
        <f t="shared" si="2"/>
        <v>0</v>
      </c>
    </row>
    <row r="29" spans="1:16" x14ac:dyDescent="0.25">
      <c r="A29" s="5" t="s">
        <v>31</v>
      </c>
      <c r="B29" s="50"/>
      <c r="C29" s="50"/>
      <c r="D29" s="17"/>
      <c r="E29" s="17"/>
      <c r="F29" s="17"/>
      <c r="G29" s="14"/>
      <c r="H29" s="14"/>
      <c r="I29" s="14"/>
      <c r="J29" s="14"/>
      <c r="K29" s="14"/>
      <c r="L29" s="14"/>
      <c r="N29" s="14"/>
      <c r="O29" s="14"/>
      <c r="P29" s="13">
        <f t="shared" si="2"/>
        <v>0</v>
      </c>
    </row>
    <row r="30" spans="1:16" ht="30" x14ac:dyDescent="0.25">
      <c r="A30" s="5" t="s">
        <v>32</v>
      </c>
      <c r="B30" s="50">
        <f>100000+100000</f>
        <v>200000</v>
      </c>
      <c r="C30" s="50">
        <f>100000+100000</f>
        <v>200000</v>
      </c>
      <c r="D30" s="17"/>
      <c r="E30" s="17"/>
      <c r="F30" s="17"/>
      <c r="G30" s="14"/>
      <c r="H30" s="14"/>
      <c r="I30" s="14"/>
      <c r="J30" s="14"/>
      <c r="K30" s="14"/>
      <c r="L30" s="14"/>
      <c r="M30" s="26"/>
      <c r="N30" s="16"/>
      <c r="O30" s="16"/>
      <c r="P30" s="24">
        <f t="shared" si="2"/>
        <v>0</v>
      </c>
    </row>
    <row r="31" spans="1:16" ht="30" x14ac:dyDescent="0.25">
      <c r="A31" s="5" t="s">
        <v>33</v>
      </c>
      <c r="B31" s="50"/>
      <c r="C31" s="50"/>
      <c r="D31" s="17"/>
      <c r="E31" s="17"/>
      <c r="F31" s="17"/>
      <c r="G31" s="14"/>
      <c r="H31" s="14"/>
      <c r="I31" s="14"/>
      <c r="J31" s="14"/>
      <c r="K31" s="14"/>
      <c r="L31" s="14"/>
      <c r="M31" s="26"/>
      <c r="N31" s="14"/>
      <c r="O31" s="14"/>
      <c r="P31" s="24">
        <f t="shared" si="2"/>
        <v>0</v>
      </c>
    </row>
    <row r="32" spans="1:16" ht="30" x14ac:dyDescent="0.25">
      <c r="A32" s="5" t="s">
        <v>34</v>
      </c>
      <c r="B32" s="50">
        <f>2700000+50000</f>
        <v>2750000</v>
      </c>
      <c r="C32" s="50">
        <f>2700000+50000</f>
        <v>2750000</v>
      </c>
      <c r="D32" s="25"/>
      <c r="E32" s="25"/>
      <c r="F32" s="26"/>
      <c r="G32" s="26"/>
      <c r="H32" s="26"/>
      <c r="I32" s="26"/>
      <c r="J32" s="26"/>
      <c r="K32" s="26"/>
      <c r="L32" s="26"/>
      <c r="M32" s="26"/>
      <c r="N32" s="27"/>
      <c r="O32" s="27"/>
      <c r="P32" s="24">
        <f t="shared" si="2"/>
        <v>0</v>
      </c>
    </row>
    <row r="33" spans="1:21" ht="45" x14ac:dyDescent="0.25">
      <c r="A33" s="5" t="s">
        <v>35</v>
      </c>
      <c r="B33" s="50"/>
      <c r="C33" s="50"/>
      <c r="D33" s="17"/>
      <c r="E33" s="17"/>
      <c r="F33" s="17"/>
      <c r="G33" s="14"/>
      <c r="H33" s="14"/>
      <c r="I33" s="14"/>
      <c r="J33" s="14"/>
      <c r="K33" s="26"/>
      <c r="L33" s="14"/>
      <c r="M33" s="26"/>
      <c r="N33" s="26"/>
      <c r="O33" s="26"/>
      <c r="P33" s="24">
        <f t="shared" si="2"/>
        <v>0</v>
      </c>
    </row>
    <row r="34" spans="1:21" x14ac:dyDescent="0.25">
      <c r="A34" s="5" t="s">
        <v>36</v>
      </c>
      <c r="B34" s="50">
        <f>200000+1600000+25000+25000+100000+400000</f>
        <v>2350000</v>
      </c>
      <c r="C34" s="50">
        <f>100000+1250000+25000+25000+100000+800000</f>
        <v>2300000</v>
      </c>
      <c r="D34" s="17"/>
      <c r="E34" s="17"/>
      <c r="F34" s="17">
        <f>612394.04+55802.2</f>
        <v>668196.24</v>
      </c>
      <c r="G34" s="14"/>
      <c r="H34" s="14"/>
      <c r="I34" s="14"/>
      <c r="J34" s="14"/>
      <c r="K34" s="14"/>
      <c r="L34" s="14"/>
      <c r="M34" s="16"/>
      <c r="N34" s="16"/>
      <c r="O34" s="16"/>
      <c r="P34" s="24">
        <f t="shared" si="2"/>
        <v>668196.24</v>
      </c>
    </row>
    <row r="35" spans="1:21" x14ac:dyDescent="0.25">
      <c r="A35" s="2" t="s">
        <v>37</v>
      </c>
      <c r="B35" s="48">
        <f t="shared" ref="B35:C35" si="7">B36+B37+B38+B39+B40+B41+B42</f>
        <v>4000003</v>
      </c>
      <c r="C35" s="48">
        <f t="shared" si="7"/>
        <v>3535003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13">
        <f t="shared" si="2"/>
        <v>0</v>
      </c>
    </row>
    <row r="36" spans="1:21" ht="30" x14ac:dyDescent="0.25">
      <c r="A36" s="5" t="s">
        <v>38</v>
      </c>
      <c r="B36" s="50">
        <f>1000000+3000003</f>
        <v>4000003</v>
      </c>
      <c r="C36" s="50">
        <f>535000+3000003</f>
        <v>3535003</v>
      </c>
      <c r="D36" s="51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13">
        <f t="shared" si="2"/>
        <v>0</v>
      </c>
    </row>
    <row r="37" spans="1:21" ht="30" x14ac:dyDescent="0.25">
      <c r="A37" s="5" t="s">
        <v>39</v>
      </c>
      <c r="B37" s="50"/>
      <c r="C37" s="50"/>
      <c r="D37" s="5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3">
        <f t="shared" si="2"/>
        <v>0</v>
      </c>
    </row>
    <row r="38" spans="1:21" ht="30" x14ac:dyDescent="0.25">
      <c r="A38" s="5" t="s">
        <v>40</v>
      </c>
      <c r="B38" s="50"/>
      <c r="C38" s="50"/>
      <c r="D38" s="5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3">
        <f t="shared" si="2"/>
        <v>0</v>
      </c>
    </row>
    <row r="39" spans="1:21" ht="30" x14ac:dyDescent="0.25">
      <c r="A39" s="5" t="s">
        <v>41</v>
      </c>
      <c r="B39" s="50"/>
      <c r="C39" s="50"/>
      <c r="D39" s="5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3">
        <f t="shared" si="2"/>
        <v>0</v>
      </c>
    </row>
    <row r="40" spans="1:21" ht="30" x14ac:dyDescent="0.25">
      <c r="A40" s="5" t="s">
        <v>42</v>
      </c>
      <c r="B40" s="50"/>
      <c r="C40" s="50"/>
      <c r="D40" s="5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3">
        <f t="shared" si="2"/>
        <v>0</v>
      </c>
    </row>
    <row r="41" spans="1:21" ht="30" x14ac:dyDescent="0.25">
      <c r="A41" s="5" t="s">
        <v>43</v>
      </c>
      <c r="B41" s="50"/>
      <c r="C41" s="50"/>
      <c r="D41" s="51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3">
        <f t="shared" si="2"/>
        <v>0</v>
      </c>
    </row>
    <row r="42" spans="1:21" ht="30" x14ac:dyDescent="0.25">
      <c r="A42" s="5" t="s">
        <v>44</v>
      </c>
      <c r="B42" s="50"/>
      <c r="C42" s="50"/>
      <c r="D42" s="51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3">
        <f t="shared" si="2"/>
        <v>0</v>
      </c>
    </row>
    <row r="43" spans="1:21" x14ac:dyDescent="0.25">
      <c r="A43" s="2" t="s">
        <v>45</v>
      </c>
      <c r="B43" s="48"/>
      <c r="C43" s="48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10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46</v>
      </c>
      <c r="B44" s="48"/>
      <c r="C44" s="4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47</v>
      </c>
      <c r="B45" s="48"/>
      <c r="C45" s="4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48</v>
      </c>
      <c r="B46" s="48"/>
      <c r="C46" s="4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49</v>
      </c>
      <c r="B47" s="48"/>
      <c r="C47" s="4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50</v>
      </c>
      <c r="B48" s="48"/>
      <c r="C48" s="4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51</v>
      </c>
      <c r="B49" s="48"/>
      <c r="C49" s="4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52</v>
      </c>
      <c r="B50" s="48"/>
      <c r="C50" s="4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53</v>
      </c>
      <c r="B51" s="48">
        <f>B52+B53+B54+B55+B56+B57+B58+B59+B60</f>
        <v>710000</v>
      </c>
      <c r="C51" s="48">
        <f>C52+C53+C54+C55+C56+C57+C58+C59+C60</f>
        <v>710000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17228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12"/>
        <v>17228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54</v>
      </c>
      <c r="B52" s="50">
        <f>200000+100000+200000+50000</f>
        <v>550000</v>
      </c>
      <c r="C52" s="50">
        <f>200000+100000+200000+50000</f>
        <v>550000</v>
      </c>
      <c r="D52" s="51"/>
      <c r="E52" s="17"/>
      <c r="F52" s="14">
        <v>17228</v>
      </c>
      <c r="G52" s="17"/>
      <c r="H52" s="17"/>
      <c r="I52" s="17"/>
      <c r="J52" s="17"/>
      <c r="L52" s="17"/>
      <c r="M52" s="16"/>
      <c r="N52" s="17"/>
      <c r="O52" s="17"/>
      <c r="P52" s="13">
        <f t="shared" si="2"/>
        <v>17228</v>
      </c>
    </row>
    <row r="53" spans="1:20" ht="30" x14ac:dyDescent="0.25">
      <c r="A53" s="5" t="s">
        <v>55</v>
      </c>
      <c r="B53" s="50">
        <f>100000</f>
        <v>100000</v>
      </c>
      <c r="C53" s="50">
        <v>100000</v>
      </c>
      <c r="D53" s="51"/>
      <c r="E53" s="17"/>
      <c r="F53" s="17"/>
      <c r="G53" s="17"/>
      <c r="H53" s="17"/>
      <c r="I53" s="17"/>
      <c r="J53" s="17"/>
      <c r="K53" s="17"/>
      <c r="L53" s="17"/>
      <c r="M53" s="17"/>
      <c r="N53" s="25"/>
      <c r="O53" s="25"/>
      <c r="P53" s="13">
        <f t="shared" si="2"/>
        <v>0</v>
      </c>
    </row>
    <row r="54" spans="1:20" ht="30" x14ac:dyDescent="0.25">
      <c r="A54" s="5" t="s">
        <v>56</v>
      </c>
      <c r="B54" s="50"/>
      <c r="C54" s="50"/>
      <c r="D54" s="51"/>
      <c r="E54" s="17"/>
      <c r="F54" s="17"/>
      <c r="G54" s="17"/>
      <c r="H54" s="17"/>
      <c r="I54" s="17"/>
      <c r="L54" s="17"/>
      <c r="N54" s="25"/>
      <c r="O54" s="25"/>
      <c r="P54" s="13">
        <f t="shared" si="2"/>
        <v>0</v>
      </c>
    </row>
    <row r="55" spans="1:20" ht="30" x14ac:dyDescent="0.25">
      <c r="A55" s="5" t="s">
        <v>57</v>
      </c>
      <c r="B55" s="50"/>
      <c r="C55" s="50"/>
      <c r="D55" s="51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58</v>
      </c>
      <c r="B56" s="50">
        <v>60000</v>
      </c>
      <c r="C56" s="50">
        <v>60000</v>
      </c>
      <c r="D56" s="51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59</v>
      </c>
      <c r="B57" s="50"/>
      <c r="C57" s="50"/>
      <c r="D57" s="51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60</v>
      </c>
      <c r="B58" s="50"/>
      <c r="C58" s="50"/>
      <c r="D58" s="51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61</v>
      </c>
      <c r="B59" s="50"/>
      <c r="C59" s="50"/>
      <c r="D59" s="51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>SUM(D59:O59)</f>
        <v>0</v>
      </c>
    </row>
    <row r="60" spans="1:20" ht="45" x14ac:dyDescent="0.25">
      <c r="A60" s="5" t="s">
        <v>62</v>
      </c>
      <c r="B60" s="50"/>
      <c r="C60" s="50"/>
      <c r="D60" s="51"/>
      <c r="E60" s="17"/>
      <c r="F60" s="17"/>
      <c r="G60" s="17"/>
      <c r="H60" s="17"/>
      <c r="I60" s="17"/>
      <c r="J60" s="17"/>
      <c r="L60" s="17"/>
      <c r="N60" s="17"/>
      <c r="O60" s="17"/>
      <c r="P60" s="13">
        <f>SUM(D60:O60)</f>
        <v>0</v>
      </c>
    </row>
    <row r="61" spans="1:20" x14ac:dyDescent="0.25">
      <c r="A61" s="2" t="s">
        <v>63</v>
      </c>
      <c r="B61" s="48">
        <f>B62+B63+B64+B65</f>
        <v>0</v>
      </c>
      <c r="C61" s="48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64</v>
      </c>
      <c r="B62" s="48"/>
      <c r="C62" s="4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65</v>
      </c>
      <c r="B63" s="48"/>
      <c r="C63" s="4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66</v>
      </c>
      <c r="B64" s="48"/>
      <c r="C64" s="4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23" ht="45" x14ac:dyDescent="0.25">
      <c r="A65" s="5" t="s">
        <v>67</v>
      </c>
      <c r="B65" s="48"/>
      <c r="C65" s="4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23" ht="30" x14ac:dyDescent="0.25">
      <c r="A66" s="2" t="s">
        <v>68</v>
      </c>
      <c r="B66" s="48">
        <f>B67+B68</f>
        <v>0</v>
      </c>
      <c r="C66" s="48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23" x14ac:dyDescent="0.25">
      <c r="A67" s="5" t="s">
        <v>69</v>
      </c>
      <c r="B67" s="48"/>
      <c r="C67" s="4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/>
    </row>
    <row r="68" spans="1:23" ht="30" x14ac:dyDescent="0.25">
      <c r="A68" s="5" t="s">
        <v>70</v>
      </c>
      <c r="B68" s="48"/>
      <c r="C68" s="4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/>
    </row>
    <row r="69" spans="1:23" x14ac:dyDescent="0.25">
      <c r="A69" s="2" t="s">
        <v>71</v>
      </c>
      <c r="B69" s="48">
        <f>B70+B71+B72</f>
        <v>0</v>
      </c>
      <c r="C69" s="48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23" ht="30" x14ac:dyDescent="0.25">
      <c r="A70" s="5" t="s">
        <v>72</v>
      </c>
      <c r="B70" s="48"/>
      <c r="C70" s="4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23" ht="30" x14ac:dyDescent="0.25">
      <c r="A71" s="5" t="s">
        <v>73</v>
      </c>
      <c r="B71" s="48"/>
      <c r="C71" s="4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23" ht="30" x14ac:dyDescent="0.25">
      <c r="A72" s="5" t="s">
        <v>74</v>
      </c>
      <c r="B72" s="48"/>
      <c r="C72" s="4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23" x14ac:dyDescent="0.25">
      <c r="A73" s="7" t="s">
        <v>75</v>
      </c>
      <c r="B73" s="18">
        <f>+B9+B15+B25+B35+B43+B51+B61+B66+B69</f>
        <v>186188488</v>
      </c>
      <c r="C73" s="18">
        <f>+C9+C15+C25+C35+C43+C51+C61+C66+C69</f>
        <v>186188488</v>
      </c>
      <c r="D73" s="18">
        <f>+D9+D15+D25+D35+D43+D51+D61+D66+D69</f>
        <v>9033126.0500000007</v>
      </c>
      <c r="E73" s="18">
        <f t="shared" ref="E73:K73" si="18">+E9+E15+E25+E35+E43+E51+E61+E66+E69</f>
        <v>10679896.669999998</v>
      </c>
      <c r="F73" s="18">
        <f t="shared" si="18"/>
        <v>12658498.360000001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 t="shared" si="19"/>
        <v>0</v>
      </c>
      <c r="N73" s="18">
        <f t="shared" si="19"/>
        <v>0</v>
      </c>
      <c r="O73" s="18">
        <f>+O9+O15+O25+O35+O43+O51+O61+O66+O69</f>
        <v>0</v>
      </c>
      <c r="P73" s="18">
        <f>+SUM(D73:O73)</f>
        <v>32371521.079999998</v>
      </c>
      <c r="S73" s="21"/>
      <c r="T73" s="21"/>
      <c r="U73" s="21"/>
      <c r="V73" s="21"/>
      <c r="W73" s="21"/>
    </row>
    <row r="74" spans="1:23" x14ac:dyDescent="0.25">
      <c r="A74" s="41"/>
      <c r="B74" s="49"/>
      <c r="C74" s="49"/>
      <c r="D74" s="42"/>
      <c r="E74" s="42"/>
      <c r="F74" s="42"/>
      <c r="G74" s="42"/>
      <c r="H74" s="42"/>
      <c r="I74" s="42"/>
      <c r="J74" s="42"/>
      <c r="K74" s="42"/>
      <c r="L74" s="37"/>
      <c r="M74" s="37"/>
      <c r="N74" s="37"/>
      <c r="O74" s="37"/>
      <c r="P74" s="37"/>
      <c r="S74" s="21"/>
      <c r="T74" s="21"/>
      <c r="U74" s="21"/>
      <c r="V74" s="21"/>
      <c r="W74" s="21"/>
    </row>
    <row r="75" spans="1:23" x14ac:dyDescent="0.25">
      <c r="A75" s="3"/>
      <c r="B75" s="48"/>
      <c r="C75" s="48"/>
      <c r="D75" s="17"/>
      <c r="E75" s="14"/>
      <c r="F75" s="14"/>
      <c r="G75" s="17">
        <v>0</v>
      </c>
      <c r="P75" t="s">
        <v>88</v>
      </c>
    </row>
    <row r="76" spans="1:23" x14ac:dyDescent="0.25">
      <c r="A76" s="3"/>
      <c r="B76" s="48"/>
      <c r="C76" s="48"/>
      <c r="D76" s="17"/>
      <c r="E76" s="14"/>
      <c r="F76" s="14"/>
      <c r="G76" s="17"/>
    </row>
    <row r="77" spans="1:23" x14ac:dyDescent="0.25">
      <c r="A77" s="3"/>
      <c r="B77" s="48"/>
      <c r="C77" s="48"/>
      <c r="D77" s="17"/>
      <c r="E77" s="14"/>
      <c r="F77" s="14"/>
      <c r="G77" s="17"/>
    </row>
    <row r="78" spans="1:23" s="47" customFormat="1" x14ac:dyDescent="0.25">
      <c r="A78" s="44" t="s">
        <v>76</v>
      </c>
      <c r="B78" s="49"/>
      <c r="C78" s="49"/>
      <c r="D78" s="45"/>
      <c r="E78" s="45"/>
      <c r="F78" s="45"/>
      <c r="G78" s="46">
        <v>0</v>
      </c>
      <c r="H78" s="46"/>
      <c r="I78" s="46"/>
      <c r="J78" s="46"/>
      <c r="K78" s="46"/>
      <c r="L78" s="46"/>
      <c r="M78" s="46"/>
      <c r="N78" s="46"/>
      <c r="O78" s="46"/>
      <c r="P78" s="46"/>
    </row>
    <row r="79" spans="1:23" ht="30" x14ac:dyDescent="0.25">
      <c r="A79" s="2" t="s">
        <v>77</v>
      </c>
      <c r="B79" s="48"/>
      <c r="C79" s="48"/>
      <c r="D79" s="13">
        <f>-SUM(D80:D86)</f>
        <v>0</v>
      </c>
      <c r="E79" s="13">
        <f t="shared" ref="E79:N79" si="20">-SUM(E80:E86)</f>
        <v>0</v>
      </c>
      <c r="F79" s="13"/>
      <c r="G79" s="13">
        <v>0</v>
      </c>
      <c r="H79" s="13">
        <f t="shared" si="20"/>
        <v>0</v>
      </c>
      <c r="I79" s="43"/>
      <c r="J79" s="13">
        <f t="shared" si="20"/>
        <v>0</v>
      </c>
      <c r="K79" s="13">
        <v>0</v>
      </c>
      <c r="L79" s="13">
        <f t="shared" si="20"/>
        <v>0</v>
      </c>
      <c r="M79" s="13">
        <f t="shared" si="20"/>
        <v>0</v>
      </c>
      <c r="N79" s="13">
        <f t="shared" si="20"/>
        <v>0</v>
      </c>
      <c r="O79" s="13"/>
      <c r="P79" s="28">
        <f>SUM(D79:N79)</f>
        <v>0</v>
      </c>
    </row>
    <row r="80" spans="1:23" ht="30" x14ac:dyDescent="0.25">
      <c r="A80" s="5" t="s">
        <v>78</v>
      </c>
      <c r="B80" s="48"/>
      <c r="C80" s="48"/>
      <c r="D80" s="17"/>
      <c r="E80" s="17"/>
      <c r="F80" s="14"/>
      <c r="G80" s="17"/>
      <c r="H80" s="17"/>
      <c r="I80" s="29"/>
      <c r="K80" s="13"/>
      <c r="P80" s="28"/>
    </row>
    <row r="81" spans="1:20" ht="30" x14ac:dyDescent="0.25">
      <c r="A81" s="5" t="s">
        <v>79</v>
      </c>
      <c r="B81" s="48"/>
      <c r="C81" s="48"/>
      <c r="D81" s="17"/>
      <c r="E81" s="17"/>
      <c r="F81" s="14"/>
      <c r="G81" s="17"/>
      <c r="K81" s="13"/>
      <c r="P81" s="28"/>
    </row>
    <row r="82" spans="1:20" x14ac:dyDescent="0.25">
      <c r="A82" s="2" t="s">
        <v>80</v>
      </c>
      <c r="B82" s="48"/>
      <c r="C82" s="48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</row>
    <row r="83" spans="1:20" ht="30" x14ac:dyDescent="0.25">
      <c r="A83" s="5" t="s">
        <v>81</v>
      </c>
      <c r="B83" s="48"/>
      <c r="C83" s="48"/>
      <c r="D83" s="17"/>
      <c r="E83" s="17"/>
      <c r="F83" s="14"/>
      <c r="K83" s="13">
        <v>0</v>
      </c>
      <c r="P83" s="28">
        <f t="shared" ref="P80:P86" si="21">SUM(D83:N83)</f>
        <v>0</v>
      </c>
    </row>
    <row r="84" spans="1:20" ht="30" x14ac:dyDescent="0.25">
      <c r="A84" s="5" t="s">
        <v>82</v>
      </c>
      <c r="B84" s="48"/>
      <c r="C84" s="48"/>
      <c r="D84" s="17"/>
      <c r="E84" s="17"/>
      <c r="F84" s="14"/>
      <c r="K84" s="13"/>
      <c r="P84" s="28"/>
    </row>
    <row r="85" spans="1:20" ht="30" x14ac:dyDescent="0.25">
      <c r="A85" s="2" t="s">
        <v>83</v>
      </c>
      <c r="B85" s="48"/>
      <c r="C85" s="48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/>
      <c r="R85" s="17"/>
      <c r="S85" s="17"/>
      <c r="T85" s="17"/>
    </row>
    <row r="86" spans="1:20" ht="30" x14ac:dyDescent="0.25">
      <c r="A86" s="5" t="s">
        <v>84</v>
      </c>
      <c r="B86" s="48"/>
      <c r="C86" s="48"/>
      <c r="D86" s="17"/>
      <c r="E86" s="17"/>
      <c r="F86" s="14"/>
      <c r="K86" s="13"/>
      <c r="P86" s="28"/>
    </row>
    <row r="87" spans="1:20" x14ac:dyDescent="0.25">
      <c r="A87" s="7" t="s">
        <v>85</v>
      </c>
      <c r="B87" s="49"/>
      <c r="C87" s="49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20" x14ac:dyDescent="0.25">
      <c r="B88" s="48"/>
      <c r="C88" s="48"/>
      <c r="D88" s="14"/>
      <c r="E88" s="14"/>
      <c r="F88" s="14"/>
    </row>
    <row r="89" spans="1:20" ht="31.5" x14ac:dyDescent="0.25">
      <c r="A89" s="8" t="s">
        <v>86</v>
      </c>
      <c r="B89" s="19">
        <f t="shared" ref="B89:P89" si="22">+B73+B87</f>
        <v>186188488</v>
      </c>
      <c r="C89" s="19">
        <f t="shared" si="22"/>
        <v>186188488</v>
      </c>
      <c r="D89" s="19">
        <f t="shared" si="22"/>
        <v>9033126.0500000007</v>
      </c>
      <c r="E89" s="19">
        <f t="shared" si="22"/>
        <v>10679896.669999998</v>
      </c>
      <c r="F89" s="19">
        <f t="shared" si="22"/>
        <v>12658498.360000001</v>
      </c>
      <c r="G89" s="19">
        <f t="shared" si="22"/>
        <v>0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19">
        <f t="shared" si="22"/>
        <v>32371521.079999998</v>
      </c>
    </row>
    <row r="90" spans="1:20" x14ac:dyDescent="0.25">
      <c r="A90" t="s">
        <v>113</v>
      </c>
      <c r="D90" s="14"/>
      <c r="E90" s="14"/>
      <c r="F90" s="14"/>
    </row>
    <row r="91" spans="1:20" x14ac:dyDescent="0.25">
      <c r="A91" t="s">
        <v>127</v>
      </c>
      <c r="D91" s="14"/>
      <c r="E91" s="14"/>
      <c r="F91" s="14"/>
    </row>
    <row r="92" spans="1:20" x14ac:dyDescent="0.25">
      <c r="A92" t="s">
        <v>124</v>
      </c>
      <c r="D92" s="14"/>
      <c r="E92" s="14"/>
      <c r="F92" s="14" t="s">
        <v>88</v>
      </c>
    </row>
    <row r="93" spans="1:20" x14ac:dyDescent="0.25">
      <c r="D93" s="14"/>
      <c r="E93" s="14"/>
      <c r="F93" s="14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88</v>
      </c>
    </row>
    <row r="97" spans="1:15" x14ac:dyDescent="0.25">
      <c r="A97" t="s">
        <v>89</v>
      </c>
      <c r="H97" t="s">
        <v>90</v>
      </c>
      <c r="M97" t="s">
        <v>114</v>
      </c>
    </row>
    <row r="101" spans="1:15" x14ac:dyDescent="0.25">
      <c r="B101" s="29"/>
      <c r="C101" s="29"/>
      <c r="D101" s="29"/>
      <c r="E101" s="29"/>
    </row>
    <row r="102" spans="1:15" x14ac:dyDescent="0.25">
      <c r="A102" s="23"/>
      <c r="B102" s="61"/>
      <c r="C102" s="61"/>
      <c r="D102" s="61"/>
      <c r="E102" s="29"/>
      <c r="H102" s="23"/>
      <c r="I102" s="23"/>
      <c r="J102" s="29"/>
      <c r="M102" s="23"/>
      <c r="N102" s="23"/>
      <c r="O102" s="23"/>
    </row>
    <row r="103" spans="1:15" x14ac:dyDescent="0.25">
      <c r="A103" s="22" t="s">
        <v>122</v>
      </c>
      <c r="B103" s="30"/>
      <c r="C103" s="30"/>
      <c r="D103" s="61"/>
      <c r="E103" s="29"/>
      <c r="H103" s="22" t="s">
        <v>93</v>
      </c>
      <c r="M103" s="22" t="s">
        <v>117</v>
      </c>
    </row>
    <row r="104" spans="1:15" x14ac:dyDescent="0.25">
      <c r="A104" t="s">
        <v>116</v>
      </c>
      <c r="B104" s="61"/>
      <c r="C104" s="61"/>
      <c r="D104" s="61"/>
      <c r="E104" s="29"/>
      <c r="H104" t="s">
        <v>94</v>
      </c>
      <c r="M104" t="s">
        <v>120</v>
      </c>
    </row>
    <row r="105" spans="1:15" x14ac:dyDescent="0.25">
      <c r="B105" s="60"/>
      <c r="C105" s="60"/>
      <c r="D105" s="60"/>
    </row>
    <row r="107" spans="1:15" x14ac:dyDescent="0.25">
      <c r="F107" s="29"/>
      <c r="G107" s="29"/>
      <c r="H107" s="29"/>
    </row>
    <row r="108" spans="1:15" x14ac:dyDescent="0.25">
      <c r="F108" s="29"/>
      <c r="G108" s="29"/>
      <c r="H108" s="29"/>
    </row>
    <row r="109" spans="1:15" x14ac:dyDescent="0.25">
      <c r="F109" s="29"/>
      <c r="G109" s="29"/>
      <c r="H109" s="29"/>
    </row>
    <row r="110" spans="1:15" x14ac:dyDescent="0.25">
      <c r="F110" s="30"/>
      <c r="G110" s="29"/>
      <c r="H110" s="29"/>
    </row>
    <row r="111" spans="1:15" x14ac:dyDescent="0.25">
      <c r="F111" s="29"/>
      <c r="G111" s="29"/>
      <c r="H111" s="29"/>
    </row>
  </sheetData>
  <mergeCells count="5">
    <mergeCell ref="A2:P2"/>
    <mergeCell ref="A4:P4"/>
    <mergeCell ref="A3:P3"/>
    <mergeCell ref="A5:P5"/>
    <mergeCell ref="A1:P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5B6676-3A2D-41D3-8449-055A8BE40388}"/>
</file>

<file path=customXml/itemProps2.xml><?xml version="1.0" encoding="utf-8"?>
<ds:datastoreItem xmlns:ds="http://schemas.openxmlformats.org/officeDocument/2006/customXml" ds:itemID="{0593DECC-CD8D-444A-924F-96D0B3951D4B}"/>
</file>

<file path=customXml/itemProps3.xml><?xml version="1.0" encoding="utf-8"?>
<ds:datastoreItem xmlns:ds="http://schemas.openxmlformats.org/officeDocument/2006/customXml" ds:itemID="{792B9222-272B-4901-BF66-1F262E2785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M. Rodríguez</cp:lastModifiedBy>
  <cp:revision/>
  <cp:lastPrinted>2022-04-07T17:20:05Z</cp:lastPrinted>
  <dcterms:created xsi:type="dcterms:W3CDTF">2018-04-17T18:57:16Z</dcterms:created>
  <dcterms:modified xsi:type="dcterms:W3CDTF">2022-04-07T17:22:59Z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