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ernandez\Desktop\Datos_Mario\NOMINAS_OAI\NOMINAS_EXCELL_2017\"/>
    </mc:Choice>
  </mc:AlternateContent>
  <bookViews>
    <workbookView xWindow="0" yWindow="75" windowWidth="17400" windowHeight="11025" activeTab="1"/>
  </bookViews>
  <sheets>
    <sheet name="Nómina Alfab. 2013" sheetId="11" r:id="rId1"/>
    <sheet name="Nómina Fijos, Código 2015" sheetId="24" r:id="rId2"/>
  </sheets>
  <calcPr calcId="152511"/>
</workbook>
</file>

<file path=xl/calcChain.xml><?xml version="1.0" encoding="utf-8"?>
<calcChain xmlns="http://schemas.openxmlformats.org/spreadsheetml/2006/main">
  <c r="D12" i="24" l="1"/>
  <c r="D14" i="24" s="1"/>
  <c r="I11" i="24"/>
  <c r="F10" i="24"/>
  <c r="F11" i="24"/>
  <c r="G11" i="24"/>
  <c r="K12" i="24"/>
  <c r="F115" i="11"/>
  <c r="G115" i="11"/>
  <c r="I115" i="11"/>
  <c r="I124" i="11"/>
  <c r="M124" i="11"/>
  <c r="F116" i="11"/>
  <c r="G116" i="11"/>
  <c r="I116" i="11"/>
  <c r="F114" i="11"/>
  <c r="G114" i="11"/>
  <c r="I114" i="11"/>
  <c r="F113" i="11"/>
  <c r="G113" i="11"/>
  <c r="I113" i="11"/>
  <c r="F112" i="11"/>
  <c r="M112" i="11"/>
  <c r="G112" i="11"/>
  <c r="I112" i="11"/>
  <c r="I117" i="11"/>
  <c r="I119" i="11"/>
  <c r="F103" i="11"/>
  <c r="G103" i="11"/>
  <c r="I103" i="11"/>
  <c r="F102" i="11"/>
  <c r="G102" i="11"/>
  <c r="I102" i="11"/>
  <c r="F101" i="11"/>
  <c r="G101" i="11"/>
  <c r="I101" i="11"/>
  <c r="F100" i="11"/>
  <c r="M100" i="11"/>
  <c r="O100" i="11"/>
  <c r="G100" i="11"/>
  <c r="I100" i="11"/>
  <c r="F99" i="11"/>
  <c r="G99" i="11"/>
  <c r="I99" i="11"/>
  <c r="I104" i="11"/>
  <c r="I106" i="11"/>
  <c r="G98" i="11"/>
  <c r="F98" i="11"/>
  <c r="F97" i="11"/>
  <c r="G97" i="11"/>
  <c r="I97" i="11"/>
  <c r="G96" i="11"/>
  <c r="F96" i="11"/>
  <c r="F95" i="11"/>
  <c r="G95" i="11"/>
  <c r="I95" i="11"/>
  <c r="F86" i="11"/>
  <c r="G86" i="11"/>
  <c r="I86" i="11"/>
  <c r="F85" i="11"/>
  <c r="G85" i="11"/>
  <c r="I85" i="11"/>
  <c r="F84" i="11"/>
  <c r="G84" i="11"/>
  <c r="I84" i="11"/>
  <c r="F83" i="11"/>
  <c r="G83" i="11"/>
  <c r="I83" i="11"/>
  <c r="F82" i="11"/>
  <c r="G82" i="11"/>
  <c r="I82" i="11"/>
  <c r="F81" i="11"/>
  <c r="G81" i="11"/>
  <c r="I81" i="11"/>
  <c r="F80" i="11"/>
  <c r="G80" i="11"/>
  <c r="I80" i="11"/>
  <c r="F79" i="11"/>
  <c r="G79" i="11"/>
  <c r="I79" i="11"/>
  <c r="F78" i="11"/>
  <c r="G78" i="11"/>
  <c r="I78" i="11"/>
  <c r="F77" i="11"/>
  <c r="G77" i="11"/>
  <c r="I77" i="11"/>
  <c r="F76" i="11"/>
  <c r="G76" i="11"/>
  <c r="I76" i="11"/>
  <c r="F75" i="11"/>
  <c r="G75" i="11"/>
  <c r="I75" i="11"/>
  <c r="F74" i="11"/>
  <c r="G74" i="11"/>
  <c r="I74" i="11"/>
  <c r="F73" i="11"/>
  <c r="G73" i="11"/>
  <c r="I73" i="11"/>
  <c r="F72" i="11"/>
  <c r="G72" i="11"/>
  <c r="I72" i="11"/>
  <c r="F71" i="11"/>
  <c r="G71" i="11"/>
  <c r="I71" i="11"/>
  <c r="F70" i="11"/>
  <c r="G70" i="11"/>
  <c r="I70" i="11"/>
  <c r="F69" i="11"/>
  <c r="G69" i="11"/>
  <c r="I69" i="11"/>
  <c r="F68" i="11"/>
  <c r="G68" i="11"/>
  <c r="I68" i="11"/>
  <c r="F67" i="11"/>
  <c r="G67" i="11"/>
  <c r="I67" i="11"/>
  <c r="F66" i="11"/>
  <c r="G66" i="11"/>
  <c r="I66" i="11"/>
  <c r="F65" i="11"/>
  <c r="G65" i="11"/>
  <c r="I65" i="11"/>
  <c r="F64" i="11"/>
  <c r="G64" i="11"/>
  <c r="I64" i="11"/>
  <c r="F63" i="11"/>
  <c r="G63" i="11"/>
  <c r="I63" i="11"/>
  <c r="F62" i="11"/>
  <c r="G62" i="11"/>
  <c r="I62" i="11"/>
  <c r="F61" i="11"/>
  <c r="G61" i="11"/>
  <c r="I61" i="11"/>
  <c r="F60" i="11"/>
  <c r="G60" i="11"/>
  <c r="I60" i="11"/>
  <c r="F59" i="11"/>
  <c r="G59" i="11"/>
  <c r="I59" i="11"/>
  <c r="F58" i="11"/>
  <c r="G58" i="11"/>
  <c r="I58" i="11"/>
  <c r="F57" i="11"/>
  <c r="G57" i="11"/>
  <c r="I57" i="11"/>
  <c r="F56" i="11"/>
  <c r="G56" i="11"/>
  <c r="I56" i="11"/>
  <c r="F55" i="11"/>
  <c r="G55" i="11"/>
  <c r="I55" i="11"/>
  <c r="G54" i="11"/>
  <c r="F54" i="11"/>
  <c r="F53" i="11"/>
  <c r="M53" i="11"/>
  <c r="O53" i="11"/>
  <c r="G53" i="11"/>
  <c r="I53" i="11"/>
  <c r="F52" i="11"/>
  <c r="G52" i="11"/>
  <c r="I52" i="11"/>
  <c r="F51" i="11"/>
  <c r="G51" i="11"/>
  <c r="I51" i="11"/>
  <c r="F50" i="11"/>
  <c r="G50" i="11"/>
  <c r="I50" i="11"/>
  <c r="F49" i="11"/>
  <c r="M49" i="11"/>
  <c r="O49" i="11"/>
  <c r="G49" i="11"/>
  <c r="I49" i="11"/>
  <c r="F45" i="11"/>
  <c r="G45" i="11"/>
  <c r="I45" i="11"/>
  <c r="F44" i="11"/>
  <c r="G44" i="11"/>
  <c r="I44" i="11"/>
  <c r="F43" i="11"/>
  <c r="G43" i="11"/>
  <c r="I43" i="11"/>
  <c r="F42" i="11"/>
  <c r="M42" i="11"/>
  <c r="O42" i="11"/>
  <c r="G42" i="11"/>
  <c r="I42" i="11"/>
  <c r="F41" i="11"/>
  <c r="G41" i="11"/>
  <c r="I41" i="11"/>
  <c r="F40" i="11"/>
  <c r="G40" i="11"/>
  <c r="I40" i="11"/>
  <c r="F39" i="11"/>
  <c r="G39" i="11"/>
  <c r="I39" i="11"/>
  <c r="F38" i="11"/>
  <c r="M38" i="11"/>
  <c r="O38" i="11"/>
  <c r="G38" i="11"/>
  <c r="I38" i="11"/>
  <c r="F37" i="11"/>
  <c r="G37" i="11"/>
  <c r="I37" i="11"/>
  <c r="F36" i="11"/>
  <c r="G36" i="11"/>
  <c r="I36" i="11"/>
  <c r="F35" i="11"/>
  <c r="G35" i="11"/>
  <c r="I35" i="11"/>
  <c r="F34" i="11"/>
  <c r="M34" i="11"/>
  <c r="O34" i="11"/>
  <c r="G34" i="11"/>
  <c r="I34" i="11"/>
  <c r="F33" i="11"/>
  <c r="G33" i="11"/>
  <c r="I33" i="11"/>
  <c r="F32" i="11"/>
  <c r="G32" i="11"/>
  <c r="I32" i="11"/>
  <c r="F31" i="11"/>
  <c r="G31" i="11"/>
  <c r="I31" i="11"/>
  <c r="F30" i="11"/>
  <c r="M30" i="11"/>
  <c r="O30" i="11"/>
  <c r="G30" i="11"/>
  <c r="I30" i="11"/>
  <c r="F29" i="11"/>
  <c r="G29" i="11"/>
  <c r="I29" i="11"/>
  <c r="F28" i="11"/>
  <c r="G28" i="11"/>
  <c r="I28" i="11"/>
  <c r="F27" i="11"/>
  <c r="G27" i="11"/>
  <c r="I27" i="11"/>
  <c r="F26" i="11"/>
  <c r="M26" i="11"/>
  <c r="O26" i="11"/>
  <c r="G26" i="11"/>
  <c r="I26" i="11"/>
  <c r="F25" i="11"/>
  <c r="G25" i="11"/>
  <c r="I25" i="11"/>
  <c r="F24" i="11"/>
  <c r="G24" i="11"/>
  <c r="I24" i="11"/>
  <c r="F23" i="11"/>
  <c r="G23" i="11"/>
  <c r="I23" i="11"/>
  <c r="F22" i="11"/>
  <c r="M22" i="11"/>
  <c r="O22" i="11"/>
  <c r="G22" i="11"/>
  <c r="I22" i="11"/>
  <c r="F21" i="11"/>
  <c r="G21" i="11"/>
  <c r="I21" i="11"/>
  <c r="F20" i="11"/>
  <c r="G20" i="11"/>
  <c r="I20" i="11"/>
  <c r="F19" i="11"/>
  <c r="G19" i="11"/>
  <c r="I19" i="11"/>
  <c r="F18" i="11"/>
  <c r="M18" i="11"/>
  <c r="O18" i="11"/>
  <c r="G18" i="11"/>
  <c r="I18" i="11"/>
  <c r="G17" i="11"/>
  <c r="F17" i="11"/>
  <c r="F16" i="11"/>
  <c r="G16" i="11"/>
  <c r="I16" i="11"/>
  <c r="F15" i="11"/>
  <c r="G15" i="11"/>
  <c r="I15" i="11"/>
  <c r="F14" i="11"/>
  <c r="G14" i="11"/>
  <c r="I14" i="11"/>
  <c r="F13" i="11"/>
  <c r="G13" i="11"/>
  <c r="I13" i="11"/>
  <c r="F12" i="11"/>
  <c r="G12" i="11"/>
  <c r="I12" i="11"/>
  <c r="F11" i="11"/>
  <c r="G11" i="11"/>
  <c r="I11" i="11"/>
  <c r="F10" i="11"/>
  <c r="G10" i="11"/>
  <c r="I10" i="11"/>
  <c r="F9" i="11"/>
  <c r="G9" i="11"/>
  <c r="I9" i="11"/>
  <c r="F8" i="11"/>
  <c r="G8" i="11"/>
  <c r="I8" i="11"/>
  <c r="M9" i="11"/>
  <c r="O9" i="11"/>
  <c r="M10" i="11"/>
  <c r="O10" i="11"/>
  <c r="M11" i="11"/>
  <c r="O11" i="11"/>
  <c r="M13" i="11"/>
  <c r="O13" i="11"/>
  <c r="M14" i="11"/>
  <c r="O14" i="11"/>
  <c r="M15" i="11"/>
  <c r="O15" i="11"/>
  <c r="M17" i="11"/>
  <c r="O17" i="11"/>
  <c r="M19" i="11"/>
  <c r="O19" i="11"/>
  <c r="M20" i="11"/>
  <c r="O20" i="11"/>
  <c r="M21" i="11"/>
  <c r="O21" i="11"/>
  <c r="M23" i="11"/>
  <c r="O23" i="11"/>
  <c r="M24" i="11"/>
  <c r="O24" i="11"/>
  <c r="M25" i="11"/>
  <c r="O25" i="11"/>
  <c r="M27" i="11"/>
  <c r="O27" i="11"/>
  <c r="M28" i="11"/>
  <c r="O28" i="11"/>
  <c r="M29" i="11"/>
  <c r="O29" i="11"/>
  <c r="M31" i="11"/>
  <c r="O31" i="11"/>
  <c r="M32" i="11"/>
  <c r="O32" i="11"/>
  <c r="M33" i="11"/>
  <c r="O33" i="11"/>
  <c r="M35" i="11"/>
  <c r="O35" i="11"/>
  <c r="M36" i="11"/>
  <c r="O36" i="11"/>
  <c r="M37" i="11"/>
  <c r="O37" i="11"/>
  <c r="M39" i="11"/>
  <c r="O39" i="11"/>
  <c r="M40" i="11"/>
  <c r="O40" i="11"/>
  <c r="M41" i="11"/>
  <c r="O41" i="11"/>
  <c r="M43" i="11"/>
  <c r="O43" i="11"/>
  <c r="M44" i="11"/>
  <c r="O44" i="11"/>
  <c r="M45" i="11"/>
  <c r="O45" i="11"/>
  <c r="M50" i="11"/>
  <c r="O50" i="11"/>
  <c r="M51" i="11"/>
  <c r="O51" i="11"/>
  <c r="M52" i="11"/>
  <c r="O52" i="11"/>
  <c r="M54" i="11"/>
  <c r="O54" i="11"/>
  <c r="M55" i="11"/>
  <c r="O55" i="11"/>
  <c r="M56" i="11"/>
  <c r="O56" i="11"/>
  <c r="M58" i="11"/>
  <c r="O58" i="11"/>
  <c r="M59" i="11"/>
  <c r="O59" i="11"/>
  <c r="M60" i="11"/>
  <c r="O60" i="11"/>
  <c r="M62" i="11"/>
  <c r="O62" i="11"/>
  <c r="M63" i="11"/>
  <c r="O63" i="11"/>
  <c r="M64" i="11"/>
  <c r="O64" i="11"/>
  <c r="M66" i="11"/>
  <c r="O66" i="11"/>
  <c r="M67" i="11"/>
  <c r="O67" i="11"/>
  <c r="M68" i="11"/>
  <c r="O68" i="11"/>
  <c r="M70" i="11"/>
  <c r="O70" i="11"/>
  <c r="M71" i="11"/>
  <c r="O71" i="11"/>
  <c r="M72" i="11"/>
  <c r="O72" i="11"/>
  <c r="M73" i="11"/>
  <c r="O73" i="11"/>
  <c r="M74" i="11"/>
  <c r="O74" i="11"/>
  <c r="M75" i="11"/>
  <c r="O75" i="11"/>
  <c r="M76" i="11"/>
  <c r="O76" i="11"/>
  <c r="M77" i="11"/>
  <c r="O77" i="11"/>
  <c r="M78" i="11"/>
  <c r="O78" i="11"/>
  <c r="M79" i="11"/>
  <c r="O79" i="11"/>
  <c r="M80" i="11"/>
  <c r="O80" i="11"/>
  <c r="M81" i="11"/>
  <c r="O81" i="11"/>
  <c r="M82" i="11"/>
  <c r="O82" i="11"/>
  <c r="M83" i="11"/>
  <c r="O83" i="11"/>
  <c r="M84" i="11"/>
  <c r="O84" i="11"/>
  <c r="M85" i="11"/>
  <c r="O85" i="11"/>
  <c r="M86" i="11"/>
  <c r="O86" i="11"/>
  <c r="M95" i="11"/>
  <c r="O95" i="11"/>
  <c r="M96" i="11"/>
  <c r="O96" i="11"/>
  <c r="M97" i="11"/>
  <c r="O97" i="11"/>
  <c r="M98" i="11"/>
  <c r="O98" i="11"/>
  <c r="M101" i="11"/>
  <c r="O101" i="11"/>
  <c r="M102" i="11"/>
  <c r="O102" i="11"/>
  <c r="M113" i="11"/>
  <c r="O113" i="11"/>
  <c r="M114" i="11"/>
  <c r="O114" i="11"/>
  <c r="L87" i="11"/>
  <c r="L104" i="11"/>
  <c r="L106" i="11"/>
  <c r="L129" i="11"/>
  <c r="L117" i="11"/>
  <c r="L119" i="11"/>
  <c r="L125" i="11"/>
  <c r="L127" i="11"/>
  <c r="K87" i="11"/>
  <c r="K104" i="11"/>
  <c r="K106" i="11"/>
  <c r="K129" i="11"/>
  <c r="K117" i="11"/>
  <c r="K119" i="11"/>
  <c r="K125" i="11"/>
  <c r="K127" i="11"/>
  <c r="J87" i="11"/>
  <c r="J104" i="11"/>
  <c r="J106" i="11"/>
  <c r="J129" i="11"/>
  <c r="J117" i="11"/>
  <c r="J119" i="11"/>
  <c r="J125" i="11"/>
  <c r="J127" i="11"/>
  <c r="I87" i="11"/>
  <c r="H87" i="11"/>
  <c r="H104" i="11"/>
  <c r="H106" i="11"/>
  <c r="H129" i="11"/>
  <c r="H117" i="11"/>
  <c r="H119" i="11"/>
  <c r="H125" i="11"/>
  <c r="H127" i="11"/>
  <c r="G87" i="11"/>
  <c r="G125" i="11"/>
  <c r="G127" i="11"/>
  <c r="F87" i="11"/>
  <c r="F125" i="11"/>
  <c r="F127" i="11"/>
  <c r="D87" i="11"/>
  <c r="D104" i="11"/>
  <c r="D106" i="11"/>
  <c r="D129" i="11"/>
  <c r="D117" i="11"/>
  <c r="D119" i="11"/>
  <c r="D125" i="11"/>
  <c r="D127" i="11"/>
  <c r="N87" i="11"/>
  <c r="O112" i="11"/>
  <c r="O117" i="11"/>
  <c r="O119" i="11"/>
  <c r="M125" i="11"/>
  <c r="M127" i="11"/>
  <c r="O124" i="11"/>
  <c r="O125" i="11"/>
  <c r="O127" i="11"/>
  <c r="F117" i="11"/>
  <c r="F119" i="11"/>
  <c r="F104" i="11"/>
  <c r="F106" i="11"/>
  <c r="G117" i="11"/>
  <c r="G119" i="11"/>
  <c r="G104" i="11"/>
  <c r="G106" i="11"/>
  <c r="I125" i="11"/>
  <c r="I127" i="11"/>
  <c r="I129" i="11"/>
  <c r="M116" i="11"/>
  <c r="O116" i="11"/>
  <c r="M103" i="11"/>
  <c r="O103" i="11"/>
  <c r="M99" i="11"/>
  <c r="M69" i="11"/>
  <c r="O69" i="11"/>
  <c r="M65" i="11"/>
  <c r="O65" i="11"/>
  <c r="M61" i="11"/>
  <c r="O61" i="11"/>
  <c r="M57" i="11"/>
  <c r="O57" i="11"/>
  <c r="M16" i="11"/>
  <c r="O16" i="11"/>
  <c r="M12" i="11"/>
  <c r="O12" i="11"/>
  <c r="M8" i="11"/>
  <c r="M115" i="11"/>
  <c r="M117" i="11"/>
  <c r="M119" i="11"/>
  <c r="O8" i="11"/>
  <c r="O87" i="11"/>
  <c r="M87" i="11"/>
  <c r="M104" i="11"/>
  <c r="O99" i="11"/>
  <c r="O104" i="11"/>
  <c r="G129" i="11"/>
  <c r="F129" i="11"/>
  <c r="M106" i="11"/>
  <c r="M129" i="11"/>
  <c r="O106" i="11"/>
  <c r="O129" i="11"/>
  <c r="H11" i="24" l="1"/>
  <c r="J11" i="24" s="1"/>
  <c r="L11" i="24" s="1"/>
  <c r="I12" i="24"/>
  <c r="I14" i="24" s="1"/>
  <c r="L10" i="24"/>
  <c r="G12" i="24"/>
  <c r="G14" i="24" s="1"/>
  <c r="F12" i="24"/>
  <c r="F14" i="24" s="1"/>
  <c r="H12" i="24" l="1"/>
  <c r="H14" i="24" s="1"/>
  <c r="L14" i="24"/>
  <c r="J12" i="24" l="1"/>
  <c r="J14" i="24" s="1"/>
</calcChain>
</file>

<file path=xl/sharedStrings.xml><?xml version="1.0" encoding="utf-8"?>
<sst xmlns="http://schemas.openxmlformats.org/spreadsheetml/2006/main" count="277" uniqueCount="185">
  <si>
    <t>CONSULTOR</t>
  </si>
  <si>
    <t>ELVINALISA DEL CARMEN ALMONTE RODRIGUEZ</t>
  </si>
  <si>
    <t>ALFONSO PEREZ Y PEREZ</t>
  </si>
  <si>
    <t>LUZ MARIA BATISTA GALVAN</t>
  </si>
  <si>
    <t>EMILIANO DE LOS SANTOS</t>
  </si>
  <si>
    <t>TOMMY ALCIBIADES PEREZ FELIZ</t>
  </si>
  <si>
    <t>MARIA TERESA LEON PAULINO DE RODRIGUEZ</t>
  </si>
  <si>
    <t>NIDIA JOSEFINA LOURDES DURAN</t>
  </si>
  <si>
    <t>CANDY MASSIEL UREÑA VERAS</t>
  </si>
  <si>
    <t>ANA MERCEDES VARGAS MEJIA</t>
  </si>
  <si>
    <t>ANNA RADELIS LANGUASCO OSORIO</t>
  </si>
  <si>
    <t>GABRIELA SALOME MEDINA JEREZ</t>
  </si>
  <si>
    <t>JOSE MANUEL RODRIGUEZ URIBE</t>
  </si>
  <si>
    <t>ANA ALTAGRACIA PEREZ REYES</t>
  </si>
  <si>
    <t>ELIZABETH ANJINETH TRONCOSO FIGUEROA</t>
  </si>
  <si>
    <t>MIGUEL SILVERIO PARRA</t>
  </si>
  <si>
    <t>EMILIANO DEL ROSARIO GENAO</t>
  </si>
  <si>
    <t>MERCEDES JOSE DEL VALLE PEREZ</t>
  </si>
  <si>
    <t>LLUMERQUI ANTONIO LEDESMA DIAZ</t>
  </si>
  <si>
    <t>ROSA NUÑEZ ENCARNACION</t>
  </si>
  <si>
    <t>LEA PAULINO MORALES</t>
  </si>
  <si>
    <t>MARINA SOSA SILVERIO</t>
  </si>
  <si>
    <t>ROSA LINDA PEREZ MEDRANO</t>
  </si>
  <si>
    <t>RUBEN DARIO ROSARIO CANARIO</t>
  </si>
  <si>
    <t>SANTO MODESTO FLORES</t>
  </si>
  <si>
    <t>JUAN ANTONIO EMILIANO SEVERINO</t>
  </si>
  <si>
    <t>RAFAEL REYES MARTINEZ</t>
  </si>
  <si>
    <t>DIGNO CASTILLO ADAMES</t>
  </si>
  <si>
    <t>EDUARDO DIAZ VASQUEZ</t>
  </si>
  <si>
    <t>KARLEM DIAZ TEJEDA</t>
  </si>
  <si>
    <t>ANDRES RIVAS</t>
  </si>
  <si>
    <t>ANTONIO VENTURA</t>
  </si>
  <si>
    <t>ANA HILDA RAMIREZ MELLA</t>
  </si>
  <si>
    <t>ANGEL PASTOR DE JESUS MORENO GARCIA</t>
  </si>
  <si>
    <t>JOSE AGUSTIN GELL BIDO</t>
  </si>
  <si>
    <t>NANCY MIGUELINA DRULLARD FELIZ</t>
  </si>
  <si>
    <t>FIDELIA ANTONIA ROSARIO ROSARIO</t>
  </si>
  <si>
    <t>EUSTAQUIO MONTERO MORILLO</t>
  </si>
  <si>
    <t>EMMANUEL ERNESTO DE JESUS OVIEDO</t>
  </si>
  <si>
    <t>LEIDY MASSIEL PIMENTEL SANTANA</t>
  </si>
  <si>
    <t>SUSANA DURAN SANCHEZ</t>
  </si>
  <si>
    <t>ELSA MARIA PEREZ CASTILLO</t>
  </si>
  <si>
    <t>MIGUEL ANGEL BONIFACIO PEÑA</t>
  </si>
  <si>
    <t>ABRAHAN FRANCISCO COMARAZAMY FLORENTINO</t>
  </si>
  <si>
    <t>ANDRES MARTE TORIBIO</t>
  </si>
  <si>
    <t>LILA MARGARITA DEL ROSARIO FRIAS TORRES</t>
  </si>
  <si>
    <t>ISAAC ESPINOSA GUZMAN</t>
  </si>
  <si>
    <t>GEORGINA DEL CARMEN RODRIGUEZ PENA</t>
  </si>
  <si>
    <t>MARIBEL ALTAGRACIA LEON RODRIGUEZ</t>
  </si>
  <si>
    <t>MANUEL ANTONIO BAUTISTA MEJIA</t>
  </si>
  <si>
    <t>ELENA FLORENTINO</t>
  </si>
  <si>
    <t>ALTAGRACIA SVELTRINA GARCIA SICARD DE DIAZ</t>
  </si>
  <si>
    <t>REGINA JIMENEZ DE LA CRUZ</t>
  </si>
  <si>
    <t>ELIZABETH ANTONIA CASTILLO MALDONADO</t>
  </si>
  <si>
    <t>TIRSO FELIX RAFAEL TORIBIO MARTINEZ</t>
  </si>
  <si>
    <t>RAFAEL GUSTAVO BELLO MOTA</t>
  </si>
  <si>
    <t>HERMINIA ENCARNACION ROSARIO</t>
  </si>
  <si>
    <t>ANGEL WANDER MOREZUX FULCAR</t>
  </si>
  <si>
    <t>MIRIAM CAMBERO MARTE</t>
  </si>
  <si>
    <t>CLARIVEL CASTRO</t>
  </si>
  <si>
    <t>BERTHA LIDIA ESPINOSA PEREZ</t>
  </si>
  <si>
    <t>ELBA EMILIA MINERVINO VILLEGAS</t>
  </si>
  <si>
    <t>PORFIRIO ANTONIO RODRIGUEZ GOMEZ</t>
  </si>
  <si>
    <t>CHEEDY JIOWETHER JAMES</t>
  </si>
  <si>
    <t>CRISTINO RODRIGUEZ JIMENEZ</t>
  </si>
  <si>
    <t>ARLYS MARIGEL PEREZ RODRIGUEZ</t>
  </si>
  <si>
    <t>CARMEN VIRGINIA MONTAS VIZCAINO</t>
  </si>
  <si>
    <t>KEICI ORTIZ BATISTA</t>
  </si>
  <si>
    <t>DEILIN RICARDO MATOS CARRAS</t>
  </si>
  <si>
    <t>JAIME ALFREDO CAMEJO FORTUNATO</t>
  </si>
  <si>
    <t>ANGEL NICOLAS GONZALEZ CASTILLO</t>
  </si>
  <si>
    <t>RAMON ANTONIO MATEO</t>
  </si>
  <si>
    <t>SUGEYRIS MILAGROS ANGUSTIA MARTE</t>
  </si>
  <si>
    <t>MAYELENE SANCHEZ RODRIGUEZ</t>
  </si>
  <si>
    <t>KARINA MARIA GONZALEZ CAPELLAN</t>
  </si>
  <si>
    <t>FRANCISCO ANTONIO MONTILLA PATROCINO</t>
  </si>
  <si>
    <t>OQUENDO ODALIZ MEDINA GONZALEZ</t>
  </si>
  <si>
    <t>EDDY CASTILLO</t>
  </si>
  <si>
    <t>S. BRUTO</t>
  </si>
  <si>
    <t>S. NETO</t>
  </si>
  <si>
    <t>SERVIDOR PUBLICO</t>
  </si>
  <si>
    <t>INSTITUTO NACIONAL DE ADMINISTRACION PUBLICA</t>
  </si>
  <si>
    <t>RELACION DE SUELDOS DE LOS SERVIDORES PUBLICOS</t>
  </si>
  <si>
    <t>SEDE CENTRAL (SANTO DOMINGO)</t>
  </si>
  <si>
    <t>SUB-TOTAL SEDE CENTRAL==============&gt;</t>
  </si>
  <si>
    <t>SEDES PROVINCIALES</t>
  </si>
  <si>
    <r>
      <t xml:space="preserve">ANA MARIA DE LA ROSA GARCIA </t>
    </r>
    <r>
      <rPr>
        <b/>
        <sz val="12"/>
        <color indexed="8"/>
        <rFont val="Calibri"/>
        <family val="2"/>
      </rPr>
      <t>(Samaná)</t>
    </r>
  </si>
  <si>
    <r>
      <t>KIRSY ALANA MEJIA UBIERA</t>
    </r>
    <r>
      <rPr>
        <b/>
        <sz val="12"/>
        <color indexed="8"/>
        <rFont val="Calibri"/>
        <family val="2"/>
      </rPr>
      <t xml:space="preserve"> (San Pedro de Macorís)</t>
    </r>
  </si>
  <si>
    <r>
      <t xml:space="preserve">RONALD PEREZ MERCEDES </t>
    </r>
    <r>
      <rPr>
        <b/>
        <sz val="12"/>
        <color indexed="8"/>
        <rFont val="Calibri"/>
        <family val="2"/>
      </rPr>
      <t>(Peravia-Baní-)</t>
    </r>
  </si>
  <si>
    <r>
      <t>VENANCIO GUERRERO RIJO</t>
    </r>
    <r>
      <rPr>
        <b/>
        <sz val="12"/>
        <color indexed="8"/>
        <rFont val="Calibri"/>
        <family val="2"/>
      </rPr>
      <t xml:space="preserve"> (Altagracia-Higuey-)</t>
    </r>
  </si>
  <si>
    <t>SUB-TOTAL SEDES PROVINCIALES==============&gt;</t>
  </si>
  <si>
    <t>PERSONAL CONTRATADO</t>
  </si>
  <si>
    <t>DESCUENTOS</t>
  </si>
  <si>
    <t>AFP</t>
  </si>
  <si>
    <t>ISR</t>
  </si>
  <si>
    <t>SFS</t>
  </si>
  <si>
    <t>OTROS</t>
  </si>
  <si>
    <t>T-DESC.</t>
  </si>
  <si>
    <t>KENIA TAMARAH FERNANDEZ MENDEZ</t>
  </si>
  <si>
    <t>EURIDICE WALKIRIA DIAZ LIRANZO</t>
  </si>
  <si>
    <t>FATIMA DEL ROSARIO MESA BATISTA</t>
  </si>
  <si>
    <t>PERSONAL DE SEGURIDAD</t>
  </si>
  <si>
    <t>SABET SEMIRAMIN CRUZ CONTRERAS</t>
  </si>
  <si>
    <t>SFS ADIC.</t>
  </si>
  <si>
    <t>INAVI</t>
  </si>
  <si>
    <t>ASPINAP</t>
  </si>
  <si>
    <t>TOTAL PERSONAL CONTRATADO============&gt;</t>
  </si>
  <si>
    <t>TOTAL PERSONAL DE SEGURIDAD===========&gt;</t>
  </si>
  <si>
    <t>TOTAL GENERAL======================&gt;</t>
  </si>
  <si>
    <t>SUB-TOTAL CONTRATADOS==================&gt;</t>
  </si>
  <si>
    <t>TOTAL PERSONAL FIJO======================&gt;</t>
  </si>
  <si>
    <r>
      <t xml:space="preserve">ANGEL LEONARDO PLATA VENTURA </t>
    </r>
    <r>
      <rPr>
        <b/>
        <sz val="12"/>
        <color indexed="8"/>
        <rFont val="Calibri"/>
        <family val="2"/>
      </rPr>
      <t>(S. Fco. Macorís)</t>
    </r>
  </si>
  <si>
    <r>
      <t xml:space="preserve">BIENVENIDO ROSARIO CEBALLOS </t>
    </r>
    <r>
      <rPr>
        <b/>
        <sz val="12"/>
        <color indexed="8"/>
        <rFont val="Calibri"/>
        <family val="2"/>
      </rPr>
      <t>(Santiago d/los Cab.)</t>
    </r>
  </si>
  <si>
    <r>
      <t>CARMEN MABEL PEREZ GOMEZ DE PEÑA</t>
    </r>
    <r>
      <rPr>
        <b/>
        <sz val="12"/>
        <color indexed="8"/>
        <rFont val="Calibri"/>
        <family val="2"/>
      </rPr>
      <t xml:space="preserve"> (S. Rodriguez)</t>
    </r>
  </si>
  <si>
    <r>
      <t xml:space="preserve">MARIO RODRIGUEZ MONTERO </t>
    </r>
    <r>
      <rPr>
        <b/>
        <sz val="12"/>
        <color indexed="8"/>
        <rFont val="Calibri"/>
        <family val="2"/>
      </rPr>
      <t>(S. Juan d/la Maguana)</t>
    </r>
  </si>
  <si>
    <t>NOMINA ABRIL 2013</t>
  </si>
  <si>
    <t>CARGO</t>
  </si>
  <si>
    <t>AUXILIAR ADMINISTRATIVO I</t>
  </si>
  <si>
    <t>SECRETARIA</t>
  </si>
  <si>
    <t>RECEPCIONISTA</t>
  </si>
  <si>
    <t>AUXILIAR ACADEMICO</t>
  </si>
  <si>
    <t>AUXILIAR DE REC. HUM.</t>
  </si>
  <si>
    <t>CHOFER</t>
  </si>
  <si>
    <t>CONSERJE</t>
  </si>
  <si>
    <t>ENC. DE SERVICIO GENERALES</t>
  </si>
  <si>
    <t>COORDINADORA ADIESTRAMIENTO</t>
  </si>
  <si>
    <t>ENC. FINANCIERO</t>
  </si>
  <si>
    <t>ELECTRICISTA</t>
  </si>
  <si>
    <t>ENC. CONTABILIDAD INTERNA</t>
  </si>
  <si>
    <t>CONSULTORA JURIDICA</t>
  </si>
  <si>
    <t>COORDINADORA CAPAC. Y DESARROLLO</t>
  </si>
  <si>
    <t>ADMINISTRADOR DE RED</t>
  </si>
  <si>
    <t>AUXILIAR ALMACEN Y SUMINISTRO</t>
  </si>
  <si>
    <t>SUB DIRECTOR</t>
  </si>
  <si>
    <t>SOPORTE TECNICO</t>
  </si>
  <si>
    <t>REALIZADOR AUDIOVISUAL</t>
  </si>
  <si>
    <t>ENC. DPTO. INFORMATICA</t>
  </si>
  <si>
    <t>ENC. DPTO. RECURSOS HUMANOS</t>
  </si>
  <si>
    <t>SUB-DIRECTORA</t>
  </si>
  <si>
    <t>ENC. CED-INAP</t>
  </si>
  <si>
    <t>SUB-DIRECTOR</t>
  </si>
  <si>
    <t>COORDINADORA DE PROTOCOLO</t>
  </si>
  <si>
    <t>ENC. ADMINISTRATIVA</t>
  </si>
  <si>
    <t>ENLACE COM. REG. ESTE</t>
  </si>
  <si>
    <t>COORDINADOR REGIONAL</t>
  </si>
  <si>
    <t>CHOFER I</t>
  </si>
  <si>
    <t>COORDINADORA DE ADIESTRAMIENTO</t>
  </si>
  <si>
    <t>FOTOCOPIADOR</t>
  </si>
  <si>
    <t>SOPORTE ADMINISTRATIVO</t>
  </si>
  <si>
    <t>DIRECTOR NACIONAL</t>
  </si>
  <si>
    <t>ASISTENTE DEL DIRECTOR</t>
  </si>
  <si>
    <t>MENSAJERO EXTERNO</t>
  </si>
  <si>
    <t>ABOGADA I</t>
  </si>
  <si>
    <t>CONTADOR</t>
  </si>
  <si>
    <t>ENC. DPTO. COMPRAS</t>
  </si>
  <si>
    <t>SECRETARIA I</t>
  </si>
  <si>
    <t>AUXILIAR PROTOCOLO</t>
  </si>
  <si>
    <t>ASISTENTE</t>
  </si>
  <si>
    <t>ENC. DPTO. MAYORDOMIA</t>
  </si>
  <si>
    <t>CHOFER DEL DIRECTOR</t>
  </si>
  <si>
    <t>MIEMBRO DE SEGURIDAD</t>
  </si>
  <si>
    <t>ENC. SEGURIDAD</t>
  </si>
  <si>
    <t>SECRETARIA EJECUTIVA</t>
  </si>
  <si>
    <t>SUPERVISORA REGINAL</t>
  </si>
  <si>
    <t>AUXILIAR ADMINISTRATIVO II</t>
  </si>
  <si>
    <t>ENC. ALMACEN</t>
  </si>
  <si>
    <t>ENC. DPTO. PLANIF. Y DESARROLLO</t>
  </si>
  <si>
    <t>TECNICO DE REFRIGERACION</t>
  </si>
  <si>
    <t>PARQUEADOR</t>
  </si>
  <si>
    <t>ENC. DOCUMENTACION</t>
  </si>
  <si>
    <t>ENC. PRGRAMACION</t>
  </si>
  <si>
    <t>ENC. INNOVACION EN LA GESTION</t>
  </si>
  <si>
    <t>SEGURIDAD</t>
  </si>
  <si>
    <t>TECNICO ELECTRICO</t>
  </si>
  <si>
    <t>CHOFER DIRECTOR</t>
  </si>
  <si>
    <r>
      <t>BACANTE</t>
    </r>
    <r>
      <rPr>
        <b/>
        <sz val="12"/>
        <color indexed="8"/>
        <rFont val="Calibri"/>
        <family val="2"/>
      </rPr>
      <t xml:space="preserve"> (Barahona)</t>
    </r>
  </si>
  <si>
    <t>JOSE CUEVAS PEÑA</t>
  </si>
  <si>
    <t>TARJETA</t>
  </si>
  <si>
    <t>COORDINADOR(A) ADIESTRAMIENTO</t>
  </si>
  <si>
    <t>REPORTE DE NOMINA</t>
  </si>
  <si>
    <t>Total por Programación:</t>
  </si>
  <si>
    <t>SUB-TOTAL =============================&gt;</t>
  </si>
  <si>
    <r>
      <t xml:space="preserve">Argumentos: </t>
    </r>
    <r>
      <rPr>
        <b/>
        <sz val="12"/>
        <color indexed="40"/>
        <rFont val="Times New Roman"/>
        <family val="1"/>
      </rPr>
      <t>[Nómina: 01/02/2016-1- Normal - - INAP - Instituto Nacional de Administración Pública - 000001 - FIJO]</t>
    </r>
  </si>
  <si>
    <t>Capítulo: 221               SubCapítulo: 01               DAF: 01               UE: 0002               Programa: 17              Subprograma: 0               Proyecto: 0               Actividad: 0002               Cuenta: 2.1.1.3.01               Fondo: 0100</t>
  </si>
  <si>
    <t>CONCEPTO PAGO SUELDO 000005 - TRAMITE DE PENSION CORRESPONDIENTE AL MES DE NOVIEMBRE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</si>
</sst>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indexed="8"/>
      <name val="Calibri"/>
      <family val="2"/>
    </font>
    <font>
      <b/>
      <sz val="18"/>
      <color indexed="8"/>
      <name val="Calibri"/>
      <family val="2"/>
    </font>
    <font>
      <sz val="13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2"/>
      <color indexed="40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6" fillId="0" borderId="0" xfId="0" applyFont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4" fontId="6" fillId="0" borderId="0" xfId="0" applyNumberFormat="1" applyFont="1" applyAlignment="1">
      <alignment horizontal="center"/>
    </xf>
    <xf numFmtId="4" fontId="0" fillId="0" borderId="1" xfId="0" applyNumberFormat="1" applyBorder="1"/>
    <xf numFmtId="4" fontId="0" fillId="0" borderId="0" xfId="0" applyNumberFormat="1" applyBorder="1"/>
    <xf numFmtId="0" fontId="7" fillId="0" borderId="0" xfId="0" applyFont="1" applyAlignment="1">
      <alignment horizontal="center"/>
    </xf>
    <xf numFmtId="4" fontId="6" fillId="0" borderId="0" xfId="0" applyNumberFormat="1" applyFont="1"/>
    <xf numFmtId="4" fontId="3" fillId="0" borderId="0" xfId="0" applyNumberFormat="1" applyFont="1"/>
    <xf numFmtId="4" fontId="5" fillId="0" borderId="2" xfId="0" applyNumberFormat="1" applyFont="1" applyBorder="1"/>
    <xf numFmtId="0" fontId="7" fillId="0" borderId="0" xfId="0" applyFont="1"/>
    <xf numFmtId="4" fontId="7" fillId="0" borderId="0" xfId="0" applyNumberFormat="1" applyFont="1"/>
    <xf numFmtId="4" fontId="9" fillId="0" borderId="0" xfId="0" applyNumberFormat="1" applyFont="1"/>
    <xf numFmtId="0" fontId="0" fillId="0" borderId="0" xfId="0" applyAlignment="1">
      <alignment horizontal="center"/>
    </xf>
    <xf numFmtId="4" fontId="5" fillId="0" borderId="0" xfId="0" applyNumberFormat="1" applyFont="1"/>
    <xf numFmtId="4" fontId="10" fillId="0" borderId="0" xfId="0" applyNumberFormat="1" applyFont="1"/>
    <xf numFmtId="0" fontId="2" fillId="0" borderId="0" xfId="0" applyFont="1"/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7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4" fontId="0" fillId="2" borderId="0" xfId="0" applyNumberFormat="1" applyFill="1"/>
    <xf numFmtId="0" fontId="13" fillId="0" borderId="0" xfId="0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4" fontId="13" fillId="0" borderId="0" xfId="0" applyNumberFormat="1" applyFont="1" applyBorder="1"/>
    <xf numFmtId="4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4" fontId="14" fillId="0" borderId="2" xfId="0" applyNumberFormat="1" applyFont="1" applyBorder="1"/>
    <xf numFmtId="4" fontId="14" fillId="0" borderId="0" xfId="0" applyNumberFormat="1" applyFont="1" applyBorder="1"/>
    <xf numFmtId="0" fontId="15" fillId="0" borderId="0" xfId="0" applyFont="1" applyAlignment="1">
      <alignment horizontal="center"/>
    </xf>
    <xf numFmtId="0" fontId="1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9"/>
  <sheetViews>
    <sheetView topLeftCell="B79" workbookViewId="0">
      <selection activeCell="B112" sqref="B112"/>
    </sheetView>
  </sheetViews>
  <sheetFormatPr baseColWidth="10" defaultColWidth="8.875" defaultRowHeight="15.75" x14ac:dyDescent="0.25"/>
  <cols>
    <col min="1" max="1" width="46.625" customWidth="1"/>
    <col min="2" max="2" width="34.875" bestFit="1" customWidth="1"/>
    <col min="3" max="3" width="8.625" style="16" bestFit="1" customWidth="1"/>
    <col min="4" max="4" width="14.25" style="2" bestFit="1" customWidth="1"/>
    <col min="5" max="5" width="0.875" style="2" customWidth="1"/>
    <col min="6" max="8" width="11.125" style="2" customWidth="1"/>
    <col min="9" max="9" width="12.375" style="2" bestFit="1" customWidth="1"/>
    <col min="10" max="11" width="11.125" style="2" customWidth="1"/>
    <col min="12" max="12" width="9.875" style="2" bestFit="1" customWidth="1"/>
    <col min="13" max="13" width="12.375" style="2" bestFit="1" customWidth="1"/>
    <col min="14" max="14" width="0.875" style="2" customWidth="1"/>
    <col min="15" max="15" width="14.25" style="4" bestFit="1" customWidth="1"/>
    <col min="16" max="16" width="8.875" style="3"/>
  </cols>
  <sheetData>
    <row r="1" spans="1:17" ht="23.25" x14ac:dyDescent="0.35">
      <c r="A1" s="39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7" ht="18.75" x14ac:dyDescent="0.3">
      <c r="A2" s="38" t="s">
        <v>82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7" x14ac:dyDescent="0.25">
      <c r="A3" s="40" t="s">
        <v>115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7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7" ht="18.75" x14ac:dyDescent="0.3">
      <c r="A5" s="38" t="s">
        <v>83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7" ht="18.75" x14ac:dyDescent="0.3">
      <c r="A6" s="1"/>
      <c r="B6" s="1"/>
      <c r="C6" s="1"/>
      <c r="D6" s="1"/>
      <c r="E6" s="1"/>
      <c r="F6" s="41" t="s">
        <v>92</v>
      </c>
      <c r="G6" s="41"/>
      <c r="H6" s="41"/>
      <c r="I6" s="41"/>
      <c r="J6" s="41"/>
      <c r="K6" s="41"/>
      <c r="L6" s="41"/>
      <c r="M6" s="41"/>
      <c r="N6" s="1"/>
      <c r="O6" s="1"/>
    </row>
    <row r="7" spans="1:17" ht="18.75" x14ac:dyDescent="0.3">
      <c r="A7" s="9" t="s">
        <v>80</v>
      </c>
      <c r="B7" s="9" t="s">
        <v>116</v>
      </c>
      <c r="C7" s="9" t="s">
        <v>177</v>
      </c>
      <c r="D7" s="6" t="s">
        <v>78</v>
      </c>
      <c r="E7" s="6"/>
      <c r="F7" s="6" t="s">
        <v>93</v>
      </c>
      <c r="G7" s="6" t="s">
        <v>95</v>
      </c>
      <c r="H7" s="6" t="s">
        <v>103</v>
      </c>
      <c r="I7" s="6" t="s">
        <v>94</v>
      </c>
      <c r="J7" s="6" t="s">
        <v>104</v>
      </c>
      <c r="K7" s="6" t="s">
        <v>105</v>
      </c>
      <c r="L7" s="6" t="s">
        <v>96</v>
      </c>
      <c r="M7" s="6" t="s">
        <v>97</v>
      </c>
      <c r="O7" s="1" t="s">
        <v>79</v>
      </c>
    </row>
    <row r="8" spans="1:17" x14ac:dyDescent="0.25">
      <c r="A8" t="s">
        <v>43</v>
      </c>
      <c r="B8" t="s">
        <v>124</v>
      </c>
      <c r="C8" s="16">
        <v>1111</v>
      </c>
      <c r="D8" s="2">
        <v>45000</v>
      </c>
      <c r="F8" s="2">
        <f t="shared" ref="F8:F45" si="0">D8*0.0287</f>
        <v>1291.5</v>
      </c>
      <c r="G8" s="2">
        <f t="shared" ref="G8:G45" si="1">IF(D8&lt;75829.93,D8*0.0304,2305.23)</f>
        <v>1368</v>
      </c>
      <c r="H8" s="2">
        <v>1589.16</v>
      </c>
      <c r="I8" s="8">
        <f>(D8-F8-G8-H8-33326.92)*IF(D8&gt;33326.92,15%)</f>
        <v>1113.6629999999998</v>
      </c>
      <c r="J8" s="2">
        <v>75</v>
      </c>
      <c r="K8" s="2">
        <v>200</v>
      </c>
      <c r="L8" s="2">
        <v>0</v>
      </c>
      <c r="M8" s="2">
        <f t="shared" ref="M8:M45" si="2">F8+G8+H8+I8+J8+K8+L8</f>
        <v>5637.3229999999994</v>
      </c>
      <c r="O8" s="17">
        <f t="shared" ref="O8:O45" si="3">D8-M8</f>
        <v>39362.677000000003</v>
      </c>
      <c r="Q8" s="4"/>
    </row>
    <row r="9" spans="1:17" x14ac:dyDescent="0.25">
      <c r="A9" t="s">
        <v>2</v>
      </c>
      <c r="B9" t="s">
        <v>128</v>
      </c>
      <c r="C9" s="16">
        <v>1116</v>
      </c>
      <c r="D9" s="2">
        <v>60000</v>
      </c>
      <c r="F9" s="2">
        <f t="shared" si="0"/>
        <v>1722</v>
      </c>
      <c r="G9" s="2">
        <f t="shared" si="1"/>
        <v>1824</v>
      </c>
      <c r="I9" s="8">
        <f>((D9-F9-G9-H9-49990.33)*IF(D9&gt;49990.33,20%)+2499.5)</f>
        <v>3792.2339999999995</v>
      </c>
      <c r="J9" s="2">
        <v>75</v>
      </c>
      <c r="K9" s="2">
        <v>200</v>
      </c>
      <c r="L9" s="2">
        <v>0</v>
      </c>
      <c r="M9" s="2">
        <f t="shared" si="2"/>
        <v>7613.2339999999995</v>
      </c>
      <c r="O9" s="17">
        <f t="shared" si="3"/>
        <v>52386.766000000003</v>
      </c>
    </row>
    <row r="10" spans="1:17" x14ac:dyDescent="0.25">
      <c r="A10" t="s">
        <v>51</v>
      </c>
      <c r="B10" t="s">
        <v>129</v>
      </c>
      <c r="C10" s="16">
        <v>1120</v>
      </c>
      <c r="D10" s="2">
        <v>45000</v>
      </c>
      <c r="F10" s="2">
        <f t="shared" si="0"/>
        <v>1291.5</v>
      </c>
      <c r="G10" s="2">
        <f t="shared" si="1"/>
        <v>1368</v>
      </c>
      <c r="I10" s="8">
        <f t="shared" ref="I10:I44" si="4">(D10-F10-G10-H10-33326.92)*IF(D10&gt;33326.92,15%)</f>
        <v>1352.0370000000003</v>
      </c>
      <c r="J10" s="2">
        <v>75</v>
      </c>
      <c r="L10" s="2">
        <v>0</v>
      </c>
      <c r="M10" s="2">
        <f t="shared" si="2"/>
        <v>4086.5370000000003</v>
      </c>
      <c r="O10" s="17">
        <f t="shared" si="3"/>
        <v>40913.463000000003</v>
      </c>
    </row>
    <row r="11" spans="1:17" x14ac:dyDescent="0.25">
      <c r="A11" t="s">
        <v>13</v>
      </c>
      <c r="B11" t="s">
        <v>158</v>
      </c>
      <c r="C11" s="16">
        <v>80137</v>
      </c>
      <c r="D11" s="2">
        <v>15000</v>
      </c>
      <c r="F11" s="2">
        <f t="shared" si="0"/>
        <v>430.5</v>
      </c>
      <c r="G11" s="2">
        <f t="shared" si="1"/>
        <v>456</v>
      </c>
      <c r="I11" s="8">
        <f t="shared" si="4"/>
        <v>0</v>
      </c>
      <c r="J11" s="2">
        <v>75</v>
      </c>
      <c r="L11" s="2">
        <v>0</v>
      </c>
      <c r="M11" s="2">
        <f t="shared" si="2"/>
        <v>961.5</v>
      </c>
      <c r="O11" s="17">
        <f t="shared" si="3"/>
        <v>14038.5</v>
      </c>
    </row>
    <row r="12" spans="1:17" x14ac:dyDescent="0.25">
      <c r="A12" t="s">
        <v>32</v>
      </c>
      <c r="B12" t="s">
        <v>123</v>
      </c>
      <c r="C12" s="16">
        <v>1102</v>
      </c>
      <c r="D12" s="2">
        <v>10000</v>
      </c>
      <c r="F12" s="2">
        <f t="shared" si="0"/>
        <v>287</v>
      </c>
      <c r="G12" s="2">
        <f t="shared" si="1"/>
        <v>304</v>
      </c>
      <c r="I12" s="8">
        <f t="shared" si="4"/>
        <v>0</v>
      </c>
      <c r="J12" s="2">
        <v>75</v>
      </c>
      <c r="K12" s="2">
        <v>200</v>
      </c>
      <c r="L12" s="2">
        <v>0</v>
      </c>
      <c r="M12" s="2">
        <f t="shared" si="2"/>
        <v>866</v>
      </c>
      <c r="O12" s="17">
        <f t="shared" si="3"/>
        <v>9134</v>
      </c>
    </row>
    <row r="13" spans="1:17" x14ac:dyDescent="0.25">
      <c r="A13" t="s">
        <v>9</v>
      </c>
      <c r="B13" t="s">
        <v>164</v>
      </c>
      <c r="C13" s="16">
        <v>80162</v>
      </c>
      <c r="D13" s="2">
        <v>26450</v>
      </c>
      <c r="F13" s="2">
        <f t="shared" si="0"/>
        <v>759.11500000000001</v>
      </c>
      <c r="G13" s="2">
        <f t="shared" si="1"/>
        <v>804.08</v>
      </c>
      <c r="I13" s="8">
        <f t="shared" si="4"/>
        <v>0</v>
      </c>
      <c r="J13" s="2">
        <v>75</v>
      </c>
      <c r="K13" s="2">
        <v>200</v>
      </c>
      <c r="L13" s="2">
        <v>0</v>
      </c>
      <c r="M13" s="2">
        <f t="shared" si="2"/>
        <v>1838.1950000000002</v>
      </c>
      <c r="O13" s="17">
        <f t="shared" si="3"/>
        <v>24611.805</v>
      </c>
    </row>
    <row r="14" spans="1:17" x14ac:dyDescent="0.25">
      <c r="A14" t="s">
        <v>44</v>
      </c>
      <c r="B14" t="s">
        <v>126</v>
      </c>
      <c r="C14" s="16">
        <v>1114</v>
      </c>
      <c r="D14" s="2">
        <v>70000</v>
      </c>
      <c r="F14" s="2">
        <f t="shared" si="0"/>
        <v>2009</v>
      </c>
      <c r="G14" s="2">
        <f t="shared" si="1"/>
        <v>2128</v>
      </c>
      <c r="I14" s="8">
        <f>((D14-F14-G14-H14-49990.33)*IF(D14&gt;49990.33,20%)+2499.5)</f>
        <v>5674.0339999999997</v>
      </c>
      <c r="J14" s="2">
        <v>75</v>
      </c>
      <c r="L14" s="2">
        <v>0</v>
      </c>
      <c r="M14" s="2">
        <f t="shared" si="2"/>
        <v>9886.0339999999997</v>
      </c>
      <c r="O14" s="17">
        <f t="shared" si="3"/>
        <v>60113.966</v>
      </c>
    </row>
    <row r="15" spans="1:17" x14ac:dyDescent="0.25">
      <c r="A15" t="s">
        <v>70</v>
      </c>
      <c r="B15" t="s">
        <v>154</v>
      </c>
      <c r="C15" s="16">
        <v>80129</v>
      </c>
      <c r="D15" s="2">
        <v>40000</v>
      </c>
      <c r="F15" s="2">
        <f t="shared" si="0"/>
        <v>1148</v>
      </c>
      <c r="G15" s="2">
        <f t="shared" si="1"/>
        <v>1216</v>
      </c>
      <c r="I15" s="8">
        <f t="shared" si="4"/>
        <v>646.36200000000019</v>
      </c>
      <c r="J15" s="2">
        <v>75</v>
      </c>
      <c r="K15" s="2">
        <v>200</v>
      </c>
      <c r="L15" s="2">
        <v>0</v>
      </c>
      <c r="M15" s="2">
        <f t="shared" si="2"/>
        <v>3285.3620000000001</v>
      </c>
      <c r="O15" s="17">
        <f t="shared" si="3"/>
        <v>36714.637999999999</v>
      </c>
    </row>
    <row r="16" spans="1:17" x14ac:dyDescent="0.25">
      <c r="A16" t="s">
        <v>33</v>
      </c>
      <c r="B16" t="s">
        <v>140</v>
      </c>
      <c r="C16" s="16">
        <v>1166</v>
      </c>
      <c r="D16" s="2">
        <v>125000</v>
      </c>
      <c r="F16" s="2">
        <f t="shared" si="0"/>
        <v>3587.5</v>
      </c>
      <c r="G16" s="2">
        <f t="shared" si="1"/>
        <v>2305.23</v>
      </c>
      <c r="I16" s="8">
        <f>((D16-F16-G16-H16-69430.91)*IF(D16&gt;69430.91,25%)+6387.63)</f>
        <v>18806.72</v>
      </c>
      <c r="J16" s="2">
        <v>75</v>
      </c>
      <c r="K16" s="2">
        <v>200</v>
      </c>
      <c r="L16" s="2">
        <v>0</v>
      </c>
      <c r="M16" s="2">
        <f t="shared" si="2"/>
        <v>24974.45</v>
      </c>
      <c r="O16" s="17">
        <f t="shared" si="3"/>
        <v>100025.55</v>
      </c>
    </row>
    <row r="17" spans="1:15" x14ac:dyDescent="0.25">
      <c r="A17" t="s">
        <v>57</v>
      </c>
      <c r="B17" t="s">
        <v>131</v>
      </c>
      <c r="C17" s="16">
        <v>1122</v>
      </c>
      <c r="D17" s="2">
        <v>35000</v>
      </c>
      <c r="F17" s="2">
        <f t="shared" si="0"/>
        <v>1004.5</v>
      </c>
      <c r="G17" s="2">
        <f t="shared" si="1"/>
        <v>1064</v>
      </c>
      <c r="H17" s="2">
        <v>1589.16</v>
      </c>
      <c r="I17" s="8">
        <v>0</v>
      </c>
      <c r="J17" s="2">
        <v>75</v>
      </c>
      <c r="K17" s="2">
        <v>200</v>
      </c>
      <c r="L17" s="2">
        <v>0</v>
      </c>
      <c r="M17" s="2">
        <f t="shared" si="2"/>
        <v>3932.66</v>
      </c>
      <c r="O17" s="17">
        <f t="shared" si="3"/>
        <v>31067.34</v>
      </c>
    </row>
    <row r="18" spans="1:15" x14ac:dyDescent="0.25">
      <c r="A18" t="s">
        <v>10</v>
      </c>
      <c r="B18" t="s">
        <v>117</v>
      </c>
      <c r="C18" s="16">
        <v>80258</v>
      </c>
      <c r="D18" s="2">
        <v>1466.67</v>
      </c>
      <c r="F18" s="2">
        <f t="shared" si="0"/>
        <v>42.093429</v>
      </c>
      <c r="G18" s="2">
        <f t="shared" si="1"/>
        <v>44.586767999999999</v>
      </c>
      <c r="I18" s="8">
        <f t="shared" si="4"/>
        <v>0</v>
      </c>
      <c r="J18" s="2">
        <v>75</v>
      </c>
      <c r="L18" s="2">
        <v>0</v>
      </c>
      <c r="M18" s="2">
        <f t="shared" si="2"/>
        <v>161.68019699999999</v>
      </c>
      <c r="O18" s="17">
        <f t="shared" si="3"/>
        <v>1304.9898030000002</v>
      </c>
    </row>
    <row r="19" spans="1:15" x14ac:dyDescent="0.25">
      <c r="A19" t="s">
        <v>31</v>
      </c>
      <c r="B19" t="s">
        <v>122</v>
      </c>
      <c r="C19" s="16">
        <v>1100</v>
      </c>
      <c r="D19" s="2">
        <v>14000</v>
      </c>
      <c r="F19" s="2">
        <f t="shared" si="0"/>
        <v>401.8</v>
      </c>
      <c r="G19" s="2">
        <f t="shared" si="1"/>
        <v>425.6</v>
      </c>
      <c r="I19" s="8">
        <f t="shared" si="4"/>
        <v>0</v>
      </c>
      <c r="J19" s="2">
        <v>75</v>
      </c>
      <c r="K19" s="2">
        <v>200</v>
      </c>
      <c r="L19" s="2">
        <v>0</v>
      </c>
      <c r="M19" s="2">
        <f t="shared" si="2"/>
        <v>1102.4000000000001</v>
      </c>
      <c r="O19" s="17">
        <f t="shared" si="3"/>
        <v>12897.6</v>
      </c>
    </row>
    <row r="20" spans="1:15" x14ac:dyDescent="0.25">
      <c r="A20" t="s">
        <v>65</v>
      </c>
      <c r="B20" t="s">
        <v>171</v>
      </c>
      <c r="C20" s="16">
        <v>80250</v>
      </c>
      <c r="D20" s="2">
        <v>45000</v>
      </c>
      <c r="F20" s="2">
        <f t="shared" si="0"/>
        <v>1291.5</v>
      </c>
      <c r="G20" s="2">
        <f t="shared" si="1"/>
        <v>1368</v>
      </c>
      <c r="I20" s="8">
        <f t="shared" si="4"/>
        <v>1352.0370000000003</v>
      </c>
      <c r="J20" s="2">
        <v>75</v>
      </c>
      <c r="K20" s="2">
        <v>200</v>
      </c>
      <c r="L20" s="2">
        <v>0</v>
      </c>
      <c r="M20" s="2">
        <f t="shared" si="2"/>
        <v>4286.5370000000003</v>
      </c>
      <c r="O20" s="17">
        <f t="shared" si="3"/>
        <v>40713.463000000003</v>
      </c>
    </row>
    <row r="21" spans="1:15" x14ac:dyDescent="0.25">
      <c r="A21" t="s">
        <v>60</v>
      </c>
      <c r="B21" t="s">
        <v>125</v>
      </c>
      <c r="C21" s="16">
        <v>1112</v>
      </c>
      <c r="D21" s="2">
        <v>32000</v>
      </c>
      <c r="F21" s="2">
        <f t="shared" si="0"/>
        <v>918.4</v>
      </c>
      <c r="G21" s="2">
        <f t="shared" si="1"/>
        <v>972.8</v>
      </c>
      <c r="H21" s="2">
        <v>0</v>
      </c>
      <c r="I21" s="8">
        <f t="shared" si="4"/>
        <v>0</v>
      </c>
      <c r="J21" s="2">
        <v>75</v>
      </c>
      <c r="K21" s="2">
        <v>200</v>
      </c>
      <c r="L21" s="2">
        <v>0</v>
      </c>
      <c r="M21" s="2">
        <f t="shared" si="2"/>
        <v>2166.1999999999998</v>
      </c>
      <c r="O21" s="17">
        <f t="shared" si="3"/>
        <v>29833.8</v>
      </c>
    </row>
    <row r="22" spans="1:15" x14ac:dyDescent="0.25">
      <c r="A22" t="s">
        <v>8</v>
      </c>
      <c r="B22" t="s">
        <v>163</v>
      </c>
      <c r="C22" s="16">
        <v>80161</v>
      </c>
      <c r="D22" s="2">
        <v>30000</v>
      </c>
      <c r="F22" s="2">
        <f t="shared" si="0"/>
        <v>861</v>
      </c>
      <c r="G22" s="2">
        <f t="shared" si="1"/>
        <v>912</v>
      </c>
      <c r="I22" s="8">
        <f t="shared" si="4"/>
        <v>0</v>
      </c>
      <c r="J22" s="2">
        <v>75</v>
      </c>
      <c r="K22" s="2">
        <v>200</v>
      </c>
      <c r="L22" s="2">
        <v>0</v>
      </c>
      <c r="M22" s="2">
        <f t="shared" si="2"/>
        <v>2048</v>
      </c>
      <c r="O22" s="17">
        <f t="shared" si="3"/>
        <v>27952</v>
      </c>
    </row>
    <row r="23" spans="1:15" x14ac:dyDescent="0.25">
      <c r="A23" t="s">
        <v>66</v>
      </c>
      <c r="B23" t="s">
        <v>166</v>
      </c>
      <c r="C23" s="16">
        <v>80177</v>
      </c>
      <c r="D23" s="2">
        <v>80000</v>
      </c>
      <c r="F23" s="2">
        <f t="shared" si="0"/>
        <v>2296</v>
      </c>
      <c r="G23" s="2">
        <f t="shared" si="1"/>
        <v>2305.23</v>
      </c>
      <c r="I23" s="8">
        <f>((D23-F23-G23-H23-69430.91)*IF(D23&gt;69430.91,25%)+6387.625)</f>
        <v>7879.59</v>
      </c>
      <c r="J23" s="2">
        <v>75</v>
      </c>
      <c r="L23" s="2">
        <v>0</v>
      </c>
      <c r="M23" s="2">
        <f t="shared" si="2"/>
        <v>12555.82</v>
      </c>
      <c r="O23" s="17">
        <f t="shared" si="3"/>
        <v>67444.179999999993</v>
      </c>
    </row>
    <row r="24" spans="1:15" x14ac:dyDescent="0.25">
      <c r="A24" t="s">
        <v>63</v>
      </c>
      <c r="B24" t="s">
        <v>136</v>
      </c>
      <c r="C24" s="16">
        <v>1149</v>
      </c>
      <c r="D24" s="2">
        <v>45000</v>
      </c>
      <c r="F24" s="2">
        <f t="shared" si="0"/>
        <v>1291.5</v>
      </c>
      <c r="G24" s="2">
        <f t="shared" si="1"/>
        <v>1368</v>
      </c>
      <c r="I24" s="8">
        <f t="shared" si="4"/>
        <v>1352.0370000000003</v>
      </c>
      <c r="J24" s="2">
        <v>75</v>
      </c>
      <c r="L24" s="2">
        <v>0</v>
      </c>
      <c r="M24" s="2">
        <f t="shared" si="2"/>
        <v>4086.5370000000003</v>
      </c>
      <c r="O24" s="17">
        <f t="shared" si="3"/>
        <v>40913.463000000003</v>
      </c>
    </row>
    <row r="25" spans="1:15" x14ac:dyDescent="0.25">
      <c r="A25" t="s">
        <v>59</v>
      </c>
      <c r="B25" t="s">
        <v>137</v>
      </c>
      <c r="C25" s="16">
        <v>1137</v>
      </c>
      <c r="D25" s="2">
        <v>65000</v>
      </c>
      <c r="F25" s="2">
        <f t="shared" si="0"/>
        <v>1865.5</v>
      </c>
      <c r="G25" s="2">
        <f t="shared" si="1"/>
        <v>1976</v>
      </c>
      <c r="H25" s="2">
        <v>0</v>
      </c>
      <c r="I25" s="8">
        <f>((D25-F25-G25-H25-49990.33)*IF(D25&gt;49990.33,20%)+2499.51)</f>
        <v>4733.1440000000002</v>
      </c>
      <c r="J25" s="2">
        <v>75</v>
      </c>
      <c r="K25" s="2">
        <v>200</v>
      </c>
      <c r="L25" s="2">
        <v>0</v>
      </c>
      <c r="M25" s="2">
        <f t="shared" si="2"/>
        <v>8849.6440000000002</v>
      </c>
      <c r="O25" s="17">
        <f t="shared" si="3"/>
        <v>56150.356</v>
      </c>
    </row>
    <row r="26" spans="1:15" x14ac:dyDescent="0.25">
      <c r="A26" t="s">
        <v>64</v>
      </c>
      <c r="B26" t="s">
        <v>127</v>
      </c>
      <c r="C26" s="16">
        <v>1115</v>
      </c>
      <c r="D26" s="2">
        <v>18400</v>
      </c>
      <c r="F26" s="2">
        <f t="shared" si="0"/>
        <v>528.08000000000004</v>
      </c>
      <c r="G26" s="2">
        <f t="shared" si="1"/>
        <v>559.36</v>
      </c>
      <c r="I26" s="8">
        <f t="shared" si="4"/>
        <v>0</v>
      </c>
      <c r="J26" s="2">
        <v>75</v>
      </c>
      <c r="L26" s="2">
        <v>0</v>
      </c>
      <c r="M26" s="2">
        <f t="shared" si="2"/>
        <v>1162.44</v>
      </c>
      <c r="O26" s="17">
        <f t="shared" si="3"/>
        <v>17237.560000000001</v>
      </c>
    </row>
    <row r="27" spans="1:15" x14ac:dyDescent="0.25">
      <c r="A27" t="s">
        <v>68</v>
      </c>
      <c r="B27" t="s">
        <v>147</v>
      </c>
      <c r="C27" s="16">
        <v>80081</v>
      </c>
      <c r="D27" s="2">
        <v>14000</v>
      </c>
      <c r="F27" s="2">
        <f t="shared" si="0"/>
        <v>401.8</v>
      </c>
      <c r="G27" s="2">
        <f t="shared" si="1"/>
        <v>425.6</v>
      </c>
      <c r="I27" s="8">
        <f t="shared" si="4"/>
        <v>0</v>
      </c>
      <c r="J27" s="2">
        <v>75</v>
      </c>
      <c r="K27" s="2">
        <v>200</v>
      </c>
      <c r="L27" s="2">
        <v>0</v>
      </c>
      <c r="M27" s="2">
        <f t="shared" si="2"/>
        <v>1102.4000000000001</v>
      </c>
      <c r="O27" s="17">
        <f t="shared" si="3"/>
        <v>12897.6</v>
      </c>
    </row>
    <row r="28" spans="1:15" x14ac:dyDescent="0.25">
      <c r="A28" t="s">
        <v>27</v>
      </c>
      <c r="B28" t="s">
        <v>168</v>
      </c>
      <c r="C28" s="16">
        <v>80205</v>
      </c>
      <c r="D28" s="2">
        <v>11500</v>
      </c>
      <c r="F28" s="2">
        <f t="shared" si="0"/>
        <v>330.05</v>
      </c>
      <c r="G28" s="2">
        <f t="shared" si="1"/>
        <v>349.6</v>
      </c>
      <c r="I28" s="8">
        <f t="shared" si="4"/>
        <v>0</v>
      </c>
      <c r="J28" s="2">
        <v>75</v>
      </c>
      <c r="L28" s="2">
        <v>0</v>
      </c>
      <c r="M28" s="2">
        <f t="shared" si="2"/>
        <v>754.65000000000009</v>
      </c>
      <c r="O28" s="17">
        <f t="shared" si="3"/>
        <v>10745.35</v>
      </c>
    </row>
    <row r="29" spans="1:15" x14ac:dyDescent="0.25">
      <c r="A29" t="s">
        <v>77</v>
      </c>
      <c r="B29" t="s">
        <v>150</v>
      </c>
      <c r="C29" s="16">
        <v>80123</v>
      </c>
      <c r="D29" s="2">
        <v>45000</v>
      </c>
      <c r="F29" s="2">
        <f t="shared" si="0"/>
        <v>1291.5</v>
      </c>
      <c r="G29" s="2">
        <f t="shared" si="1"/>
        <v>1368</v>
      </c>
      <c r="I29" s="8">
        <f t="shared" si="4"/>
        <v>1352.0370000000003</v>
      </c>
      <c r="J29" s="2">
        <v>75</v>
      </c>
      <c r="L29" s="2">
        <v>0</v>
      </c>
      <c r="M29" s="2">
        <f t="shared" si="2"/>
        <v>4086.5370000000003</v>
      </c>
      <c r="O29" s="17">
        <f t="shared" si="3"/>
        <v>40913.463000000003</v>
      </c>
    </row>
    <row r="30" spans="1:15" x14ac:dyDescent="0.25">
      <c r="A30" t="s">
        <v>28</v>
      </c>
      <c r="B30" t="s">
        <v>165</v>
      </c>
      <c r="C30" s="16">
        <v>80175</v>
      </c>
      <c r="D30" s="2">
        <v>30000</v>
      </c>
      <c r="F30" s="2">
        <f t="shared" si="0"/>
        <v>861</v>
      </c>
      <c r="G30" s="2">
        <f t="shared" si="1"/>
        <v>912</v>
      </c>
      <c r="I30" s="8">
        <f t="shared" si="4"/>
        <v>0</v>
      </c>
      <c r="J30" s="2">
        <v>75</v>
      </c>
      <c r="K30" s="2">
        <v>200</v>
      </c>
      <c r="L30" s="2">
        <v>0</v>
      </c>
      <c r="M30" s="2">
        <f t="shared" si="2"/>
        <v>2048</v>
      </c>
      <c r="O30" s="17">
        <f t="shared" si="3"/>
        <v>27952</v>
      </c>
    </row>
    <row r="31" spans="1:15" x14ac:dyDescent="0.25">
      <c r="A31" t="s">
        <v>61</v>
      </c>
      <c r="B31" t="s">
        <v>117</v>
      </c>
      <c r="C31" s="16">
        <v>1004</v>
      </c>
      <c r="D31" s="2">
        <v>26450</v>
      </c>
      <c r="F31" s="2">
        <f t="shared" si="0"/>
        <v>759.11500000000001</v>
      </c>
      <c r="G31" s="2">
        <f t="shared" si="1"/>
        <v>804.08</v>
      </c>
      <c r="H31" s="2">
        <v>0</v>
      </c>
      <c r="I31" s="8">
        <f t="shared" si="4"/>
        <v>0</v>
      </c>
      <c r="J31" s="2">
        <v>75</v>
      </c>
      <c r="K31" s="2">
        <v>200</v>
      </c>
      <c r="L31" s="2">
        <v>0</v>
      </c>
      <c r="M31" s="2">
        <f t="shared" si="2"/>
        <v>1838.1950000000002</v>
      </c>
      <c r="O31" s="17">
        <f t="shared" si="3"/>
        <v>24611.805</v>
      </c>
    </row>
    <row r="32" spans="1:15" x14ac:dyDescent="0.25">
      <c r="A32" t="s">
        <v>50</v>
      </c>
      <c r="B32" t="s">
        <v>123</v>
      </c>
      <c r="C32" s="16">
        <v>1135</v>
      </c>
      <c r="D32" s="2">
        <v>10000</v>
      </c>
      <c r="F32" s="2">
        <f t="shared" si="0"/>
        <v>287</v>
      </c>
      <c r="G32" s="2">
        <f t="shared" si="1"/>
        <v>304</v>
      </c>
      <c r="H32" s="2">
        <v>0</v>
      </c>
      <c r="I32" s="8">
        <f t="shared" si="4"/>
        <v>0</v>
      </c>
      <c r="J32" s="2">
        <v>75</v>
      </c>
      <c r="K32" s="2">
        <v>200</v>
      </c>
      <c r="L32" s="2">
        <v>0</v>
      </c>
      <c r="M32" s="2">
        <f t="shared" si="2"/>
        <v>866</v>
      </c>
      <c r="O32" s="17">
        <f t="shared" si="3"/>
        <v>9134</v>
      </c>
    </row>
    <row r="33" spans="1:15" x14ac:dyDescent="0.25">
      <c r="A33" t="s">
        <v>14</v>
      </c>
      <c r="B33" t="s">
        <v>156</v>
      </c>
      <c r="C33" s="16">
        <v>80135</v>
      </c>
      <c r="D33" s="2">
        <v>25000</v>
      </c>
      <c r="F33" s="2">
        <f t="shared" si="0"/>
        <v>717.5</v>
      </c>
      <c r="G33" s="2">
        <f t="shared" si="1"/>
        <v>760</v>
      </c>
      <c r="I33" s="8">
        <f t="shared" si="4"/>
        <v>0</v>
      </c>
      <c r="J33" s="2">
        <v>75</v>
      </c>
      <c r="L33" s="2">
        <v>0</v>
      </c>
      <c r="M33" s="2">
        <f t="shared" si="2"/>
        <v>1552.5</v>
      </c>
      <c r="O33" s="17">
        <f t="shared" si="3"/>
        <v>23447.5</v>
      </c>
    </row>
    <row r="34" spans="1:15" x14ac:dyDescent="0.25">
      <c r="A34" t="s">
        <v>53</v>
      </c>
      <c r="B34" t="s">
        <v>123</v>
      </c>
      <c r="C34" s="16">
        <v>1117</v>
      </c>
      <c r="D34" s="2">
        <v>10000</v>
      </c>
      <c r="F34" s="2">
        <f t="shared" si="0"/>
        <v>287</v>
      </c>
      <c r="G34" s="2">
        <f t="shared" si="1"/>
        <v>304</v>
      </c>
      <c r="H34" s="2">
        <v>0</v>
      </c>
      <c r="I34" s="8">
        <f t="shared" si="4"/>
        <v>0</v>
      </c>
      <c r="J34" s="2">
        <v>75</v>
      </c>
      <c r="K34" s="2">
        <v>200</v>
      </c>
      <c r="L34" s="2">
        <v>0</v>
      </c>
      <c r="M34" s="2">
        <f t="shared" si="2"/>
        <v>866</v>
      </c>
      <c r="O34" s="17">
        <f t="shared" si="3"/>
        <v>9134</v>
      </c>
    </row>
    <row r="35" spans="1:15" x14ac:dyDescent="0.25">
      <c r="A35" t="s">
        <v>41</v>
      </c>
      <c r="B35" t="s">
        <v>118</v>
      </c>
      <c r="C35" s="16">
        <v>1020</v>
      </c>
      <c r="D35" s="2">
        <v>24000</v>
      </c>
      <c r="F35" s="2">
        <f t="shared" si="0"/>
        <v>688.8</v>
      </c>
      <c r="G35" s="2">
        <f t="shared" si="1"/>
        <v>729.6</v>
      </c>
      <c r="H35" s="2">
        <v>0</v>
      </c>
      <c r="I35" s="8">
        <f t="shared" si="4"/>
        <v>0</v>
      </c>
      <c r="J35" s="2">
        <v>75</v>
      </c>
      <c r="K35" s="2">
        <v>200</v>
      </c>
      <c r="L35" s="2">
        <v>0</v>
      </c>
      <c r="M35" s="2">
        <f t="shared" si="2"/>
        <v>1693.4</v>
      </c>
      <c r="O35" s="17">
        <f t="shared" si="3"/>
        <v>22306.6</v>
      </c>
    </row>
    <row r="36" spans="1:15" x14ac:dyDescent="0.25">
      <c r="A36" t="s">
        <v>1</v>
      </c>
      <c r="B36" t="s">
        <v>170</v>
      </c>
      <c r="C36" s="16">
        <v>80248</v>
      </c>
      <c r="D36" s="2">
        <v>40000</v>
      </c>
      <c r="F36" s="2">
        <f t="shared" si="0"/>
        <v>1148</v>
      </c>
      <c r="G36" s="2">
        <f t="shared" si="1"/>
        <v>1216</v>
      </c>
      <c r="I36" s="8">
        <f t="shared" si="4"/>
        <v>646.36200000000019</v>
      </c>
      <c r="J36" s="2">
        <v>75</v>
      </c>
      <c r="K36" s="2">
        <v>200</v>
      </c>
      <c r="L36" s="2">
        <v>0</v>
      </c>
      <c r="M36" s="2">
        <f t="shared" si="2"/>
        <v>3285.3620000000001</v>
      </c>
      <c r="O36" s="17">
        <f t="shared" si="3"/>
        <v>36714.637999999999</v>
      </c>
    </row>
    <row r="37" spans="1:15" x14ac:dyDescent="0.25">
      <c r="A37" t="s">
        <v>4</v>
      </c>
      <c r="B37" t="s">
        <v>167</v>
      </c>
      <c r="D37" s="2">
        <v>15000</v>
      </c>
      <c r="F37" s="2">
        <f t="shared" si="0"/>
        <v>430.5</v>
      </c>
      <c r="G37" s="2">
        <f t="shared" si="1"/>
        <v>456</v>
      </c>
      <c r="I37" s="8">
        <f t="shared" si="4"/>
        <v>0</v>
      </c>
      <c r="J37" s="2">
        <v>75</v>
      </c>
      <c r="L37" s="2">
        <v>0</v>
      </c>
      <c r="M37" s="2">
        <f t="shared" si="2"/>
        <v>961.5</v>
      </c>
      <c r="O37" s="17">
        <f t="shared" si="3"/>
        <v>14038.5</v>
      </c>
    </row>
    <row r="38" spans="1:15" x14ac:dyDescent="0.25">
      <c r="A38" t="s">
        <v>16</v>
      </c>
      <c r="B38" t="s">
        <v>153</v>
      </c>
      <c r="C38" s="16">
        <v>80127</v>
      </c>
      <c r="D38" s="2">
        <v>40000</v>
      </c>
      <c r="F38" s="2">
        <f t="shared" si="0"/>
        <v>1148</v>
      </c>
      <c r="G38" s="2">
        <f t="shared" si="1"/>
        <v>1216</v>
      </c>
      <c r="I38" s="8">
        <f t="shared" si="4"/>
        <v>646.36200000000019</v>
      </c>
      <c r="J38" s="2">
        <v>75</v>
      </c>
      <c r="L38" s="2">
        <v>0</v>
      </c>
      <c r="M38" s="2">
        <f t="shared" si="2"/>
        <v>3085.3620000000001</v>
      </c>
      <c r="O38" s="17">
        <f t="shared" si="3"/>
        <v>36914.637999999999</v>
      </c>
    </row>
    <row r="39" spans="1:15" x14ac:dyDescent="0.25">
      <c r="A39" t="s">
        <v>38</v>
      </c>
      <c r="B39" t="s">
        <v>120</v>
      </c>
      <c r="C39" s="16">
        <v>1175</v>
      </c>
      <c r="D39" s="2">
        <v>24000</v>
      </c>
      <c r="F39" s="2">
        <f t="shared" si="0"/>
        <v>688.8</v>
      </c>
      <c r="G39" s="2">
        <f t="shared" si="1"/>
        <v>729.6</v>
      </c>
      <c r="I39" s="8">
        <f t="shared" si="4"/>
        <v>0</v>
      </c>
      <c r="J39" s="2">
        <v>75</v>
      </c>
      <c r="K39" s="2">
        <v>200</v>
      </c>
      <c r="L39" s="2">
        <v>0</v>
      </c>
      <c r="M39" s="2">
        <f t="shared" si="2"/>
        <v>1693.4</v>
      </c>
      <c r="O39" s="17">
        <f t="shared" si="3"/>
        <v>22306.6</v>
      </c>
    </row>
    <row r="40" spans="1:15" x14ac:dyDescent="0.25">
      <c r="A40" t="s">
        <v>99</v>
      </c>
      <c r="B40" t="s">
        <v>155</v>
      </c>
      <c r="C40" s="16">
        <v>80237</v>
      </c>
      <c r="D40" s="2">
        <v>22000</v>
      </c>
      <c r="F40" s="2">
        <f t="shared" si="0"/>
        <v>631.4</v>
      </c>
      <c r="G40" s="2">
        <f t="shared" si="1"/>
        <v>668.8</v>
      </c>
      <c r="I40" s="8">
        <f t="shared" si="4"/>
        <v>0</v>
      </c>
      <c r="J40" s="2">
        <v>75</v>
      </c>
      <c r="L40" s="2">
        <v>0</v>
      </c>
      <c r="M40" s="2">
        <f t="shared" si="2"/>
        <v>1375.1999999999998</v>
      </c>
      <c r="O40" s="17">
        <f t="shared" si="3"/>
        <v>20624.8</v>
      </c>
    </row>
    <row r="41" spans="1:15" x14ac:dyDescent="0.25">
      <c r="A41" t="s">
        <v>100</v>
      </c>
      <c r="B41" t="s">
        <v>155</v>
      </c>
      <c r="C41" s="16">
        <v>80238</v>
      </c>
      <c r="D41" s="2">
        <v>22000</v>
      </c>
      <c r="F41" s="2">
        <f t="shared" si="0"/>
        <v>631.4</v>
      </c>
      <c r="G41" s="2">
        <f t="shared" si="1"/>
        <v>668.8</v>
      </c>
      <c r="I41" s="8">
        <f t="shared" si="4"/>
        <v>0</v>
      </c>
      <c r="J41" s="2">
        <v>75</v>
      </c>
      <c r="K41" s="2">
        <v>200</v>
      </c>
      <c r="L41" s="2">
        <v>0</v>
      </c>
      <c r="M41" s="2">
        <f t="shared" si="2"/>
        <v>1575.1999999999998</v>
      </c>
      <c r="O41" s="17">
        <f t="shared" si="3"/>
        <v>20424.8</v>
      </c>
    </row>
    <row r="42" spans="1:15" x14ac:dyDescent="0.25">
      <c r="A42" t="s">
        <v>36</v>
      </c>
      <c r="B42" t="s">
        <v>142</v>
      </c>
      <c r="C42" s="16">
        <v>1173</v>
      </c>
      <c r="D42" s="2">
        <v>80000</v>
      </c>
      <c r="F42" s="2">
        <f t="shared" si="0"/>
        <v>2296</v>
      </c>
      <c r="G42" s="2">
        <f t="shared" si="1"/>
        <v>2305.23</v>
      </c>
      <c r="H42" s="2">
        <v>1589.16</v>
      </c>
      <c r="I42" s="8">
        <f>((D42-F42-G42-H42-69430.91)*IF(D42&gt;69430.91,25%)+6387.625)</f>
        <v>7482.2999999999993</v>
      </c>
      <c r="J42" s="2">
        <v>75</v>
      </c>
      <c r="L42" s="2">
        <v>0</v>
      </c>
      <c r="M42" s="2">
        <f t="shared" si="2"/>
        <v>13747.689999999999</v>
      </c>
      <c r="O42" s="17">
        <f t="shared" si="3"/>
        <v>66252.31</v>
      </c>
    </row>
    <row r="43" spans="1:15" x14ac:dyDescent="0.25">
      <c r="A43" t="s">
        <v>75</v>
      </c>
      <c r="B43" t="s">
        <v>145</v>
      </c>
      <c r="C43" s="16">
        <v>1181</v>
      </c>
      <c r="D43" s="2">
        <v>14000</v>
      </c>
      <c r="F43" s="2">
        <f t="shared" si="0"/>
        <v>401.8</v>
      </c>
      <c r="G43" s="2">
        <f t="shared" si="1"/>
        <v>425.6</v>
      </c>
      <c r="I43" s="8">
        <f t="shared" si="4"/>
        <v>0</v>
      </c>
      <c r="J43" s="2">
        <v>75</v>
      </c>
      <c r="K43" s="2">
        <v>200</v>
      </c>
      <c r="L43" s="2">
        <v>0</v>
      </c>
      <c r="M43" s="2">
        <f t="shared" si="2"/>
        <v>1102.4000000000001</v>
      </c>
      <c r="O43" s="17">
        <f t="shared" si="3"/>
        <v>12897.6</v>
      </c>
    </row>
    <row r="44" spans="1:15" x14ac:dyDescent="0.25">
      <c r="A44" t="s">
        <v>11</v>
      </c>
      <c r="B44" t="s">
        <v>152</v>
      </c>
      <c r="C44" s="16">
        <v>80126</v>
      </c>
      <c r="D44" s="2">
        <v>30000</v>
      </c>
      <c r="F44" s="2">
        <f t="shared" si="0"/>
        <v>861</v>
      </c>
      <c r="G44" s="2">
        <f t="shared" si="1"/>
        <v>912</v>
      </c>
      <c r="H44" s="2">
        <v>794.58</v>
      </c>
      <c r="I44" s="8">
        <f t="shared" si="4"/>
        <v>0</v>
      </c>
      <c r="J44" s="2">
        <v>75</v>
      </c>
      <c r="K44" s="2">
        <v>200</v>
      </c>
      <c r="L44" s="2">
        <v>0</v>
      </c>
      <c r="M44" s="2">
        <f t="shared" si="2"/>
        <v>2842.58</v>
      </c>
      <c r="O44" s="17">
        <f t="shared" si="3"/>
        <v>27157.42</v>
      </c>
    </row>
    <row r="45" spans="1:15" x14ac:dyDescent="0.25">
      <c r="A45" t="s">
        <v>47</v>
      </c>
      <c r="B45" t="s">
        <v>138</v>
      </c>
      <c r="C45" s="16">
        <v>1150</v>
      </c>
      <c r="D45" s="2">
        <v>125000</v>
      </c>
      <c r="F45" s="2">
        <f t="shared" si="0"/>
        <v>3587.5</v>
      </c>
      <c r="G45" s="2">
        <f t="shared" si="1"/>
        <v>2305.23</v>
      </c>
      <c r="H45" s="2">
        <v>794.58</v>
      </c>
      <c r="I45" s="8">
        <f>((D45-F45-G45-H45-69430.91)*IF(D45&gt;69430.91,25%)+6387.625)</f>
        <v>18608.07</v>
      </c>
      <c r="J45" s="2">
        <v>75</v>
      </c>
      <c r="K45" s="2">
        <v>200</v>
      </c>
      <c r="L45" s="2">
        <v>0</v>
      </c>
      <c r="M45" s="2">
        <f t="shared" si="2"/>
        <v>25570.379999999997</v>
      </c>
      <c r="O45" s="17">
        <f t="shared" si="3"/>
        <v>99429.62</v>
      </c>
    </row>
    <row r="46" spans="1:15" x14ac:dyDescent="0.25">
      <c r="I46" s="8"/>
      <c r="O46" s="17"/>
    </row>
    <row r="47" spans="1:15" ht="18.75" x14ac:dyDescent="0.3">
      <c r="A47" s="1"/>
      <c r="B47" s="1"/>
      <c r="C47" s="1"/>
      <c r="D47" s="1"/>
      <c r="E47" s="1"/>
      <c r="F47" s="41" t="s">
        <v>92</v>
      </c>
      <c r="G47" s="41"/>
      <c r="H47" s="41"/>
      <c r="I47" s="41"/>
      <c r="J47" s="41"/>
      <c r="K47" s="41"/>
      <c r="L47" s="41"/>
      <c r="M47" s="41"/>
      <c r="N47" s="1"/>
      <c r="O47" s="1"/>
    </row>
    <row r="48" spans="1:15" ht="18.75" x14ac:dyDescent="0.3">
      <c r="A48" s="9" t="s">
        <v>80</v>
      </c>
      <c r="B48" s="9"/>
      <c r="C48" s="9"/>
      <c r="D48" s="6" t="s">
        <v>78</v>
      </c>
      <c r="E48" s="6"/>
      <c r="F48" s="6" t="s">
        <v>93</v>
      </c>
      <c r="G48" s="6" t="s">
        <v>95</v>
      </c>
      <c r="H48" s="6" t="s">
        <v>103</v>
      </c>
      <c r="I48" s="6" t="s">
        <v>94</v>
      </c>
      <c r="J48" s="6" t="s">
        <v>104</v>
      </c>
      <c r="K48" s="6" t="s">
        <v>105</v>
      </c>
      <c r="L48" s="6" t="s">
        <v>96</v>
      </c>
      <c r="M48" s="6" t="s">
        <v>97</v>
      </c>
      <c r="O48" s="1" t="s">
        <v>79</v>
      </c>
    </row>
    <row r="49" spans="1:15" x14ac:dyDescent="0.25">
      <c r="A49" t="s">
        <v>56</v>
      </c>
      <c r="B49" t="s">
        <v>123</v>
      </c>
      <c r="C49" s="16">
        <v>1125</v>
      </c>
      <c r="D49" s="2">
        <v>10000</v>
      </c>
      <c r="F49" s="2">
        <f t="shared" ref="F49:F86" si="5">D49*0.0287</f>
        <v>287</v>
      </c>
      <c r="G49" s="2">
        <f t="shared" ref="G49:G86" si="6">IF(D49&lt;75829.93,D49*0.0304,2305.23)</f>
        <v>304</v>
      </c>
      <c r="H49" s="2">
        <v>0</v>
      </c>
      <c r="I49" s="8">
        <f>(D49-F49-G49-H49-33326.92)*IF(D49&gt;33326.92,15%)</f>
        <v>0</v>
      </c>
      <c r="J49" s="2">
        <v>75</v>
      </c>
      <c r="K49" s="2">
        <v>200</v>
      </c>
      <c r="L49" s="2">
        <v>0</v>
      </c>
      <c r="M49" s="2">
        <f t="shared" ref="M49:M86" si="7">F49+G49+H49+I49+J49+K49+L49</f>
        <v>866</v>
      </c>
      <c r="O49" s="17">
        <f t="shared" ref="O49:O86" si="8">D49-M49</f>
        <v>9134</v>
      </c>
    </row>
    <row r="50" spans="1:15" x14ac:dyDescent="0.25">
      <c r="A50" t="s">
        <v>46</v>
      </c>
      <c r="B50" t="s">
        <v>120</v>
      </c>
      <c r="C50" s="16">
        <v>1061</v>
      </c>
      <c r="D50" s="2">
        <v>30000</v>
      </c>
      <c r="F50" s="2">
        <f t="shared" si="5"/>
        <v>861</v>
      </c>
      <c r="G50" s="2">
        <f t="shared" si="6"/>
        <v>912</v>
      </c>
      <c r="H50" s="2">
        <v>0</v>
      </c>
      <c r="I50" s="8">
        <f>(D50-F50-G50-H50-33326.92)*IF(D50&gt;33326.92,15%)</f>
        <v>0</v>
      </c>
      <c r="J50" s="2">
        <v>75</v>
      </c>
      <c r="K50" s="2">
        <v>200</v>
      </c>
      <c r="L50" s="2">
        <v>0</v>
      </c>
      <c r="M50" s="2">
        <f t="shared" si="7"/>
        <v>2048</v>
      </c>
      <c r="O50" s="17">
        <f t="shared" si="8"/>
        <v>27952</v>
      </c>
    </row>
    <row r="51" spans="1:15" x14ac:dyDescent="0.25">
      <c r="A51" t="s">
        <v>69</v>
      </c>
      <c r="B51" t="s">
        <v>169</v>
      </c>
      <c r="C51" s="16">
        <v>80213</v>
      </c>
      <c r="D51" s="2">
        <v>25000</v>
      </c>
      <c r="F51" s="2">
        <f t="shared" si="5"/>
        <v>717.5</v>
      </c>
      <c r="G51" s="2">
        <f t="shared" si="6"/>
        <v>760</v>
      </c>
      <c r="I51" s="8">
        <f>(D51-F51-G51-H51-33326.92)*IF(D51&gt;33326.92,15%)</f>
        <v>0</v>
      </c>
      <c r="J51" s="2">
        <v>75</v>
      </c>
      <c r="K51" s="2">
        <v>200</v>
      </c>
      <c r="L51" s="2">
        <v>0</v>
      </c>
      <c r="M51" s="2">
        <f t="shared" si="7"/>
        <v>1752.5</v>
      </c>
      <c r="O51" s="17">
        <f t="shared" si="8"/>
        <v>23247.5</v>
      </c>
    </row>
    <row r="52" spans="1:15" x14ac:dyDescent="0.25">
      <c r="A52" t="s">
        <v>12</v>
      </c>
      <c r="B52" t="s">
        <v>123</v>
      </c>
      <c r="C52" s="16">
        <v>80128</v>
      </c>
      <c r="D52" s="2">
        <v>13000</v>
      </c>
      <c r="F52" s="2">
        <f t="shared" si="5"/>
        <v>373.1</v>
      </c>
      <c r="G52" s="2">
        <f t="shared" si="6"/>
        <v>395.2</v>
      </c>
      <c r="I52" s="8">
        <f>(D52-F52-G52-H52-33326.92)*IF(D52&gt;33326.92,15%)</f>
        <v>0</v>
      </c>
      <c r="J52" s="2">
        <v>75</v>
      </c>
      <c r="K52" s="2">
        <v>200</v>
      </c>
      <c r="L52" s="2">
        <v>0</v>
      </c>
      <c r="M52" s="2">
        <f t="shared" si="7"/>
        <v>1043.3</v>
      </c>
      <c r="O52" s="17">
        <f t="shared" si="8"/>
        <v>11956.7</v>
      </c>
    </row>
    <row r="53" spans="1:15" x14ac:dyDescent="0.25">
      <c r="A53" t="s">
        <v>25</v>
      </c>
      <c r="B53" t="s">
        <v>161</v>
      </c>
      <c r="C53" s="16">
        <v>80151</v>
      </c>
      <c r="D53" s="2">
        <v>20000</v>
      </c>
      <c r="F53" s="2">
        <f t="shared" si="5"/>
        <v>574</v>
      </c>
      <c r="G53" s="2">
        <f t="shared" si="6"/>
        <v>608</v>
      </c>
      <c r="I53" s="8">
        <f>(D53-F53-G53-H53-33326.92)*IF(D53&gt;33326.92,15%)</f>
        <v>0</v>
      </c>
      <c r="J53" s="2">
        <v>75</v>
      </c>
      <c r="L53" s="2">
        <v>0</v>
      </c>
      <c r="M53" s="2">
        <f t="shared" si="7"/>
        <v>1257</v>
      </c>
      <c r="O53" s="17">
        <f t="shared" si="8"/>
        <v>18743</v>
      </c>
    </row>
    <row r="54" spans="1:15" x14ac:dyDescent="0.25">
      <c r="A54" t="s">
        <v>74</v>
      </c>
      <c r="B54" t="s">
        <v>141</v>
      </c>
      <c r="C54" s="16">
        <v>1170</v>
      </c>
      <c r="D54" s="2">
        <v>35000</v>
      </c>
      <c r="F54" s="2">
        <f t="shared" si="5"/>
        <v>1004.5</v>
      </c>
      <c r="G54" s="2">
        <f t="shared" si="6"/>
        <v>1064</v>
      </c>
      <c r="H54" s="2">
        <v>794.58</v>
      </c>
      <c r="I54" s="8">
        <v>0</v>
      </c>
      <c r="J54" s="2">
        <v>75</v>
      </c>
      <c r="K54" s="2">
        <v>200</v>
      </c>
      <c r="L54" s="2">
        <v>0</v>
      </c>
      <c r="M54" s="2">
        <f t="shared" si="7"/>
        <v>3138.08</v>
      </c>
      <c r="O54" s="17">
        <f t="shared" si="8"/>
        <v>31861.919999999998</v>
      </c>
    </row>
    <row r="55" spans="1:15" x14ac:dyDescent="0.25">
      <c r="A55" t="s">
        <v>29</v>
      </c>
      <c r="B55" t="s">
        <v>117</v>
      </c>
      <c r="C55" s="16">
        <v>80176</v>
      </c>
      <c r="D55" s="2">
        <v>20000</v>
      </c>
      <c r="F55" s="2">
        <f t="shared" si="5"/>
        <v>574</v>
      </c>
      <c r="G55" s="2">
        <f t="shared" si="6"/>
        <v>608</v>
      </c>
      <c r="I55" s="8">
        <f t="shared" ref="I55:I85" si="9">(D55-F55-G55-H55-33326.92)*IF(D55&gt;33326.92,15%)</f>
        <v>0</v>
      </c>
      <c r="J55" s="2">
        <v>75</v>
      </c>
      <c r="K55" s="2">
        <v>200</v>
      </c>
      <c r="L55" s="2">
        <v>0</v>
      </c>
      <c r="M55" s="2">
        <f t="shared" si="7"/>
        <v>1457</v>
      </c>
      <c r="O55" s="17">
        <f t="shared" si="8"/>
        <v>18543</v>
      </c>
    </row>
    <row r="56" spans="1:15" x14ac:dyDescent="0.25">
      <c r="A56" t="s">
        <v>67</v>
      </c>
      <c r="B56" t="s">
        <v>132</v>
      </c>
      <c r="C56" s="16">
        <v>1123</v>
      </c>
      <c r="D56" s="2">
        <v>22000</v>
      </c>
      <c r="F56" s="2">
        <f t="shared" si="5"/>
        <v>631.4</v>
      </c>
      <c r="G56" s="2">
        <f t="shared" si="6"/>
        <v>668.8</v>
      </c>
      <c r="H56" s="2">
        <v>0</v>
      </c>
      <c r="I56" s="8">
        <f t="shared" si="9"/>
        <v>0</v>
      </c>
      <c r="J56" s="2">
        <v>75</v>
      </c>
      <c r="K56" s="2">
        <v>200</v>
      </c>
      <c r="L56" s="2">
        <v>0</v>
      </c>
      <c r="M56" s="2">
        <f t="shared" si="7"/>
        <v>1575.1999999999998</v>
      </c>
      <c r="O56" s="17">
        <f t="shared" si="8"/>
        <v>20424.8</v>
      </c>
    </row>
    <row r="57" spans="1:15" x14ac:dyDescent="0.25">
      <c r="A57" t="s">
        <v>98</v>
      </c>
      <c r="B57" t="s">
        <v>155</v>
      </c>
      <c r="C57" s="16">
        <v>80235</v>
      </c>
      <c r="D57" s="2">
        <v>22000</v>
      </c>
      <c r="F57" s="2">
        <f t="shared" si="5"/>
        <v>631.4</v>
      </c>
      <c r="G57" s="2">
        <f t="shared" si="6"/>
        <v>668.8</v>
      </c>
      <c r="I57" s="8">
        <f t="shared" si="9"/>
        <v>0</v>
      </c>
      <c r="J57" s="2">
        <v>75</v>
      </c>
      <c r="K57" s="2">
        <v>200</v>
      </c>
      <c r="L57" s="2">
        <v>0</v>
      </c>
      <c r="M57" s="2">
        <f t="shared" si="7"/>
        <v>1575.1999999999998</v>
      </c>
      <c r="O57" s="17">
        <f t="shared" si="8"/>
        <v>20424.8</v>
      </c>
    </row>
    <row r="58" spans="1:15" x14ac:dyDescent="0.25">
      <c r="A58" t="s">
        <v>20</v>
      </c>
      <c r="B58" t="s">
        <v>155</v>
      </c>
      <c r="C58" s="16">
        <v>80195</v>
      </c>
      <c r="D58" s="2">
        <v>20000</v>
      </c>
      <c r="F58" s="2">
        <f t="shared" si="5"/>
        <v>574</v>
      </c>
      <c r="G58" s="2">
        <f t="shared" si="6"/>
        <v>608</v>
      </c>
      <c r="I58" s="8">
        <f t="shared" si="9"/>
        <v>0</v>
      </c>
      <c r="J58" s="2">
        <v>75</v>
      </c>
      <c r="K58" s="2">
        <v>200</v>
      </c>
      <c r="L58" s="2">
        <v>0</v>
      </c>
      <c r="M58" s="2">
        <f t="shared" si="7"/>
        <v>1457</v>
      </c>
      <c r="O58" s="17">
        <f t="shared" si="8"/>
        <v>18543</v>
      </c>
    </row>
    <row r="59" spans="1:15" x14ac:dyDescent="0.25">
      <c r="A59" t="s">
        <v>39</v>
      </c>
      <c r="B59" t="s">
        <v>117</v>
      </c>
      <c r="C59" s="16">
        <v>1176</v>
      </c>
      <c r="D59" s="2">
        <v>20000</v>
      </c>
      <c r="F59" s="2">
        <f t="shared" si="5"/>
        <v>574</v>
      </c>
      <c r="G59" s="2">
        <f t="shared" si="6"/>
        <v>608</v>
      </c>
      <c r="H59" s="2">
        <v>794.58</v>
      </c>
      <c r="I59" s="8">
        <f t="shared" si="9"/>
        <v>0</v>
      </c>
      <c r="J59" s="2">
        <v>75</v>
      </c>
      <c r="K59" s="2">
        <v>200</v>
      </c>
      <c r="L59" s="2">
        <v>0</v>
      </c>
      <c r="M59" s="2">
        <f t="shared" si="7"/>
        <v>2251.58</v>
      </c>
      <c r="O59" s="17">
        <f t="shared" si="8"/>
        <v>17748.419999999998</v>
      </c>
    </row>
    <row r="60" spans="1:15" x14ac:dyDescent="0.25">
      <c r="A60" t="s">
        <v>45</v>
      </c>
      <c r="B60" t="s">
        <v>130</v>
      </c>
      <c r="C60" s="16">
        <v>1121</v>
      </c>
      <c r="D60" s="2">
        <v>32000</v>
      </c>
      <c r="F60" s="2">
        <f t="shared" si="5"/>
        <v>918.4</v>
      </c>
      <c r="G60" s="2">
        <f t="shared" si="6"/>
        <v>972.8</v>
      </c>
      <c r="H60" s="2">
        <v>0</v>
      </c>
      <c r="I60" s="8">
        <f t="shared" si="9"/>
        <v>0</v>
      </c>
      <c r="J60" s="2">
        <v>75</v>
      </c>
      <c r="K60" s="2">
        <v>200</v>
      </c>
      <c r="L60" s="2">
        <v>0</v>
      </c>
      <c r="M60" s="2">
        <f t="shared" si="7"/>
        <v>2166.1999999999998</v>
      </c>
      <c r="O60" s="17">
        <f t="shared" si="8"/>
        <v>29833.8</v>
      </c>
    </row>
    <row r="61" spans="1:15" x14ac:dyDescent="0.25">
      <c r="A61" t="s">
        <v>18</v>
      </c>
      <c r="B61" t="s">
        <v>151</v>
      </c>
      <c r="C61" s="16">
        <v>80125</v>
      </c>
      <c r="D61" s="2">
        <v>11500</v>
      </c>
      <c r="F61" s="2">
        <f t="shared" si="5"/>
        <v>330.05</v>
      </c>
      <c r="G61" s="2">
        <f t="shared" si="6"/>
        <v>349.6</v>
      </c>
      <c r="I61" s="8">
        <f t="shared" si="9"/>
        <v>0</v>
      </c>
      <c r="J61" s="2">
        <v>75</v>
      </c>
      <c r="K61" s="2">
        <v>200</v>
      </c>
      <c r="L61" s="2">
        <v>0</v>
      </c>
      <c r="M61" s="2">
        <f t="shared" si="7"/>
        <v>954.65000000000009</v>
      </c>
      <c r="O61" s="17">
        <f t="shared" si="8"/>
        <v>10545.35</v>
      </c>
    </row>
    <row r="62" spans="1:15" x14ac:dyDescent="0.25">
      <c r="A62" t="s">
        <v>3</v>
      </c>
      <c r="B62" t="s">
        <v>130</v>
      </c>
      <c r="C62" s="16">
        <v>80242</v>
      </c>
      <c r="D62" s="2">
        <v>32000</v>
      </c>
      <c r="F62" s="2">
        <f t="shared" si="5"/>
        <v>918.4</v>
      </c>
      <c r="G62" s="2">
        <f t="shared" si="6"/>
        <v>972.8</v>
      </c>
      <c r="H62" s="2">
        <v>1589.16</v>
      </c>
      <c r="I62" s="8">
        <f t="shared" si="9"/>
        <v>0</v>
      </c>
      <c r="J62" s="2">
        <v>75</v>
      </c>
      <c r="K62" s="2">
        <v>200</v>
      </c>
      <c r="L62" s="2">
        <v>0</v>
      </c>
      <c r="M62" s="2">
        <f t="shared" si="7"/>
        <v>3755.3599999999997</v>
      </c>
      <c r="O62" s="17">
        <f t="shared" si="8"/>
        <v>28244.639999999999</v>
      </c>
    </row>
    <row r="63" spans="1:15" x14ac:dyDescent="0.25">
      <c r="A63" t="s">
        <v>49</v>
      </c>
      <c r="B63" t="s">
        <v>134</v>
      </c>
      <c r="C63" s="16">
        <v>1143</v>
      </c>
      <c r="D63" s="2">
        <v>30000</v>
      </c>
      <c r="F63" s="2">
        <f t="shared" si="5"/>
        <v>861</v>
      </c>
      <c r="G63" s="2">
        <f t="shared" si="6"/>
        <v>912</v>
      </c>
      <c r="H63" s="2">
        <v>794.58</v>
      </c>
      <c r="I63" s="8">
        <f t="shared" si="9"/>
        <v>0</v>
      </c>
      <c r="J63" s="2">
        <v>75</v>
      </c>
      <c r="K63" s="2">
        <v>200</v>
      </c>
      <c r="L63" s="2">
        <v>0</v>
      </c>
      <c r="M63" s="2">
        <f t="shared" si="7"/>
        <v>2842.58</v>
      </c>
      <c r="O63" s="17">
        <f t="shared" si="8"/>
        <v>27157.42</v>
      </c>
    </row>
    <row r="64" spans="1:15" x14ac:dyDescent="0.25">
      <c r="A64" t="s">
        <v>6</v>
      </c>
      <c r="B64" t="s">
        <v>148</v>
      </c>
      <c r="C64" s="16">
        <v>80094</v>
      </c>
      <c r="D64" s="2">
        <v>30000</v>
      </c>
      <c r="F64" s="2">
        <f t="shared" si="5"/>
        <v>861</v>
      </c>
      <c r="G64" s="2">
        <f t="shared" si="6"/>
        <v>912</v>
      </c>
      <c r="I64" s="8">
        <f t="shared" si="9"/>
        <v>0</v>
      </c>
      <c r="J64" s="2">
        <v>75</v>
      </c>
      <c r="K64" s="2">
        <v>200</v>
      </c>
      <c r="L64" s="2">
        <v>0</v>
      </c>
      <c r="M64" s="2">
        <f t="shared" si="7"/>
        <v>2048</v>
      </c>
      <c r="O64" s="17">
        <f t="shared" si="8"/>
        <v>27952</v>
      </c>
    </row>
    <row r="65" spans="1:15" x14ac:dyDescent="0.25">
      <c r="A65" t="s">
        <v>48</v>
      </c>
      <c r="B65" t="s">
        <v>121</v>
      </c>
      <c r="C65" s="16">
        <v>1072</v>
      </c>
      <c r="D65" s="2">
        <v>30000</v>
      </c>
      <c r="F65" s="2">
        <f t="shared" si="5"/>
        <v>861</v>
      </c>
      <c r="G65" s="2">
        <f t="shared" si="6"/>
        <v>912</v>
      </c>
      <c r="I65" s="8">
        <f t="shared" si="9"/>
        <v>0</v>
      </c>
      <c r="J65" s="2">
        <v>75</v>
      </c>
      <c r="K65" s="2">
        <v>200</v>
      </c>
      <c r="L65" s="2">
        <v>0</v>
      </c>
      <c r="M65" s="2">
        <f t="shared" si="7"/>
        <v>2048</v>
      </c>
      <c r="O65" s="17">
        <f t="shared" si="8"/>
        <v>27952</v>
      </c>
    </row>
    <row r="66" spans="1:15" x14ac:dyDescent="0.25">
      <c r="A66" t="s">
        <v>21</v>
      </c>
      <c r="B66" t="s">
        <v>123</v>
      </c>
      <c r="C66" s="16">
        <v>80158</v>
      </c>
      <c r="D66" s="2">
        <v>10000</v>
      </c>
      <c r="F66" s="2">
        <f t="shared" si="5"/>
        <v>287</v>
      </c>
      <c r="G66" s="2">
        <f t="shared" si="6"/>
        <v>304</v>
      </c>
      <c r="I66" s="8">
        <f t="shared" si="9"/>
        <v>0</v>
      </c>
      <c r="J66" s="2">
        <v>75</v>
      </c>
      <c r="K66" s="2">
        <v>200</v>
      </c>
      <c r="L66" s="2">
        <v>0</v>
      </c>
      <c r="M66" s="2">
        <f t="shared" si="7"/>
        <v>866</v>
      </c>
      <c r="O66" s="17">
        <f t="shared" si="8"/>
        <v>9134</v>
      </c>
    </row>
    <row r="67" spans="1:15" x14ac:dyDescent="0.25">
      <c r="A67" t="s">
        <v>73</v>
      </c>
      <c r="B67" t="s">
        <v>119</v>
      </c>
      <c r="C67" s="16">
        <v>80192</v>
      </c>
      <c r="D67" s="2">
        <v>20000</v>
      </c>
      <c r="F67" s="2">
        <f t="shared" si="5"/>
        <v>574</v>
      </c>
      <c r="G67" s="2">
        <f t="shared" si="6"/>
        <v>608</v>
      </c>
      <c r="I67" s="8">
        <f t="shared" si="9"/>
        <v>0</v>
      </c>
      <c r="J67" s="2">
        <v>75</v>
      </c>
      <c r="K67" s="2">
        <v>200</v>
      </c>
      <c r="L67" s="2">
        <v>0</v>
      </c>
      <c r="M67" s="2">
        <f t="shared" si="7"/>
        <v>1457</v>
      </c>
      <c r="O67" s="17">
        <f t="shared" si="8"/>
        <v>18543</v>
      </c>
    </row>
    <row r="68" spans="1:15" x14ac:dyDescent="0.25">
      <c r="A68" t="s">
        <v>17</v>
      </c>
      <c r="B68" t="s">
        <v>155</v>
      </c>
      <c r="C68" s="16">
        <v>80130</v>
      </c>
      <c r="D68" s="2">
        <v>20000</v>
      </c>
      <c r="F68" s="2">
        <f t="shared" si="5"/>
        <v>574</v>
      </c>
      <c r="G68" s="2">
        <f t="shared" si="6"/>
        <v>608</v>
      </c>
      <c r="H68" s="18">
        <v>744.58</v>
      </c>
      <c r="I68" s="8">
        <f t="shared" si="9"/>
        <v>0</v>
      </c>
      <c r="J68" s="2">
        <v>75</v>
      </c>
      <c r="L68" s="2">
        <v>0</v>
      </c>
      <c r="M68" s="2">
        <f t="shared" si="7"/>
        <v>2001.58</v>
      </c>
      <c r="O68" s="17">
        <f t="shared" si="8"/>
        <v>17998.419999999998</v>
      </c>
    </row>
    <row r="69" spans="1:15" x14ac:dyDescent="0.25">
      <c r="A69" t="s">
        <v>42</v>
      </c>
      <c r="B69" t="s">
        <v>135</v>
      </c>
      <c r="C69" s="16">
        <v>1147</v>
      </c>
      <c r="D69" s="2">
        <v>27600</v>
      </c>
      <c r="F69" s="2">
        <f t="shared" si="5"/>
        <v>792.12</v>
      </c>
      <c r="G69" s="2">
        <f t="shared" si="6"/>
        <v>839.04</v>
      </c>
      <c r="I69" s="8">
        <f t="shared" si="9"/>
        <v>0</v>
      </c>
      <c r="J69" s="2">
        <v>75</v>
      </c>
      <c r="K69" s="2">
        <v>200</v>
      </c>
      <c r="L69" s="2">
        <v>0</v>
      </c>
      <c r="M69" s="2">
        <f t="shared" si="7"/>
        <v>1906.1599999999999</v>
      </c>
      <c r="O69" s="17">
        <f t="shared" si="8"/>
        <v>25693.84</v>
      </c>
    </row>
    <row r="70" spans="1:15" x14ac:dyDescent="0.25">
      <c r="A70" t="s">
        <v>15</v>
      </c>
      <c r="B70" t="s">
        <v>157</v>
      </c>
      <c r="C70" s="16">
        <v>80136</v>
      </c>
      <c r="D70" s="2">
        <v>20000</v>
      </c>
      <c r="F70" s="2">
        <f t="shared" si="5"/>
        <v>574</v>
      </c>
      <c r="G70" s="2">
        <f t="shared" si="6"/>
        <v>608</v>
      </c>
      <c r="I70" s="8">
        <f t="shared" si="9"/>
        <v>0</v>
      </c>
      <c r="J70" s="2">
        <v>75</v>
      </c>
      <c r="K70" s="2">
        <v>200</v>
      </c>
      <c r="L70" s="2">
        <v>0</v>
      </c>
      <c r="M70" s="2">
        <f t="shared" si="7"/>
        <v>1457</v>
      </c>
      <c r="O70" s="17">
        <f t="shared" si="8"/>
        <v>18543</v>
      </c>
    </row>
    <row r="71" spans="1:15" x14ac:dyDescent="0.25">
      <c r="A71" t="s">
        <v>58</v>
      </c>
      <c r="B71" t="s">
        <v>130</v>
      </c>
      <c r="C71" s="16">
        <v>1142</v>
      </c>
      <c r="D71" s="2">
        <v>32000</v>
      </c>
      <c r="F71" s="2">
        <f t="shared" si="5"/>
        <v>918.4</v>
      </c>
      <c r="G71" s="2">
        <f t="shared" si="6"/>
        <v>972.8</v>
      </c>
      <c r="H71" s="2">
        <v>794.58</v>
      </c>
      <c r="I71" s="8">
        <f t="shared" si="9"/>
        <v>0</v>
      </c>
      <c r="J71" s="2">
        <v>75</v>
      </c>
      <c r="K71" s="2">
        <v>200</v>
      </c>
      <c r="L71" s="2">
        <v>0</v>
      </c>
      <c r="M71" s="2">
        <f t="shared" si="7"/>
        <v>2960.7799999999997</v>
      </c>
      <c r="O71" s="17">
        <f t="shared" si="8"/>
        <v>29039.22</v>
      </c>
    </row>
    <row r="72" spans="1:15" x14ac:dyDescent="0.25">
      <c r="A72" t="s">
        <v>35</v>
      </c>
      <c r="B72" t="s">
        <v>146</v>
      </c>
      <c r="C72" s="16">
        <v>80003</v>
      </c>
      <c r="D72" s="2">
        <v>32000</v>
      </c>
      <c r="F72" s="2">
        <f t="shared" si="5"/>
        <v>918.4</v>
      </c>
      <c r="G72" s="2">
        <f t="shared" si="6"/>
        <v>972.8</v>
      </c>
      <c r="I72" s="8">
        <f t="shared" si="9"/>
        <v>0</v>
      </c>
      <c r="J72" s="2">
        <v>75</v>
      </c>
      <c r="K72" s="2">
        <v>200</v>
      </c>
      <c r="L72" s="2">
        <v>0</v>
      </c>
      <c r="M72" s="2">
        <f t="shared" si="7"/>
        <v>2166.1999999999998</v>
      </c>
      <c r="O72" s="17">
        <f t="shared" si="8"/>
        <v>29833.8</v>
      </c>
    </row>
    <row r="73" spans="1:15" x14ac:dyDescent="0.25">
      <c r="A73" t="s">
        <v>7</v>
      </c>
      <c r="B73" t="s">
        <v>123</v>
      </c>
      <c r="C73" s="16">
        <v>80160</v>
      </c>
      <c r="D73" s="2">
        <v>10000</v>
      </c>
      <c r="F73" s="2">
        <f t="shared" si="5"/>
        <v>287</v>
      </c>
      <c r="G73" s="2">
        <f t="shared" si="6"/>
        <v>304</v>
      </c>
      <c r="I73" s="8">
        <f t="shared" si="9"/>
        <v>0</v>
      </c>
      <c r="J73" s="2">
        <v>75</v>
      </c>
      <c r="K73" s="2">
        <v>200</v>
      </c>
      <c r="L73" s="2">
        <v>0</v>
      </c>
      <c r="M73" s="2">
        <f t="shared" si="7"/>
        <v>866</v>
      </c>
      <c r="O73" s="17">
        <f t="shared" si="8"/>
        <v>9134</v>
      </c>
    </row>
    <row r="74" spans="1:15" x14ac:dyDescent="0.25">
      <c r="A74" t="s">
        <v>76</v>
      </c>
      <c r="B74" t="s">
        <v>149</v>
      </c>
      <c r="C74" s="16">
        <v>80122</v>
      </c>
      <c r="D74" s="2">
        <v>225000</v>
      </c>
      <c r="F74" s="2">
        <f>IF(A74&lt;151659.93,A74*0.0304,4352.64)</f>
        <v>4352.6400000000003</v>
      </c>
      <c r="G74" s="2">
        <f t="shared" si="6"/>
        <v>2305.23</v>
      </c>
      <c r="I74" s="8">
        <f>((D74-F74-G74-H74-69430.91)*IF(D74&gt;69430.91,25%)+6387.625)</f>
        <v>43615.429999999993</v>
      </c>
      <c r="J74" s="2">
        <v>75</v>
      </c>
      <c r="L74" s="2">
        <v>0</v>
      </c>
      <c r="M74" s="2">
        <f t="shared" si="7"/>
        <v>50348.299999999996</v>
      </c>
      <c r="O74" s="17">
        <f t="shared" si="8"/>
        <v>174651.7</v>
      </c>
    </row>
    <row r="75" spans="1:15" x14ac:dyDescent="0.25">
      <c r="A75" t="s">
        <v>62</v>
      </c>
      <c r="B75" t="s">
        <v>134</v>
      </c>
      <c r="C75" s="16">
        <v>1145</v>
      </c>
      <c r="D75" s="2">
        <v>30000</v>
      </c>
      <c r="F75" s="2">
        <f t="shared" si="5"/>
        <v>861</v>
      </c>
      <c r="G75" s="2">
        <f t="shared" si="6"/>
        <v>912</v>
      </c>
      <c r="I75" s="8">
        <f t="shared" si="9"/>
        <v>0</v>
      </c>
      <c r="J75" s="2">
        <v>75</v>
      </c>
      <c r="K75" s="2">
        <v>200</v>
      </c>
      <c r="L75" s="2">
        <v>0</v>
      </c>
      <c r="M75" s="2">
        <f t="shared" si="7"/>
        <v>2048</v>
      </c>
      <c r="O75" s="17">
        <f t="shared" si="8"/>
        <v>27952</v>
      </c>
    </row>
    <row r="76" spans="1:15" x14ac:dyDescent="0.25">
      <c r="A76" t="s">
        <v>55</v>
      </c>
      <c r="B76" t="s">
        <v>139</v>
      </c>
      <c r="C76" s="16">
        <v>1151</v>
      </c>
      <c r="D76" s="2">
        <v>60000</v>
      </c>
      <c r="F76" s="2">
        <f t="shared" si="5"/>
        <v>1722</v>
      </c>
      <c r="G76" s="2">
        <f t="shared" si="6"/>
        <v>1824</v>
      </c>
      <c r="H76" s="2">
        <v>794.58</v>
      </c>
      <c r="I76" s="8">
        <f>((D76-F76-G76-H76-49990.33)*IF(D76&gt;49990.33,20%)+2499.51)</f>
        <v>3633.3279999999995</v>
      </c>
      <c r="J76" s="2">
        <v>75</v>
      </c>
      <c r="K76" s="2">
        <v>200</v>
      </c>
      <c r="L76" s="2">
        <v>0</v>
      </c>
      <c r="M76" s="2">
        <f t="shared" si="7"/>
        <v>8248.9079999999994</v>
      </c>
      <c r="O76" s="17">
        <f t="shared" si="8"/>
        <v>51751.092000000004</v>
      </c>
    </row>
    <row r="77" spans="1:15" x14ac:dyDescent="0.25">
      <c r="A77" t="s">
        <v>26</v>
      </c>
      <c r="B77" t="s">
        <v>160</v>
      </c>
      <c r="C77" s="16">
        <v>80150</v>
      </c>
      <c r="D77" s="2">
        <v>20000</v>
      </c>
      <c r="F77" s="2">
        <f t="shared" si="5"/>
        <v>574</v>
      </c>
      <c r="G77" s="2">
        <f t="shared" si="6"/>
        <v>608</v>
      </c>
      <c r="I77" s="8">
        <f t="shared" si="9"/>
        <v>0</v>
      </c>
      <c r="J77" s="2">
        <v>75</v>
      </c>
      <c r="L77" s="2">
        <v>0</v>
      </c>
      <c r="M77" s="2">
        <f t="shared" si="7"/>
        <v>1257</v>
      </c>
      <c r="O77" s="17">
        <f t="shared" si="8"/>
        <v>18743</v>
      </c>
    </row>
    <row r="78" spans="1:15" x14ac:dyDescent="0.25">
      <c r="A78" t="s">
        <v>71</v>
      </c>
      <c r="B78" t="s">
        <v>127</v>
      </c>
      <c r="C78" s="16">
        <v>80124</v>
      </c>
      <c r="D78" s="2">
        <v>19000</v>
      </c>
      <c r="F78" s="2">
        <f t="shared" si="5"/>
        <v>545.29999999999995</v>
      </c>
      <c r="G78" s="2">
        <f t="shared" si="6"/>
        <v>577.6</v>
      </c>
      <c r="I78" s="8">
        <f t="shared" si="9"/>
        <v>0</v>
      </c>
      <c r="J78" s="2">
        <v>75</v>
      </c>
      <c r="K78" s="2">
        <v>200</v>
      </c>
      <c r="L78" s="2">
        <v>0</v>
      </c>
      <c r="M78" s="2">
        <f t="shared" si="7"/>
        <v>1397.9</v>
      </c>
      <c r="O78" s="17">
        <f t="shared" si="8"/>
        <v>17602.099999999999</v>
      </c>
    </row>
    <row r="79" spans="1:15" x14ac:dyDescent="0.25">
      <c r="A79" t="s">
        <v>52</v>
      </c>
      <c r="B79" t="s">
        <v>123</v>
      </c>
      <c r="C79" s="16">
        <v>1113</v>
      </c>
      <c r="D79" s="2">
        <v>10000</v>
      </c>
      <c r="F79" s="2">
        <f t="shared" si="5"/>
        <v>287</v>
      </c>
      <c r="G79" s="2">
        <f t="shared" si="6"/>
        <v>304</v>
      </c>
      <c r="I79" s="8">
        <f t="shared" si="9"/>
        <v>0</v>
      </c>
      <c r="J79" s="2">
        <v>75</v>
      </c>
      <c r="K79" s="2">
        <v>200</v>
      </c>
      <c r="L79" s="2">
        <v>0</v>
      </c>
      <c r="M79" s="2">
        <f t="shared" si="7"/>
        <v>866</v>
      </c>
      <c r="O79" s="17">
        <f t="shared" si="8"/>
        <v>9134</v>
      </c>
    </row>
    <row r="80" spans="1:15" x14ac:dyDescent="0.25">
      <c r="A80" t="s">
        <v>22</v>
      </c>
      <c r="B80" t="s">
        <v>162</v>
      </c>
      <c r="C80" s="16">
        <v>80156</v>
      </c>
      <c r="D80" s="2">
        <v>40000</v>
      </c>
      <c r="F80" s="2">
        <f t="shared" si="5"/>
        <v>1148</v>
      </c>
      <c r="G80" s="2">
        <f t="shared" si="6"/>
        <v>1216</v>
      </c>
      <c r="I80" s="8">
        <f t="shared" si="9"/>
        <v>646.36200000000019</v>
      </c>
      <c r="J80" s="2">
        <v>75</v>
      </c>
      <c r="L80" s="2">
        <v>0</v>
      </c>
      <c r="M80" s="2">
        <f t="shared" si="7"/>
        <v>3085.3620000000001</v>
      </c>
      <c r="O80" s="17">
        <f t="shared" si="8"/>
        <v>36914.637999999999</v>
      </c>
    </row>
    <row r="81" spans="1:15" x14ac:dyDescent="0.25">
      <c r="A81" t="s">
        <v>19</v>
      </c>
      <c r="B81" t="s">
        <v>117</v>
      </c>
      <c r="C81" s="16">
        <v>8483201</v>
      </c>
      <c r="D81" s="2">
        <v>20000</v>
      </c>
      <c r="F81" s="2">
        <f t="shared" si="5"/>
        <v>574</v>
      </c>
      <c r="G81" s="2">
        <f t="shared" si="6"/>
        <v>608</v>
      </c>
      <c r="I81" s="8">
        <f t="shared" si="9"/>
        <v>0</v>
      </c>
      <c r="J81" s="2">
        <v>75</v>
      </c>
      <c r="K81" s="2">
        <v>200</v>
      </c>
      <c r="L81" s="2">
        <v>0</v>
      </c>
      <c r="M81" s="2">
        <f t="shared" si="7"/>
        <v>1457</v>
      </c>
      <c r="O81" s="17">
        <f t="shared" si="8"/>
        <v>18543</v>
      </c>
    </row>
    <row r="82" spans="1:15" x14ac:dyDescent="0.25">
      <c r="A82" t="s">
        <v>23</v>
      </c>
      <c r="B82" t="s">
        <v>160</v>
      </c>
      <c r="C82" s="16">
        <v>80152</v>
      </c>
      <c r="D82" s="2">
        <v>20000</v>
      </c>
      <c r="F82" s="2">
        <f t="shared" si="5"/>
        <v>574</v>
      </c>
      <c r="G82" s="2">
        <f t="shared" si="6"/>
        <v>608</v>
      </c>
      <c r="I82" s="8">
        <f t="shared" si="9"/>
        <v>0</v>
      </c>
      <c r="J82" s="2">
        <v>75</v>
      </c>
      <c r="L82" s="2">
        <v>0</v>
      </c>
      <c r="M82" s="2">
        <f t="shared" si="7"/>
        <v>1257</v>
      </c>
      <c r="O82" s="17">
        <f t="shared" si="8"/>
        <v>18743</v>
      </c>
    </row>
    <row r="83" spans="1:15" x14ac:dyDescent="0.25">
      <c r="A83" t="s">
        <v>24</v>
      </c>
      <c r="B83" t="s">
        <v>159</v>
      </c>
      <c r="C83" s="16">
        <v>80142</v>
      </c>
      <c r="D83" s="2">
        <v>20000</v>
      </c>
      <c r="F83" s="2">
        <f t="shared" si="5"/>
        <v>574</v>
      </c>
      <c r="G83" s="2">
        <f t="shared" si="6"/>
        <v>608</v>
      </c>
      <c r="I83" s="8">
        <f t="shared" si="9"/>
        <v>0</v>
      </c>
      <c r="J83" s="2">
        <v>75</v>
      </c>
      <c r="L83" s="2">
        <v>0</v>
      </c>
      <c r="M83" s="2">
        <f t="shared" si="7"/>
        <v>1257</v>
      </c>
      <c r="O83" s="17">
        <f t="shared" si="8"/>
        <v>18743</v>
      </c>
    </row>
    <row r="84" spans="1:15" x14ac:dyDescent="0.25">
      <c r="A84" t="s">
        <v>72</v>
      </c>
      <c r="B84" t="s">
        <v>117</v>
      </c>
      <c r="C84" s="16">
        <v>80163</v>
      </c>
      <c r="D84" s="2">
        <v>17000</v>
      </c>
      <c r="F84" s="2">
        <f t="shared" si="5"/>
        <v>487.9</v>
      </c>
      <c r="G84" s="2">
        <f t="shared" si="6"/>
        <v>516.79999999999995</v>
      </c>
      <c r="I84" s="8">
        <f t="shared" si="9"/>
        <v>0</v>
      </c>
      <c r="J84" s="2">
        <v>75</v>
      </c>
      <c r="K84" s="2">
        <v>200</v>
      </c>
      <c r="L84" s="2">
        <v>0</v>
      </c>
      <c r="M84" s="2">
        <f t="shared" si="7"/>
        <v>1279.6999999999998</v>
      </c>
      <c r="O84" s="17">
        <f t="shared" si="8"/>
        <v>15720.3</v>
      </c>
    </row>
    <row r="85" spans="1:15" x14ac:dyDescent="0.25">
      <c r="A85" t="s">
        <v>40</v>
      </c>
      <c r="B85" t="s">
        <v>119</v>
      </c>
      <c r="C85" s="16">
        <v>1035</v>
      </c>
      <c r="D85" s="2">
        <v>20000</v>
      </c>
      <c r="F85" s="2">
        <f t="shared" si="5"/>
        <v>574</v>
      </c>
      <c r="G85" s="2">
        <f t="shared" si="6"/>
        <v>608</v>
      </c>
      <c r="H85" s="2">
        <v>794.58</v>
      </c>
      <c r="I85" s="8">
        <f t="shared" si="9"/>
        <v>0</v>
      </c>
      <c r="J85" s="2">
        <v>75</v>
      </c>
      <c r="K85" s="2">
        <v>200</v>
      </c>
      <c r="L85" s="2">
        <v>0</v>
      </c>
      <c r="M85" s="2">
        <f t="shared" si="7"/>
        <v>2251.58</v>
      </c>
      <c r="O85" s="17">
        <f t="shared" si="8"/>
        <v>17748.419999999998</v>
      </c>
    </row>
    <row r="86" spans="1:15" x14ac:dyDescent="0.25">
      <c r="A86" t="s">
        <v>54</v>
      </c>
      <c r="B86" t="s">
        <v>133</v>
      </c>
      <c r="C86" s="16">
        <v>1139</v>
      </c>
      <c r="D86" s="2">
        <v>125000</v>
      </c>
      <c r="F86" s="2">
        <f t="shared" si="5"/>
        <v>3587.5</v>
      </c>
      <c r="G86" s="2">
        <f t="shared" si="6"/>
        <v>2305.23</v>
      </c>
      <c r="I86" s="8">
        <f>((D86-F86-G86-H86-69430.91)*IF(D86&gt;69430.91,25%)+6387.63)</f>
        <v>18806.72</v>
      </c>
      <c r="J86" s="2">
        <v>75</v>
      </c>
      <c r="K86" s="2">
        <v>200</v>
      </c>
      <c r="L86" s="2">
        <v>0</v>
      </c>
      <c r="M86" s="2">
        <f t="shared" si="7"/>
        <v>24974.45</v>
      </c>
      <c r="O86" s="17">
        <f t="shared" si="8"/>
        <v>100025.55</v>
      </c>
    </row>
    <row r="87" spans="1:15" x14ac:dyDescent="0.25">
      <c r="A87" s="4" t="s">
        <v>84</v>
      </c>
      <c r="B87" s="4"/>
      <c r="C87" s="3"/>
      <c r="D87" s="12">
        <f>SUM(D8:D86)</f>
        <v>2610366.67</v>
      </c>
      <c r="F87" s="12">
        <f t="shared" ref="F87:O87" si="10">SUM(F8:F86)</f>
        <v>72812.663429000007</v>
      </c>
      <c r="G87" s="12">
        <f t="shared" si="10"/>
        <v>70082.526768000011</v>
      </c>
      <c r="H87" s="12">
        <f t="shared" si="10"/>
        <v>13457.86</v>
      </c>
      <c r="I87" s="12">
        <f t="shared" si="10"/>
        <v>142138.82899999997</v>
      </c>
      <c r="J87" s="12">
        <f t="shared" si="10"/>
        <v>5700</v>
      </c>
      <c r="K87" s="12">
        <f t="shared" si="10"/>
        <v>11000</v>
      </c>
      <c r="L87" s="12">
        <f t="shared" si="10"/>
        <v>0</v>
      </c>
      <c r="M87" s="12">
        <f t="shared" si="10"/>
        <v>315191.879197</v>
      </c>
      <c r="N87" s="2">
        <f t="shared" si="10"/>
        <v>0</v>
      </c>
      <c r="O87" s="12">
        <f t="shared" si="10"/>
        <v>2295174.7908029994</v>
      </c>
    </row>
    <row r="93" spans="1:15" ht="18.75" x14ac:dyDescent="0.3">
      <c r="A93" s="38" t="s">
        <v>85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</row>
    <row r="94" spans="1:15" ht="18.75" x14ac:dyDescent="0.3">
      <c r="A94" s="9" t="s">
        <v>80</v>
      </c>
      <c r="B94" s="9"/>
      <c r="C94" s="9"/>
      <c r="D94" s="6" t="s">
        <v>78</v>
      </c>
      <c r="E94" s="6"/>
      <c r="F94" s="6" t="s">
        <v>93</v>
      </c>
      <c r="G94" s="6" t="s">
        <v>95</v>
      </c>
      <c r="H94" s="6" t="s">
        <v>103</v>
      </c>
      <c r="I94" s="6" t="s">
        <v>94</v>
      </c>
      <c r="J94" s="6" t="s">
        <v>104</v>
      </c>
      <c r="K94" s="6" t="s">
        <v>105</v>
      </c>
      <c r="L94" s="6" t="s">
        <v>96</v>
      </c>
      <c r="M94" s="6" t="s">
        <v>97</v>
      </c>
      <c r="O94" s="1" t="s">
        <v>79</v>
      </c>
    </row>
    <row r="95" spans="1:15" x14ac:dyDescent="0.25">
      <c r="A95" s="19" t="s">
        <v>175</v>
      </c>
      <c r="B95" t="s">
        <v>144</v>
      </c>
      <c r="F95" s="2">
        <f t="shared" ref="F95:F103" si="11">D95*0.0287</f>
        <v>0</v>
      </c>
      <c r="G95" s="2">
        <f t="shared" ref="G95:G103" si="12">IF(D95&lt;75829.93,D95*0.0304,2305.23)</f>
        <v>0</v>
      </c>
      <c r="I95" s="8">
        <f>(D95-F95-G95-H95-33326.92)*IF(D95&gt;33326.92,15%)</f>
        <v>0</v>
      </c>
      <c r="J95" s="2">
        <v>0</v>
      </c>
      <c r="K95" s="2">
        <v>0</v>
      </c>
      <c r="L95" s="2">
        <v>0</v>
      </c>
      <c r="M95" s="2">
        <f t="shared" ref="M95:M103" si="13">F95+G95+H95+I95+J95+K95+L95</f>
        <v>0</v>
      </c>
      <c r="O95" s="17">
        <f t="shared" ref="O95:O103" si="14">D95-M95</f>
        <v>0</v>
      </c>
    </row>
    <row r="96" spans="1:15" x14ac:dyDescent="0.25">
      <c r="A96" t="s">
        <v>111</v>
      </c>
      <c r="B96" t="s">
        <v>144</v>
      </c>
      <c r="C96" s="16">
        <v>1179</v>
      </c>
      <c r="D96" s="2">
        <v>34500</v>
      </c>
      <c r="F96" s="2">
        <f t="shared" si="11"/>
        <v>990.15</v>
      </c>
      <c r="G96" s="2">
        <f t="shared" si="12"/>
        <v>1048.8</v>
      </c>
      <c r="I96" s="8">
        <v>0</v>
      </c>
      <c r="J96" s="2">
        <v>75</v>
      </c>
      <c r="K96" s="2">
        <v>200</v>
      </c>
      <c r="L96" s="2">
        <v>0</v>
      </c>
      <c r="M96" s="2">
        <f t="shared" si="13"/>
        <v>2313.9499999999998</v>
      </c>
      <c r="O96" s="17">
        <f t="shared" si="14"/>
        <v>32186.05</v>
      </c>
    </row>
    <row r="97" spans="1:15" x14ac:dyDescent="0.25">
      <c r="A97" t="s">
        <v>86</v>
      </c>
      <c r="B97" t="s">
        <v>144</v>
      </c>
      <c r="C97" s="16">
        <v>80114</v>
      </c>
      <c r="D97" s="2">
        <v>20000</v>
      </c>
      <c r="F97" s="2">
        <f t="shared" si="11"/>
        <v>574</v>
      </c>
      <c r="G97" s="2">
        <f t="shared" si="12"/>
        <v>608</v>
      </c>
      <c r="I97" s="8">
        <f>(D97-F97-G97-H97-33326.92)*IF(D97&gt;33326.92,15%)</f>
        <v>0</v>
      </c>
      <c r="J97" s="2">
        <v>75</v>
      </c>
      <c r="K97" s="2">
        <v>200</v>
      </c>
      <c r="L97" s="2">
        <v>0</v>
      </c>
      <c r="M97" s="2">
        <f t="shared" si="13"/>
        <v>1457</v>
      </c>
      <c r="O97" s="17">
        <f t="shared" si="14"/>
        <v>18543</v>
      </c>
    </row>
    <row r="98" spans="1:15" x14ac:dyDescent="0.25">
      <c r="A98" t="s">
        <v>112</v>
      </c>
      <c r="B98" t="s">
        <v>144</v>
      </c>
      <c r="C98" s="16">
        <v>80007</v>
      </c>
      <c r="D98" s="2">
        <v>35000</v>
      </c>
      <c r="F98" s="2">
        <f t="shared" si="11"/>
        <v>1004.5</v>
      </c>
      <c r="G98" s="2">
        <f t="shared" si="12"/>
        <v>1064</v>
      </c>
      <c r="I98" s="8">
        <v>0</v>
      </c>
      <c r="J98" s="2">
        <v>75</v>
      </c>
      <c r="K98" s="2">
        <v>200</v>
      </c>
      <c r="L98" s="2">
        <v>0</v>
      </c>
      <c r="M98" s="2">
        <f t="shared" si="13"/>
        <v>2343.5</v>
      </c>
      <c r="O98" s="17">
        <f t="shared" si="14"/>
        <v>32656.5</v>
      </c>
    </row>
    <row r="99" spans="1:15" x14ac:dyDescent="0.25">
      <c r="A99" t="s">
        <v>113</v>
      </c>
      <c r="B99" t="s">
        <v>144</v>
      </c>
      <c r="C99" s="16">
        <v>80083</v>
      </c>
      <c r="D99" s="2">
        <v>23000</v>
      </c>
      <c r="F99" s="2">
        <f t="shared" si="11"/>
        <v>660.1</v>
      </c>
      <c r="G99" s="2">
        <f t="shared" si="12"/>
        <v>699.2</v>
      </c>
      <c r="I99" s="8">
        <f>(D99-F99-G99-H99-33326.92)*IF(D99&gt;33326.92,15%)</f>
        <v>0</v>
      </c>
      <c r="J99" s="2">
        <v>75</v>
      </c>
      <c r="K99" s="2">
        <v>200</v>
      </c>
      <c r="L99" s="2">
        <v>0</v>
      </c>
      <c r="M99" s="2">
        <f t="shared" si="13"/>
        <v>1634.3000000000002</v>
      </c>
      <c r="O99" s="17">
        <f t="shared" si="14"/>
        <v>21365.7</v>
      </c>
    </row>
    <row r="100" spans="1:15" x14ac:dyDescent="0.25">
      <c r="A100" t="s">
        <v>87</v>
      </c>
      <c r="B100" t="s">
        <v>143</v>
      </c>
      <c r="C100" s="16">
        <v>1178</v>
      </c>
      <c r="D100" s="2">
        <v>23000</v>
      </c>
      <c r="F100" s="2">
        <f t="shared" si="11"/>
        <v>660.1</v>
      </c>
      <c r="G100" s="2">
        <f t="shared" si="12"/>
        <v>699.2</v>
      </c>
      <c r="I100" s="8">
        <f>(D100-F100-G100-H100-33326.92)*IF(D100&gt;33326.92,15%)</f>
        <v>0</v>
      </c>
      <c r="J100" s="2">
        <v>75</v>
      </c>
      <c r="K100" s="2">
        <v>200</v>
      </c>
      <c r="L100" s="2">
        <v>0</v>
      </c>
      <c r="M100" s="2">
        <f t="shared" si="13"/>
        <v>1634.3000000000002</v>
      </c>
      <c r="O100" s="17">
        <f t="shared" si="14"/>
        <v>21365.7</v>
      </c>
    </row>
    <row r="101" spans="1:15" x14ac:dyDescent="0.25">
      <c r="A101" t="s">
        <v>114</v>
      </c>
      <c r="B101" t="s">
        <v>144</v>
      </c>
      <c r="C101" s="16">
        <v>1180</v>
      </c>
      <c r="D101" s="2">
        <v>23000</v>
      </c>
      <c r="F101" s="2">
        <f t="shared" si="11"/>
        <v>660.1</v>
      </c>
      <c r="G101" s="2">
        <f t="shared" si="12"/>
        <v>699.2</v>
      </c>
      <c r="H101" s="2">
        <v>1589.16</v>
      </c>
      <c r="I101" s="8">
        <f>(D101-F101-G101-H101-33326.92)*IF(D101&gt;33326.92,15%)</f>
        <v>0</v>
      </c>
      <c r="J101" s="2">
        <v>75</v>
      </c>
      <c r="K101" s="2">
        <v>200</v>
      </c>
      <c r="L101" s="2">
        <v>0</v>
      </c>
      <c r="M101" s="2">
        <f t="shared" si="13"/>
        <v>3223.46</v>
      </c>
      <c r="O101" s="17">
        <f t="shared" si="14"/>
        <v>19776.54</v>
      </c>
    </row>
    <row r="102" spans="1:15" x14ac:dyDescent="0.25">
      <c r="A102" t="s">
        <v>88</v>
      </c>
      <c r="B102" t="s">
        <v>144</v>
      </c>
      <c r="C102" s="16">
        <v>80166</v>
      </c>
      <c r="D102" s="2">
        <v>20000</v>
      </c>
      <c r="F102" s="2">
        <f t="shared" si="11"/>
        <v>574</v>
      </c>
      <c r="G102" s="2">
        <f t="shared" si="12"/>
        <v>608</v>
      </c>
      <c r="I102" s="8">
        <f>(D102-F102-G102-H102-33326.92)*IF(D102&gt;33326.92,15%)</f>
        <v>0</v>
      </c>
      <c r="J102" s="2">
        <v>75</v>
      </c>
      <c r="K102" s="2">
        <v>200</v>
      </c>
      <c r="L102" s="2">
        <v>0</v>
      </c>
      <c r="M102" s="2">
        <f t="shared" si="13"/>
        <v>1457</v>
      </c>
      <c r="O102" s="17">
        <f t="shared" si="14"/>
        <v>18543</v>
      </c>
    </row>
    <row r="103" spans="1:15" x14ac:dyDescent="0.25">
      <c r="A103" t="s">
        <v>89</v>
      </c>
      <c r="B103" t="s">
        <v>144</v>
      </c>
      <c r="C103" s="16">
        <v>80110</v>
      </c>
      <c r="D103" s="7">
        <v>20000</v>
      </c>
      <c r="E103" s="8"/>
      <c r="F103" s="2">
        <f t="shared" si="11"/>
        <v>574</v>
      </c>
      <c r="G103" s="2">
        <f t="shared" si="12"/>
        <v>608</v>
      </c>
      <c r="I103" s="8">
        <f>(D103-F103-G103-H103-33326.92)*IF(D103&gt;33326.92,15%)</f>
        <v>0</v>
      </c>
      <c r="J103" s="2">
        <v>75</v>
      </c>
      <c r="K103" s="8">
        <v>200</v>
      </c>
      <c r="L103" s="2">
        <v>0</v>
      </c>
      <c r="M103" s="2">
        <f t="shared" si="13"/>
        <v>1457</v>
      </c>
      <c r="O103" s="17">
        <f t="shared" si="14"/>
        <v>18543</v>
      </c>
    </row>
    <row r="104" spans="1:15" x14ac:dyDescent="0.25">
      <c r="A104" s="4" t="s">
        <v>90</v>
      </c>
      <c r="B104" s="4"/>
      <c r="C104" s="3"/>
      <c r="D104" s="12">
        <f>SUM(D95:D103)</f>
        <v>198500</v>
      </c>
      <c r="E104" s="8"/>
      <c r="F104" s="12">
        <f t="shared" ref="F104:M104" si="15">SUM(F95:F103)</f>
        <v>5696.95</v>
      </c>
      <c r="G104" s="12">
        <f t="shared" si="15"/>
        <v>6034.4</v>
      </c>
      <c r="H104" s="12">
        <f t="shared" si="15"/>
        <v>1589.16</v>
      </c>
      <c r="I104" s="12">
        <f t="shared" si="15"/>
        <v>0</v>
      </c>
      <c r="J104" s="12">
        <f t="shared" si="15"/>
        <v>600</v>
      </c>
      <c r="K104" s="12">
        <f t="shared" si="15"/>
        <v>1600</v>
      </c>
      <c r="L104" s="12">
        <f t="shared" si="15"/>
        <v>0</v>
      </c>
      <c r="M104" s="12">
        <f t="shared" si="15"/>
        <v>15520.509999999998</v>
      </c>
      <c r="N104" s="8"/>
      <c r="O104" s="12">
        <f>SUM(O95:O103)</f>
        <v>182979.49</v>
      </c>
    </row>
    <row r="106" spans="1:15" ht="17.25" x14ac:dyDescent="0.3">
      <c r="A106" s="13" t="s">
        <v>110</v>
      </c>
      <c r="B106" s="13"/>
      <c r="C106" s="9"/>
      <c r="D106" s="14">
        <f>D87+D104</f>
        <v>2808866.67</v>
      </c>
      <c r="E106" s="15"/>
      <c r="F106" s="14">
        <f t="shared" ref="F106:M106" si="16">F87+F104</f>
        <v>78509.613429000005</v>
      </c>
      <c r="G106" s="14">
        <f t="shared" si="16"/>
        <v>76116.926768000005</v>
      </c>
      <c r="H106" s="14">
        <f t="shared" si="16"/>
        <v>15047.02</v>
      </c>
      <c r="I106" s="14">
        <f t="shared" si="16"/>
        <v>142138.82899999997</v>
      </c>
      <c r="J106" s="14">
        <f t="shared" si="16"/>
        <v>6300</v>
      </c>
      <c r="K106" s="14">
        <f t="shared" si="16"/>
        <v>12600</v>
      </c>
      <c r="L106" s="14">
        <f t="shared" si="16"/>
        <v>0</v>
      </c>
      <c r="M106" s="14">
        <f t="shared" si="16"/>
        <v>330712.38919700001</v>
      </c>
      <c r="N106" s="15"/>
      <c r="O106" s="14">
        <f>O87+O104</f>
        <v>2478154.2808029996</v>
      </c>
    </row>
    <row r="110" spans="1:15" ht="18.75" x14ac:dyDescent="0.3">
      <c r="A110" s="38" t="s">
        <v>91</v>
      </c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</row>
    <row r="111" spans="1:15" ht="18.75" x14ac:dyDescent="0.3">
      <c r="A111" s="9" t="s">
        <v>80</v>
      </c>
      <c r="B111" s="9"/>
      <c r="C111" s="9"/>
      <c r="D111" s="6" t="s">
        <v>78</v>
      </c>
      <c r="E111" s="6"/>
      <c r="F111" s="6" t="s">
        <v>93</v>
      </c>
      <c r="G111" s="6" t="s">
        <v>95</v>
      </c>
      <c r="H111" s="6" t="s">
        <v>103</v>
      </c>
      <c r="I111" s="6" t="s">
        <v>94</v>
      </c>
      <c r="J111" s="6" t="s">
        <v>104</v>
      </c>
      <c r="K111" s="6" t="s">
        <v>105</v>
      </c>
      <c r="L111" s="6" t="s">
        <v>96</v>
      </c>
      <c r="M111" s="6" t="s">
        <v>97</v>
      </c>
      <c r="O111" s="1" t="s">
        <v>79</v>
      </c>
    </row>
    <row r="112" spans="1:15" x14ac:dyDescent="0.25">
      <c r="A112" t="s">
        <v>37</v>
      </c>
      <c r="B112" t="s">
        <v>172</v>
      </c>
      <c r="C112" s="16">
        <v>1174</v>
      </c>
      <c r="D112" s="2">
        <v>14950</v>
      </c>
      <c r="F112" s="2">
        <f>D112*0.0287</f>
        <v>429.065</v>
      </c>
      <c r="G112" s="2">
        <f>IF(D112&lt;75829.93,D112*0.0304,2305.23)</f>
        <v>454.48</v>
      </c>
      <c r="I112" s="8">
        <f>(D112-F112-G112-H112-33326.92)*IF(D112&gt;33326.92,15%)</f>
        <v>0</v>
      </c>
      <c r="K112" s="2">
        <v>0</v>
      </c>
      <c r="L112" s="2">
        <v>0</v>
      </c>
      <c r="M112" s="2">
        <f>F112+G112+H112+I112+J112+K112+L112</f>
        <v>883.54500000000007</v>
      </c>
      <c r="O112" s="17">
        <f>D112-M112</f>
        <v>14066.455</v>
      </c>
    </row>
    <row r="113" spans="1:15" x14ac:dyDescent="0.25">
      <c r="A113" t="s">
        <v>34</v>
      </c>
      <c r="B113" t="s">
        <v>0</v>
      </c>
      <c r="C113" s="16">
        <v>80001</v>
      </c>
      <c r="D113" s="2">
        <v>45000</v>
      </c>
      <c r="F113" s="2">
        <f>D113*0.0287</f>
        <v>1291.5</v>
      </c>
      <c r="G113" s="2">
        <f>IF(D113&lt;75829.93,D113*0.0304,2305.23)</f>
        <v>1368</v>
      </c>
      <c r="I113" s="8">
        <f>(D113-F113-G113-H113-33326.92)*IF(D113&gt;33326.92,15%)</f>
        <v>1352.0370000000003</v>
      </c>
      <c r="K113" s="2">
        <v>0</v>
      </c>
      <c r="L113" s="2">
        <v>0</v>
      </c>
      <c r="M113" s="2">
        <f>F113+G113+H113+I113+J113+K113+L113</f>
        <v>4011.5370000000003</v>
      </c>
      <c r="O113" s="17">
        <f>D113-M113</f>
        <v>40988.463000000003</v>
      </c>
    </row>
    <row r="114" spans="1:15" x14ac:dyDescent="0.25">
      <c r="A114" t="s">
        <v>5</v>
      </c>
      <c r="B114" t="s">
        <v>173</v>
      </c>
      <c r="C114" s="16">
        <v>80198</v>
      </c>
      <c r="D114" s="8">
        <v>4000</v>
      </c>
      <c r="E114" s="8"/>
      <c r="F114" s="2">
        <f>D114*0.0287</f>
        <v>114.8</v>
      </c>
      <c r="G114" s="2">
        <f>IF(D114&lt;75829.93,D114*0.0304,2305.23)</f>
        <v>121.6</v>
      </c>
      <c r="I114" s="8">
        <f>(D114-F114-G114-H114-33326.92)*IF(D114&gt;33326.92,15%)</f>
        <v>0</v>
      </c>
      <c r="K114" s="2">
        <v>0</v>
      </c>
      <c r="L114" s="2">
        <v>0</v>
      </c>
      <c r="M114" s="2">
        <f>F114+G114+H114+I114+J114+K114+L114</f>
        <v>236.39999999999998</v>
      </c>
      <c r="O114" s="17">
        <f>D114-M114</f>
        <v>3763.6</v>
      </c>
    </row>
    <row r="115" spans="1:15" x14ac:dyDescent="0.25">
      <c r="A115" t="s">
        <v>176</v>
      </c>
      <c r="B115" t="s">
        <v>178</v>
      </c>
      <c r="C115" s="16">
        <v>80271</v>
      </c>
      <c r="D115" s="8">
        <v>20000</v>
      </c>
      <c r="E115" s="8"/>
      <c r="F115" s="2">
        <f>D115*0.0287</f>
        <v>574</v>
      </c>
      <c r="G115" s="2">
        <f>IF(D115&lt;75829.93,D115*0.0304,2305.23)</f>
        <v>608</v>
      </c>
      <c r="I115" s="8">
        <f>(D115-F115-G115-H115-33326.92)*IF(D115&gt;33326.92,15%)</f>
        <v>0</v>
      </c>
      <c r="K115" s="2">
        <v>0</v>
      </c>
      <c r="L115" s="2">
        <v>0</v>
      </c>
      <c r="M115" s="2">
        <f>F115+G115+H115+I115+J115+K115+L115</f>
        <v>1182</v>
      </c>
      <c r="O115" s="17"/>
    </row>
    <row r="116" spans="1:15" x14ac:dyDescent="0.25">
      <c r="A116" t="s">
        <v>30</v>
      </c>
      <c r="B116" t="s">
        <v>174</v>
      </c>
      <c r="C116" s="16">
        <v>80147</v>
      </c>
      <c r="D116" s="2">
        <v>14000</v>
      </c>
      <c r="F116" s="2">
        <f>D116*0.0287</f>
        <v>401.8</v>
      </c>
      <c r="G116" s="2">
        <f>IF(D116&lt;75829.93,D116*0.0304,2305.23)</f>
        <v>425.6</v>
      </c>
      <c r="I116" s="8">
        <f>(D116-F116-G116-H116-33326.92)*IF(D116&gt;33326.92,15%)</f>
        <v>0</v>
      </c>
      <c r="K116" s="2">
        <v>0</v>
      </c>
      <c r="L116" s="2">
        <v>0</v>
      </c>
      <c r="M116" s="2">
        <f>F116+G116+H116+I116+J116+K116+L116</f>
        <v>827.40000000000009</v>
      </c>
      <c r="O116" s="17">
        <f>D116-M116</f>
        <v>13172.6</v>
      </c>
    </row>
    <row r="117" spans="1:15" x14ac:dyDescent="0.25">
      <c r="A117" s="4" t="s">
        <v>109</v>
      </c>
      <c r="B117" s="4"/>
      <c r="C117" s="3"/>
      <c r="D117" s="12">
        <f>SUM(D112:D116)</f>
        <v>97950</v>
      </c>
      <c r="F117" s="12">
        <f t="shared" ref="F117:M117" si="17">SUM(F112:F116)</f>
        <v>2811.165</v>
      </c>
      <c r="G117" s="12">
        <f t="shared" si="17"/>
        <v>2977.68</v>
      </c>
      <c r="H117" s="12">
        <f t="shared" si="17"/>
        <v>0</v>
      </c>
      <c r="I117" s="12">
        <f t="shared" si="17"/>
        <v>1352.0370000000003</v>
      </c>
      <c r="J117" s="12">
        <f t="shared" si="17"/>
        <v>0</v>
      </c>
      <c r="K117" s="12">
        <f t="shared" si="17"/>
        <v>0</v>
      </c>
      <c r="L117" s="12">
        <f t="shared" si="17"/>
        <v>0</v>
      </c>
      <c r="M117" s="12">
        <f t="shared" si="17"/>
        <v>7140.8819999999996</v>
      </c>
      <c r="O117" s="12">
        <f>SUM(O112:O116)</f>
        <v>71991.118000000002</v>
      </c>
    </row>
    <row r="119" spans="1:15" ht="17.25" x14ac:dyDescent="0.3">
      <c r="A119" s="13" t="s">
        <v>106</v>
      </c>
      <c r="B119" s="13"/>
      <c r="C119" s="9"/>
      <c r="D119" s="14">
        <f>D117</f>
        <v>97950</v>
      </c>
      <c r="F119" s="14">
        <f t="shared" ref="F119:M119" si="18">F117</f>
        <v>2811.165</v>
      </c>
      <c r="G119" s="14">
        <f t="shared" si="18"/>
        <v>2977.68</v>
      </c>
      <c r="H119" s="14">
        <f t="shared" si="18"/>
        <v>0</v>
      </c>
      <c r="I119" s="14">
        <f t="shared" si="18"/>
        <v>1352.0370000000003</v>
      </c>
      <c r="J119" s="14">
        <f t="shared" si="18"/>
        <v>0</v>
      </c>
      <c r="K119" s="14">
        <f t="shared" si="18"/>
        <v>0</v>
      </c>
      <c r="L119" s="14">
        <f t="shared" si="18"/>
        <v>0</v>
      </c>
      <c r="M119" s="14">
        <f t="shared" si="18"/>
        <v>7140.8819999999996</v>
      </c>
      <c r="O119" s="14">
        <f>O117</f>
        <v>71991.118000000002</v>
      </c>
    </row>
    <row r="120" spans="1:15" ht="17.25" x14ac:dyDescent="0.3">
      <c r="A120" s="13"/>
      <c r="B120" s="13"/>
      <c r="C120" s="9"/>
      <c r="D120" s="14"/>
      <c r="F120" s="14"/>
      <c r="G120" s="14"/>
      <c r="H120" s="14"/>
      <c r="I120" s="14"/>
      <c r="J120" s="14"/>
      <c r="K120" s="14"/>
      <c r="L120" s="14"/>
      <c r="M120" s="14"/>
      <c r="O120" s="14"/>
    </row>
    <row r="121" spans="1:15" ht="17.25" x14ac:dyDescent="0.3">
      <c r="A121" s="13"/>
      <c r="B121" s="13"/>
      <c r="C121" s="9"/>
      <c r="D121" s="14"/>
      <c r="F121" s="14"/>
      <c r="G121" s="14"/>
      <c r="H121" s="14"/>
      <c r="I121" s="14"/>
      <c r="J121" s="14"/>
      <c r="K121" s="14"/>
      <c r="L121" s="14"/>
      <c r="M121" s="14"/>
      <c r="O121" s="14"/>
    </row>
    <row r="122" spans="1:15" ht="18.75" x14ac:dyDescent="0.3">
      <c r="A122" s="38" t="s">
        <v>101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</row>
    <row r="123" spans="1:15" ht="18.75" x14ac:dyDescent="0.3">
      <c r="A123" s="9" t="s">
        <v>80</v>
      </c>
      <c r="B123" s="9"/>
      <c r="C123" s="9"/>
      <c r="D123" s="6" t="s">
        <v>78</v>
      </c>
      <c r="E123" s="6"/>
      <c r="F123" s="6" t="s">
        <v>93</v>
      </c>
      <c r="G123" s="6" t="s">
        <v>95</v>
      </c>
      <c r="H123" s="6" t="s">
        <v>103</v>
      </c>
      <c r="I123" s="6" t="s">
        <v>94</v>
      </c>
      <c r="J123" s="6" t="s">
        <v>104</v>
      </c>
      <c r="K123" s="6" t="s">
        <v>105</v>
      </c>
      <c r="L123" s="6" t="s">
        <v>96</v>
      </c>
      <c r="M123" s="6" t="s">
        <v>97</v>
      </c>
      <c r="O123" s="1" t="s">
        <v>79</v>
      </c>
    </row>
    <row r="124" spans="1:15" x14ac:dyDescent="0.25">
      <c r="A124" t="s">
        <v>102</v>
      </c>
      <c r="B124" t="s">
        <v>172</v>
      </c>
      <c r="C124" s="16">
        <v>80236</v>
      </c>
      <c r="D124" s="2">
        <v>20000</v>
      </c>
      <c r="F124" s="2">
        <v>0</v>
      </c>
      <c r="G124" s="2">
        <v>0</v>
      </c>
      <c r="H124" s="2">
        <v>0</v>
      </c>
      <c r="I124" s="8">
        <f>(D124-F124-G124-H124-33326.92)*IF(D124&gt;33326.92,15%)</f>
        <v>0</v>
      </c>
      <c r="J124" s="2">
        <v>0</v>
      </c>
      <c r="K124" s="2">
        <v>200</v>
      </c>
      <c r="L124" s="2">
        <v>0</v>
      </c>
      <c r="M124" s="2">
        <f>F124+G124+H124+I124+J124+K124+L124</f>
        <v>200</v>
      </c>
      <c r="O124" s="17">
        <f>D124-M124</f>
        <v>19800</v>
      </c>
    </row>
    <row r="125" spans="1:15" x14ac:dyDescent="0.25">
      <c r="A125" s="4" t="s">
        <v>109</v>
      </c>
      <c r="B125" s="4"/>
      <c r="C125" s="3"/>
      <c r="D125" s="12">
        <f>SUM(D124:D124)</f>
        <v>20000</v>
      </c>
      <c r="F125" s="12">
        <f t="shared" ref="F125:M125" si="19">SUM(F124:F124)</f>
        <v>0</v>
      </c>
      <c r="G125" s="12">
        <f t="shared" si="19"/>
        <v>0</v>
      </c>
      <c r="H125" s="12">
        <f t="shared" si="19"/>
        <v>0</v>
      </c>
      <c r="I125" s="12">
        <f t="shared" si="19"/>
        <v>0</v>
      </c>
      <c r="J125" s="12">
        <f t="shared" si="19"/>
        <v>0</v>
      </c>
      <c r="K125" s="12">
        <f t="shared" si="19"/>
        <v>200</v>
      </c>
      <c r="L125" s="12">
        <f t="shared" si="19"/>
        <v>0</v>
      </c>
      <c r="M125" s="12">
        <f t="shared" si="19"/>
        <v>200</v>
      </c>
      <c r="O125" s="12">
        <f>SUM(O124:O124)</f>
        <v>19800</v>
      </c>
    </row>
    <row r="127" spans="1:15" ht="17.25" x14ac:dyDescent="0.3">
      <c r="A127" s="13" t="s">
        <v>107</v>
      </c>
      <c r="B127" s="13"/>
      <c r="C127" s="9"/>
      <c r="D127" s="14">
        <f>D125</f>
        <v>20000</v>
      </c>
      <c r="F127" s="14">
        <f t="shared" ref="F127:M127" si="20">F125</f>
        <v>0</v>
      </c>
      <c r="G127" s="14">
        <f t="shared" si="20"/>
        <v>0</v>
      </c>
      <c r="H127" s="14">
        <f t="shared" si="20"/>
        <v>0</v>
      </c>
      <c r="I127" s="14">
        <f t="shared" si="20"/>
        <v>0</v>
      </c>
      <c r="J127" s="14">
        <f t="shared" si="20"/>
        <v>0</v>
      </c>
      <c r="K127" s="14">
        <f t="shared" si="20"/>
        <v>200</v>
      </c>
      <c r="L127" s="14">
        <f t="shared" si="20"/>
        <v>0</v>
      </c>
      <c r="M127" s="14">
        <f t="shared" si="20"/>
        <v>200</v>
      </c>
      <c r="O127" s="14">
        <f>O125</f>
        <v>19800</v>
      </c>
    </row>
    <row r="129" spans="1:15" ht="18.75" x14ac:dyDescent="0.3">
      <c r="A129" s="5" t="s">
        <v>108</v>
      </c>
      <c r="B129" s="5"/>
      <c r="C129" s="1"/>
      <c r="D129" s="10">
        <f>D106+D119+D127</f>
        <v>2926816.67</v>
      </c>
      <c r="E129" s="11"/>
      <c r="F129" s="10">
        <f t="shared" ref="F129:M129" si="21">F106+F119+F127</f>
        <v>81320.778428999998</v>
      </c>
      <c r="G129" s="10">
        <f t="shared" si="21"/>
        <v>79094.606767999998</v>
      </c>
      <c r="H129" s="10">
        <f t="shared" si="21"/>
        <v>15047.02</v>
      </c>
      <c r="I129" s="10">
        <f t="shared" si="21"/>
        <v>143490.86599999998</v>
      </c>
      <c r="J129" s="10">
        <f t="shared" si="21"/>
        <v>6300</v>
      </c>
      <c r="K129" s="10">
        <f t="shared" si="21"/>
        <v>12800</v>
      </c>
      <c r="L129" s="10">
        <f t="shared" si="21"/>
        <v>0</v>
      </c>
      <c r="M129" s="10">
        <f t="shared" si="21"/>
        <v>338053.27119699999</v>
      </c>
      <c r="N129" s="11"/>
      <c r="O129" s="10">
        <f>O106+O119+O127</f>
        <v>2569945.3988029994</v>
      </c>
    </row>
  </sheetData>
  <mergeCells count="9">
    <mergeCell ref="A122:O122"/>
    <mergeCell ref="A110:O110"/>
    <mergeCell ref="A1:O1"/>
    <mergeCell ref="A2:O2"/>
    <mergeCell ref="A5:O5"/>
    <mergeCell ref="A93:O93"/>
    <mergeCell ref="A3:O3"/>
    <mergeCell ref="F6:M6"/>
    <mergeCell ref="F47:M47"/>
  </mergeCells>
  <phoneticPr fontId="4" type="noConversion"/>
  <pageMargins left="0.51181102362204722" right="0.51181102362204722" top="0.55118110236220474" bottom="0.74803149606299213" header="0.31496062992125984" footer="0.11811023622047245"/>
  <pageSetup scale="70" orientation="landscape" r:id="rId1"/>
  <headerFooter alignWithMargins="0">
    <oddFooter>&amp;L&amp;P&amp;C&amp;F&amp;R&amp;A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tabSelected="1" zoomScale="75" workbookViewId="0">
      <selection activeCell="C19" sqref="C19"/>
    </sheetView>
  </sheetViews>
  <sheetFormatPr baseColWidth="10" defaultColWidth="8.875" defaultRowHeight="15.75" x14ac:dyDescent="0.25"/>
  <cols>
    <col min="1" max="1" width="46.625" customWidth="1"/>
    <col min="2" max="2" width="34.875" bestFit="1" customWidth="1"/>
    <col min="3" max="3" width="8.625" style="16" bestFit="1" customWidth="1"/>
    <col min="4" max="4" width="14.25" style="2" bestFit="1" customWidth="1"/>
    <col min="5" max="5" width="0.875" style="2" customWidth="1"/>
    <col min="6" max="7" width="11.125" style="2" customWidth="1"/>
    <col min="8" max="8" width="12.375" style="2" bestFit="1" customWidth="1"/>
    <col min="9" max="9" width="9.875" style="2" bestFit="1" customWidth="1"/>
    <col min="10" max="10" width="12.375" style="2" bestFit="1" customWidth="1"/>
    <col min="11" max="11" width="0.875" style="2" customWidth="1"/>
    <col min="12" max="12" width="14.25" style="4" bestFit="1" customWidth="1"/>
    <col min="13" max="13" width="8.875" style="3"/>
  </cols>
  <sheetData>
    <row r="1" spans="1:14" ht="23.25" x14ac:dyDescent="0.35">
      <c r="A1" s="39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18.75" x14ac:dyDescent="0.3">
      <c r="A2" s="42" t="s">
        <v>179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4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x14ac:dyDescent="0.25">
      <c r="A4" s="21" t="s">
        <v>182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4" ht="18.75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ht="18.75" x14ac:dyDescent="0.3">
      <c r="A6" s="22" t="s">
        <v>184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4" ht="18.75" x14ac:dyDescent="0.3">
      <c r="A7" s="22" t="s">
        <v>183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ht="18.75" x14ac:dyDescent="0.3">
      <c r="A8" s="22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ht="18.75" x14ac:dyDescent="0.3">
      <c r="A9" s="23" t="s">
        <v>80</v>
      </c>
      <c r="B9" s="23" t="s">
        <v>116</v>
      </c>
      <c r="C9" s="23" t="s">
        <v>177</v>
      </c>
      <c r="D9" s="24" t="s">
        <v>78</v>
      </c>
      <c r="E9" s="24"/>
      <c r="F9" s="24" t="s">
        <v>93</v>
      </c>
      <c r="G9" s="24" t="s">
        <v>95</v>
      </c>
      <c r="H9" s="24" t="s">
        <v>94</v>
      </c>
      <c r="I9" s="24" t="s">
        <v>96</v>
      </c>
      <c r="J9" s="24" t="s">
        <v>97</v>
      </c>
      <c r="K9" s="25"/>
      <c r="L9" s="20" t="s">
        <v>79</v>
      </c>
    </row>
    <row r="10" spans="1:14" s="26" customFormat="1" ht="15" x14ac:dyDescent="0.25">
      <c r="A10" s="26" t="s">
        <v>36</v>
      </c>
      <c r="B10" s="26" t="s">
        <v>142</v>
      </c>
      <c r="C10" s="27">
        <v>1173</v>
      </c>
      <c r="D10" s="28">
        <v>80000</v>
      </c>
      <c r="E10" s="28"/>
      <c r="F10" s="28">
        <f t="shared" ref="F10" si="0">D10*0.0287</f>
        <v>2296</v>
      </c>
      <c r="G10" s="28">
        <v>2432</v>
      </c>
      <c r="H10" s="29">
        <v>6934.49</v>
      </c>
      <c r="I10" s="28">
        <v>3910.52</v>
      </c>
      <c r="J10" s="28">
        <v>15573.01</v>
      </c>
      <c r="K10" s="28"/>
      <c r="L10" s="30">
        <f t="shared" ref="L10" si="1">D10-J10</f>
        <v>64426.99</v>
      </c>
      <c r="M10" s="31"/>
      <c r="N10" s="32"/>
    </row>
    <row r="11" spans="1:14" s="26" customFormat="1" ht="15" x14ac:dyDescent="0.25">
      <c r="A11" s="26" t="s">
        <v>13</v>
      </c>
      <c r="B11" s="26" t="s">
        <v>158</v>
      </c>
      <c r="C11" s="27">
        <v>80137</v>
      </c>
      <c r="D11" s="28">
        <v>15000</v>
      </c>
      <c r="E11" s="28"/>
      <c r="F11" s="28">
        <f t="shared" ref="F11" si="2">D11*0.0287</f>
        <v>430.5</v>
      </c>
      <c r="G11" s="28">
        <f t="shared" ref="G11" si="3">IF(D11&lt;75829.93,D11*0.0304,2305.23)</f>
        <v>456</v>
      </c>
      <c r="H11" s="29">
        <f t="shared" ref="H11" si="4">(D11-F11-G11-33326.92)*IF(D11&gt;33326.92,15%)</f>
        <v>0</v>
      </c>
      <c r="I11" s="28">
        <f>100+25</f>
        <v>125</v>
      </c>
      <c r="J11" s="28">
        <f t="shared" ref="J11" si="5">F11+G11+H11+I11</f>
        <v>1011.5</v>
      </c>
      <c r="K11" s="28"/>
      <c r="L11" s="30">
        <f t="shared" ref="L11" si="6">D11-J11</f>
        <v>13988.5</v>
      </c>
      <c r="M11" s="31"/>
    </row>
    <row r="12" spans="1:14" s="26" customFormat="1" ht="15" x14ac:dyDescent="0.25">
      <c r="A12" s="32" t="s">
        <v>181</v>
      </c>
      <c r="B12" s="32">
        <v>2</v>
      </c>
      <c r="C12" s="31"/>
      <c r="D12" s="33">
        <f>SUM(D10:D11)</f>
        <v>95000</v>
      </c>
      <c r="E12" s="29"/>
      <c r="F12" s="33">
        <f>SUM(F10:F11)</f>
        <v>2726.5</v>
      </c>
      <c r="G12" s="33">
        <f>SUM(G10:G11)</f>
        <v>2888</v>
      </c>
      <c r="H12" s="33">
        <f>SUM(H10:H11)</f>
        <v>6934.49</v>
      </c>
      <c r="I12" s="33">
        <f>SUM(I10:I11)</f>
        <v>4035.52</v>
      </c>
      <c r="J12" s="33">
        <f>SUM(J10:J11)+0.02</f>
        <v>16584.530000000002</v>
      </c>
      <c r="K12" s="33">
        <f>SUM(K10:K11)</f>
        <v>0</v>
      </c>
      <c r="L12" s="33">
        <v>79146.14</v>
      </c>
      <c r="M12" s="31"/>
    </row>
    <row r="13" spans="1:14" s="26" customFormat="1" ht="15" x14ac:dyDescent="0.25">
      <c r="A13" s="32"/>
      <c r="B13" s="32"/>
      <c r="C13" s="31"/>
      <c r="D13" s="34"/>
      <c r="E13" s="29"/>
      <c r="F13" s="34"/>
      <c r="G13" s="34"/>
      <c r="H13" s="34"/>
      <c r="I13" s="34"/>
      <c r="J13" s="34"/>
      <c r="K13" s="34"/>
      <c r="L13" s="34"/>
      <c r="M13" s="31"/>
    </row>
    <row r="14" spans="1:14" s="26" customFormat="1" x14ac:dyDescent="0.25">
      <c r="A14" s="37" t="s">
        <v>180</v>
      </c>
      <c r="B14" s="26">
        <v>2</v>
      </c>
      <c r="C14" s="27"/>
      <c r="D14" s="28">
        <f>D12</f>
        <v>95000</v>
      </c>
      <c r="E14" s="28"/>
      <c r="F14" s="28">
        <f>F12</f>
        <v>2726.5</v>
      </c>
      <c r="G14" s="28">
        <f t="shared" ref="G14:L14" si="7">G12</f>
        <v>2888</v>
      </c>
      <c r="H14" s="28">
        <f t="shared" si="7"/>
        <v>6934.49</v>
      </c>
      <c r="I14" s="28">
        <f t="shared" si="7"/>
        <v>4035.52</v>
      </c>
      <c r="J14" s="28">
        <f t="shared" si="7"/>
        <v>16584.530000000002</v>
      </c>
      <c r="K14" s="28"/>
      <c r="L14" s="28">
        <f t="shared" si="7"/>
        <v>79146.14</v>
      </c>
      <c r="M14" s="31"/>
    </row>
    <row r="15" spans="1:14" s="26" customFormat="1" x14ac:dyDescent="0.25">
      <c r="A15"/>
      <c r="B15"/>
      <c r="C15" s="16"/>
      <c r="D15" s="2"/>
      <c r="E15" s="2"/>
      <c r="F15" s="2"/>
      <c r="G15" s="2"/>
      <c r="H15" s="2"/>
      <c r="I15" s="2"/>
      <c r="J15" s="2"/>
      <c r="K15" s="2"/>
      <c r="L15" s="4"/>
      <c r="M15" s="31"/>
    </row>
    <row r="16" spans="1:14" s="26" customFormat="1" x14ac:dyDescent="0.25">
      <c r="A16"/>
      <c r="B16"/>
      <c r="C16" s="16"/>
      <c r="D16" s="2"/>
      <c r="E16" s="2"/>
      <c r="F16" s="2"/>
      <c r="G16" s="2"/>
      <c r="H16" s="2"/>
      <c r="I16" s="2"/>
      <c r="J16" s="2"/>
      <c r="K16" s="2"/>
      <c r="L16" s="4"/>
      <c r="M16" s="31"/>
    </row>
    <row r="17" spans="1:13" s="26" customFormat="1" x14ac:dyDescent="0.25">
      <c r="A17"/>
      <c r="B17"/>
      <c r="C17" s="16"/>
      <c r="D17" s="2"/>
      <c r="E17" s="2"/>
      <c r="F17" s="2"/>
      <c r="G17" s="2"/>
      <c r="H17" s="2"/>
      <c r="I17" s="2"/>
      <c r="J17" s="2"/>
      <c r="K17" s="2"/>
      <c r="L17" s="4"/>
      <c r="M17" s="31"/>
    </row>
    <row r="18" spans="1:13" s="26" customFormat="1" x14ac:dyDescent="0.25">
      <c r="A18"/>
      <c r="B18"/>
      <c r="C18" s="16"/>
      <c r="D18" s="2"/>
      <c r="E18" s="2"/>
      <c r="F18" s="2"/>
      <c r="G18" s="2"/>
      <c r="H18" s="2"/>
      <c r="I18" s="2"/>
      <c r="J18" s="2"/>
      <c r="K18" s="2"/>
      <c r="L18" s="4"/>
      <c r="M18" s="31"/>
    </row>
    <row r="19" spans="1:13" s="26" customFormat="1" x14ac:dyDescent="0.25">
      <c r="A19"/>
      <c r="B19"/>
      <c r="C19" s="16"/>
      <c r="D19" s="2"/>
      <c r="E19" s="2"/>
      <c r="F19" s="2"/>
      <c r="G19" s="2"/>
      <c r="H19" s="2"/>
      <c r="I19" s="2"/>
      <c r="J19" s="2"/>
      <c r="K19" s="2"/>
      <c r="L19" s="4"/>
      <c r="M19" s="31"/>
    </row>
    <row r="20" spans="1:13" s="26" customFormat="1" x14ac:dyDescent="0.25">
      <c r="A20"/>
      <c r="B20"/>
      <c r="C20" s="16"/>
      <c r="D20" s="2"/>
      <c r="E20" s="2"/>
      <c r="F20" s="2"/>
      <c r="G20" s="2"/>
      <c r="H20" s="2"/>
      <c r="I20" s="2"/>
      <c r="J20" s="2"/>
      <c r="K20" s="2"/>
      <c r="L20" s="4"/>
      <c r="M20" s="31"/>
    </row>
    <row r="21" spans="1:13" s="26" customFormat="1" x14ac:dyDescent="0.25">
      <c r="A21"/>
      <c r="B21"/>
      <c r="C21" s="16"/>
      <c r="D21" s="2"/>
      <c r="E21" s="2"/>
      <c r="F21" s="2"/>
      <c r="G21" s="2"/>
      <c r="H21" s="2"/>
      <c r="I21" s="2"/>
      <c r="J21" s="2"/>
      <c r="K21" s="2"/>
      <c r="L21" s="4"/>
      <c r="M21" s="31"/>
    </row>
    <row r="22" spans="1:13" s="26" customFormat="1" x14ac:dyDescent="0.25">
      <c r="A22"/>
      <c r="B22"/>
      <c r="C22" s="16"/>
      <c r="D22" s="2"/>
      <c r="E22" s="2"/>
      <c r="F22" s="2"/>
      <c r="G22" s="2"/>
      <c r="H22" s="2"/>
      <c r="I22" s="2"/>
      <c r="J22" s="2"/>
      <c r="K22" s="2"/>
      <c r="L22" s="4"/>
      <c r="M22" s="31"/>
    </row>
    <row r="23" spans="1:13" s="26" customFormat="1" x14ac:dyDescent="0.25">
      <c r="A23"/>
      <c r="B23"/>
      <c r="C23" s="16"/>
      <c r="D23" s="2"/>
      <c r="E23" s="2"/>
      <c r="F23" s="2"/>
      <c r="G23" s="2"/>
      <c r="H23" s="2"/>
      <c r="I23" s="2"/>
      <c r="J23" s="2"/>
      <c r="K23" s="2"/>
      <c r="L23" s="4"/>
      <c r="M23" s="31"/>
    </row>
    <row r="24" spans="1:13" s="26" customFormat="1" x14ac:dyDescent="0.25">
      <c r="A24"/>
      <c r="B24"/>
      <c r="C24" s="16"/>
      <c r="D24" s="2"/>
      <c r="E24" s="2"/>
      <c r="F24" s="2"/>
      <c r="G24" s="2"/>
      <c r="H24" s="2"/>
      <c r="I24" s="2"/>
      <c r="J24" s="2"/>
      <c r="K24" s="2"/>
      <c r="L24" s="4"/>
      <c r="M24" s="31"/>
    </row>
    <row r="25" spans="1:13" s="26" customFormat="1" x14ac:dyDescent="0.25">
      <c r="A25"/>
      <c r="B25"/>
      <c r="C25" s="16"/>
      <c r="D25" s="2"/>
      <c r="E25" s="2"/>
      <c r="F25" s="2"/>
      <c r="G25" s="2"/>
      <c r="H25" s="2"/>
      <c r="I25" s="2"/>
      <c r="J25" s="2"/>
      <c r="K25" s="2"/>
      <c r="L25" s="4"/>
      <c r="M25" s="31"/>
    </row>
    <row r="26" spans="1:13" s="26" customFormat="1" x14ac:dyDescent="0.25">
      <c r="A26"/>
      <c r="B26"/>
      <c r="C26" s="16"/>
      <c r="D26" s="2"/>
      <c r="E26" s="2"/>
      <c r="F26" s="2"/>
      <c r="G26" s="2"/>
      <c r="H26" s="2"/>
      <c r="I26" s="2"/>
      <c r="J26" s="2"/>
      <c r="K26" s="2"/>
      <c r="L26" s="4"/>
      <c r="M26" s="31"/>
    </row>
    <row r="27" spans="1:13" s="26" customFormat="1" x14ac:dyDescent="0.25">
      <c r="A27"/>
      <c r="B27"/>
      <c r="C27" s="16"/>
      <c r="D27" s="2"/>
      <c r="E27" s="2"/>
      <c r="F27" s="2"/>
      <c r="G27" s="2"/>
      <c r="H27" s="2"/>
      <c r="I27" s="2"/>
      <c r="J27" s="2"/>
      <c r="K27" s="2"/>
      <c r="L27" s="4"/>
      <c r="M27" s="31"/>
    </row>
    <row r="28" spans="1:13" s="26" customFormat="1" x14ac:dyDescent="0.25">
      <c r="A28"/>
      <c r="B28"/>
      <c r="C28" s="16"/>
      <c r="D28" s="2"/>
      <c r="E28" s="2"/>
      <c r="F28" s="2"/>
      <c r="G28" s="2"/>
      <c r="H28" s="2"/>
      <c r="I28" s="2"/>
      <c r="J28" s="2"/>
      <c r="K28" s="2"/>
      <c r="L28" s="4"/>
      <c r="M28" s="31"/>
    </row>
    <row r="29" spans="1:13" s="26" customFormat="1" x14ac:dyDescent="0.25">
      <c r="A29"/>
      <c r="B29"/>
      <c r="C29" s="16"/>
      <c r="D29" s="2"/>
      <c r="E29" s="2"/>
      <c r="F29" s="2"/>
      <c r="G29" s="2"/>
      <c r="H29" s="2"/>
      <c r="I29" s="2"/>
      <c r="J29" s="2"/>
      <c r="K29" s="2"/>
      <c r="L29" s="4"/>
      <c r="M29" s="31"/>
    </row>
    <row r="30" spans="1:13" s="26" customFormat="1" x14ac:dyDescent="0.25">
      <c r="A30"/>
      <c r="B30"/>
      <c r="C30" s="16"/>
      <c r="D30" s="2"/>
      <c r="E30" s="2"/>
      <c r="F30" s="2"/>
      <c r="G30" s="2"/>
      <c r="H30" s="2"/>
      <c r="I30" s="2"/>
      <c r="J30" s="2"/>
      <c r="K30" s="2"/>
      <c r="L30" s="4"/>
      <c r="M30" s="31"/>
    </row>
    <row r="31" spans="1:13" s="26" customFormat="1" x14ac:dyDescent="0.25">
      <c r="A31"/>
      <c r="B31"/>
      <c r="C31" s="16"/>
      <c r="D31" s="2"/>
      <c r="E31" s="2"/>
      <c r="F31" s="2"/>
      <c r="G31" s="2"/>
      <c r="H31" s="2"/>
      <c r="I31" s="2"/>
      <c r="J31" s="2"/>
      <c r="K31" s="2"/>
      <c r="L31" s="4"/>
      <c r="M31" s="31"/>
    </row>
    <row r="32" spans="1:13" s="26" customFormat="1" x14ac:dyDescent="0.25">
      <c r="A32"/>
      <c r="B32"/>
      <c r="C32" s="16"/>
      <c r="D32" s="2"/>
      <c r="E32" s="2"/>
      <c r="F32" s="2"/>
      <c r="G32" s="2"/>
      <c r="H32" s="2"/>
      <c r="I32" s="2"/>
      <c r="J32" s="2"/>
      <c r="K32" s="2"/>
      <c r="L32" s="4"/>
      <c r="M32" s="31"/>
    </row>
    <row r="33" spans="1:13" s="26" customFormat="1" x14ac:dyDescent="0.25">
      <c r="A33"/>
      <c r="B33"/>
      <c r="C33" s="16"/>
      <c r="D33" s="2"/>
      <c r="E33" s="2"/>
      <c r="F33" s="2"/>
      <c r="G33" s="2"/>
      <c r="H33" s="2"/>
      <c r="I33" s="2"/>
      <c r="J33" s="2"/>
      <c r="K33" s="2"/>
      <c r="L33" s="4"/>
      <c r="M33" s="31"/>
    </row>
    <row r="34" spans="1:13" s="26" customFormat="1" x14ac:dyDescent="0.25">
      <c r="A34"/>
      <c r="B34"/>
      <c r="C34" s="16"/>
      <c r="D34" s="2"/>
      <c r="E34" s="2"/>
      <c r="F34" s="2"/>
      <c r="G34" s="2"/>
      <c r="H34" s="2"/>
      <c r="I34" s="2"/>
      <c r="J34" s="2"/>
      <c r="K34" s="2"/>
      <c r="L34" s="4"/>
      <c r="M34" s="31"/>
    </row>
    <row r="35" spans="1:13" s="26" customFormat="1" x14ac:dyDescent="0.25">
      <c r="A35"/>
      <c r="B35"/>
      <c r="C35" s="16"/>
      <c r="D35" s="2"/>
      <c r="E35" s="2"/>
      <c r="F35" s="2"/>
      <c r="G35" s="2"/>
      <c r="H35" s="2"/>
      <c r="I35" s="2"/>
      <c r="J35" s="2"/>
      <c r="K35" s="2"/>
      <c r="L35" s="4"/>
      <c r="M35" s="31"/>
    </row>
    <row r="36" spans="1:13" s="26" customFormat="1" x14ac:dyDescent="0.25">
      <c r="A36"/>
      <c r="B36"/>
      <c r="C36" s="16"/>
      <c r="D36" s="2"/>
      <c r="E36" s="2"/>
      <c r="F36" s="2"/>
      <c r="G36" s="2"/>
      <c r="H36" s="2"/>
      <c r="I36" s="2"/>
      <c r="J36" s="2"/>
      <c r="K36" s="2"/>
      <c r="L36" s="4"/>
      <c r="M36" s="31"/>
    </row>
    <row r="37" spans="1:13" s="26" customFormat="1" x14ac:dyDescent="0.25">
      <c r="A37"/>
      <c r="B37"/>
      <c r="C37" s="16"/>
      <c r="D37" s="2"/>
      <c r="E37" s="2"/>
      <c r="F37" s="2"/>
      <c r="G37" s="2"/>
      <c r="H37" s="2"/>
      <c r="I37" s="2"/>
      <c r="J37" s="2"/>
      <c r="K37" s="2"/>
      <c r="L37" s="4"/>
      <c r="M37" s="31"/>
    </row>
    <row r="38" spans="1:13" s="26" customFormat="1" x14ac:dyDescent="0.25">
      <c r="A38"/>
      <c r="B38"/>
      <c r="C38" s="16"/>
      <c r="D38" s="2"/>
      <c r="E38" s="2"/>
      <c r="F38" s="2"/>
      <c r="G38" s="2"/>
      <c r="H38" s="2"/>
      <c r="I38" s="2"/>
      <c r="J38" s="2"/>
      <c r="K38" s="2"/>
      <c r="L38" s="4"/>
      <c r="M38" s="31"/>
    </row>
    <row r="39" spans="1:13" s="26" customFormat="1" hidden="1" x14ac:dyDescent="0.25">
      <c r="A39"/>
      <c r="B39"/>
      <c r="C39" s="16"/>
      <c r="D39" s="2"/>
      <c r="E39" s="2"/>
      <c r="F39" s="2"/>
      <c r="G39" s="2"/>
      <c r="H39" s="2"/>
      <c r="I39" s="2"/>
      <c r="J39" s="2"/>
      <c r="K39" s="2"/>
      <c r="L39" s="4"/>
      <c r="M39" s="31"/>
    </row>
    <row r="40" spans="1:13" s="26" customFormat="1" x14ac:dyDescent="0.25">
      <c r="A40"/>
      <c r="B40"/>
      <c r="C40" s="16"/>
      <c r="D40" s="2"/>
      <c r="E40" s="2"/>
      <c r="F40" s="2"/>
      <c r="G40" s="2"/>
      <c r="H40" s="2"/>
      <c r="I40" s="2"/>
      <c r="J40" s="2"/>
      <c r="K40" s="2"/>
      <c r="L40" s="4"/>
      <c r="M40" s="31"/>
    </row>
    <row r="41" spans="1:13" s="26" customFormat="1" x14ac:dyDescent="0.25">
      <c r="A41"/>
      <c r="B41"/>
      <c r="C41" s="16"/>
      <c r="D41" s="2"/>
      <c r="E41" s="2"/>
      <c r="F41" s="2"/>
      <c r="G41" s="2"/>
      <c r="H41" s="2"/>
      <c r="I41" s="2"/>
      <c r="J41" s="2"/>
      <c r="K41" s="2"/>
      <c r="L41" s="4"/>
      <c r="M41" s="31"/>
    </row>
    <row r="42" spans="1:13" s="26" customFormat="1" x14ac:dyDescent="0.25">
      <c r="A42"/>
      <c r="B42"/>
      <c r="C42" s="16"/>
      <c r="D42" s="2"/>
      <c r="E42" s="2"/>
      <c r="F42" s="2"/>
      <c r="G42" s="2"/>
      <c r="H42" s="2"/>
      <c r="I42" s="2"/>
      <c r="J42" s="2"/>
      <c r="K42" s="2"/>
      <c r="L42" s="4"/>
      <c r="M42" s="31"/>
    </row>
    <row r="43" spans="1:13" s="26" customFormat="1" x14ac:dyDescent="0.25">
      <c r="A43"/>
      <c r="B43"/>
      <c r="C43" s="16"/>
      <c r="D43" s="2"/>
      <c r="E43" s="2"/>
      <c r="F43" s="2"/>
      <c r="G43" s="2"/>
      <c r="H43" s="2"/>
      <c r="I43" s="2"/>
      <c r="J43" s="2"/>
      <c r="K43" s="2"/>
      <c r="L43" s="4"/>
      <c r="M43" s="31"/>
    </row>
    <row r="44" spans="1:13" s="26" customFormat="1" x14ac:dyDescent="0.25">
      <c r="A44"/>
      <c r="B44"/>
      <c r="C44" s="16"/>
      <c r="D44" s="2"/>
      <c r="E44" s="2"/>
      <c r="F44" s="2"/>
      <c r="G44" s="2"/>
      <c r="H44" s="2"/>
      <c r="I44" s="2"/>
      <c r="J44" s="2"/>
      <c r="K44" s="2"/>
      <c r="L44" s="4"/>
      <c r="M44" s="31"/>
    </row>
    <row r="45" spans="1:13" s="26" customFormat="1" x14ac:dyDescent="0.25">
      <c r="A45"/>
      <c r="B45"/>
      <c r="C45" s="16"/>
      <c r="D45" s="2"/>
      <c r="E45" s="2"/>
      <c r="F45" s="2"/>
      <c r="G45" s="2"/>
      <c r="H45" s="2"/>
      <c r="I45" s="2"/>
      <c r="J45" s="2"/>
      <c r="K45" s="2"/>
      <c r="L45" s="4"/>
      <c r="M45" s="31"/>
    </row>
    <row r="46" spans="1:13" s="26" customFormat="1" x14ac:dyDescent="0.25">
      <c r="A46"/>
      <c r="B46"/>
      <c r="C46" s="16"/>
      <c r="D46" s="2"/>
      <c r="E46" s="2"/>
      <c r="F46" s="2"/>
      <c r="G46" s="2"/>
      <c r="H46" s="2"/>
      <c r="I46" s="2"/>
      <c r="J46" s="2"/>
      <c r="K46" s="2"/>
      <c r="L46" s="4"/>
      <c r="M46" s="31"/>
    </row>
    <row r="47" spans="1:13" s="26" customFormat="1" x14ac:dyDescent="0.25">
      <c r="A47"/>
      <c r="B47"/>
      <c r="C47" s="16"/>
      <c r="D47" s="2"/>
      <c r="E47" s="2"/>
      <c r="F47" s="2"/>
      <c r="G47" s="2"/>
      <c r="H47" s="2"/>
      <c r="I47" s="2"/>
      <c r="J47" s="2"/>
      <c r="K47" s="2"/>
      <c r="L47" s="4"/>
      <c r="M47" s="31"/>
    </row>
    <row r="48" spans="1:13" s="26" customFormat="1" x14ac:dyDescent="0.25">
      <c r="A48"/>
      <c r="B48"/>
      <c r="C48" s="16"/>
      <c r="D48" s="2"/>
      <c r="E48" s="2"/>
      <c r="F48" s="2"/>
      <c r="G48" s="2"/>
      <c r="H48" s="2"/>
      <c r="I48" s="2"/>
      <c r="J48" s="2"/>
      <c r="K48" s="2"/>
      <c r="L48" s="4"/>
      <c r="M48" s="31"/>
    </row>
    <row r="49" spans="1:13" s="26" customFormat="1" x14ac:dyDescent="0.25">
      <c r="A49"/>
      <c r="B49"/>
      <c r="C49" s="16"/>
      <c r="D49" s="2"/>
      <c r="E49" s="2"/>
      <c r="F49" s="2"/>
      <c r="G49" s="2"/>
      <c r="H49" s="2"/>
      <c r="I49" s="2"/>
      <c r="J49" s="2"/>
      <c r="K49" s="2"/>
      <c r="L49" s="4"/>
      <c r="M49" s="31"/>
    </row>
    <row r="50" spans="1:13" s="26" customFormat="1" x14ac:dyDescent="0.25">
      <c r="A50"/>
      <c r="B50"/>
      <c r="C50" s="16"/>
      <c r="D50" s="2"/>
      <c r="E50" s="2"/>
      <c r="F50" s="2"/>
      <c r="G50" s="2"/>
      <c r="H50" s="2"/>
      <c r="I50" s="2"/>
      <c r="J50" s="2"/>
      <c r="K50" s="2"/>
      <c r="L50" s="4"/>
      <c r="M50" s="31"/>
    </row>
    <row r="51" spans="1:13" s="26" customFormat="1" x14ac:dyDescent="0.25">
      <c r="A51"/>
      <c r="B51"/>
      <c r="C51" s="16"/>
      <c r="D51" s="2"/>
      <c r="E51" s="2"/>
      <c r="F51" s="2"/>
      <c r="G51" s="2"/>
      <c r="H51" s="2"/>
      <c r="I51" s="2"/>
      <c r="J51" s="2"/>
      <c r="K51" s="2"/>
      <c r="L51" s="4"/>
      <c r="M51" s="31"/>
    </row>
    <row r="52" spans="1:13" s="26" customFormat="1" x14ac:dyDescent="0.25">
      <c r="A52"/>
      <c r="B52"/>
      <c r="C52" s="16"/>
      <c r="D52" s="2"/>
      <c r="E52" s="2"/>
      <c r="F52" s="2"/>
      <c r="G52" s="2"/>
      <c r="H52" s="2"/>
      <c r="I52" s="2"/>
      <c r="J52" s="2"/>
      <c r="K52" s="2"/>
      <c r="L52" s="4"/>
      <c r="M52" s="31"/>
    </row>
    <row r="53" spans="1:13" s="26" customFormat="1" x14ac:dyDescent="0.25">
      <c r="A53"/>
      <c r="B53"/>
      <c r="C53" s="16"/>
      <c r="D53" s="2"/>
      <c r="E53" s="2"/>
      <c r="F53" s="2"/>
      <c r="G53" s="2"/>
      <c r="H53" s="2"/>
      <c r="I53" s="2"/>
      <c r="J53" s="2"/>
      <c r="K53" s="2"/>
      <c r="L53" s="4"/>
      <c r="M53" s="31"/>
    </row>
    <row r="54" spans="1:13" s="26" customFormat="1" x14ac:dyDescent="0.25">
      <c r="A54"/>
      <c r="B54"/>
      <c r="C54" s="16"/>
      <c r="D54" s="2"/>
      <c r="E54" s="2"/>
      <c r="F54" s="2"/>
      <c r="G54" s="2"/>
      <c r="H54" s="2"/>
      <c r="I54" s="2"/>
      <c r="J54" s="2"/>
      <c r="K54" s="2"/>
      <c r="L54" s="4"/>
      <c r="M54" s="31"/>
    </row>
    <row r="55" spans="1:13" s="26" customFormat="1" x14ac:dyDescent="0.25">
      <c r="A55"/>
      <c r="B55"/>
      <c r="C55" s="16"/>
      <c r="D55" s="2"/>
      <c r="E55" s="2"/>
      <c r="F55" s="2"/>
      <c r="G55" s="2"/>
      <c r="H55" s="2"/>
      <c r="I55" s="2"/>
      <c r="J55" s="2"/>
      <c r="K55" s="2"/>
      <c r="L55" s="4"/>
      <c r="M55" s="31"/>
    </row>
    <row r="56" spans="1:13" s="26" customFormat="1" x14ac:dyDescent="0.25">
      <c r="A56"/>
      <c r="B56"/>
      <c r="C56" s="16"/>
      <c r="D56" s="2"/>
      <c r="E56" s="2"/>
      <c r="F56" s="2"/>
      <c r="G56" s="2"/>
      <c r="H56" s="2"/>
      <c r="I56" s="2"/>
      <c r="J56" s="2"/>
      <c r="K56" s="2"/>
      <c r="L56" s="4"/>
      <c r="M56" s="31"/>
    </row>
    <row r="57" spans="1:13" s="26" customFormat="1" x14ac:dyDescent="0.25">
      <c r="A57"/>
      <c r="B57"/>
      <c r="C57" s="16"/>
      <c r="D57" s="2"/>
      <c r="E57" s="2"/>
      <c r="F57" s="2"/>
      <c r="G57" s="2"/>
      <c r="H57" s="2"/>
      <c r="I57" s="2"/>
      <c r="J57" s="2"/>
      <c r="K57" s="2"/>
      <c r="L57" s="4"/>
      <c r="M57" s="31"/>
    </row>
    <row r="58" spans="1:13" s="26" customFormat="1" x14ac:dyDescent="0.25">
      <c r="A58"/>
      <c r="B58"/>
      <c r="C58" s="16"/>
      <c r="D58" s="2"/>
      <c r="E58" s="2"/>
      <c r="F58" s="2"/>
      <c r="G58" s="2"/>
      <c r="H58" s="2"/>
      <c r="I58" s="2"/>
      <c r="J58" s="2"/>
      <c r="K58" s="2"/>
      <c r="L58" s="4"/>
      <c r="M58" s="31"/>
    </row>
    <row r="59" spans="1:13" s="26" customFormat="1" x14ac:dyDescent="0.25">
      <c r="A59"/>
      <c r="B59"/>
      <c r="C59" s="16"/>
      <c r="D59" s="2"/>
      <c r="E59" s="2"/>
      <c r="F59" s="2"/>
      <c r="G59" s="2"/>
      <c r="H59" s="2"/>
      <c r="I59" s="2"/>
      <c r="J59" s="2"/>
      <c r="K59" s="2"/>
      <c r="L59" s="4"/>
      <c r="M59" s="31"/>
    </row>
    <row r="60" spans="1:13" s="26" customFormat="1" x14ac:dyDescent="0.25">
      <c r="A60"/>
      <c r="B60"/>
      <c r="C60" s="16"/>
      <c r="D60" s="2"/>
      <c r="E60" s="2"/>
      <c r="F60" s="2"/>
      <c r="G60" s="2"/>
      <c r="H60" s="2"/>
      <c r="I60" s="2"/>
      <c r="J60" s="2"/>
      <c r="K60" s="2"/>
      <c r="L60" s="4"/>
      <c r="M60" s="31"/>
    </row>
    <row r="61" spans="1:13" s="26" customFormat="1" x14ac:dyDescent="0.25">
      <c r="A61"/>
      <c r="B61"/>
      <c r="C61" s="16"/>
      <c r="D61" s="2"/>
      <c r="E61" s="2"/>
      <c r="F61" s="2"/>
      <c r="G61" s="2"/>
      <c r="H61" s="2"/>
      <c r="I61" s="2"/>
      <c r="J61" s="2"/>
      <c r="K61" s="2"/>
      <c r="L61" s="4"/>
      <c r="M61" s="31"/>
    </row>
    <row r="62" spans="1:13" s="26" customFormat="1" x14ac:dyDescent="0.25">
      <c r="A62"/>
      <c r="B62"/>
      <c r="C62" s="16"/>
      <c r="D62" s="2"/>
      <c r="E62" s="2"/>
      <c r="F62" s="2"/>
      <c r="G62" s="2"/>
      <c r="H62" s="2"/>
      <c r="I62" s="2"/>
      <c r="J62" s="2"/>
      <c r="K62" s="2"/>
      <c r="L62" s="4"/>
      <c r="M62" s="31"/>
    </row>
    <row r="63" spans="1:13" s="26" customFormat="1" x14ac:dyDescent="0.25">
      <c r="A63"/>
      <c r="B63"/>
      <c r="C63" s="16"/>
      <c r="D63" s="2"/>
      <c r="E63" s="2"/>
      <c r="F63" s="2"/>
      <c r="G63" s="2"/>
      <c r="H63" s="2"/>
      <c r="I63" s="2"/>
      <c r="J63" s="2"/>
      <c r="K63" s="2"/>
      <c r="L63" s="4"/>
      <c r="M63" s="31"/>
    </row>
    <row r="64" spans="1:13" s="26" customFormat="1" x14ac:dyDescent="0.25">
      <c r="A64"/>
      <c r="B64"/>
      <c r="C64" s="16"/>
      <c r="D64" s="2"/>
      <c r="E64" s="2"/>
      <c r="F64" s="2"/>
      <c r="G64" s="2"/>
      <c r="H64" s="2"/>
      <c r="I64" s="2"/>
      <c r="J64" s="2"/>
      <c r="K64" s="2"/>
      <c r="L64" s="4"/>
      <c r="M64" s="31"/>
    </row>
    <row r="65" spans="1:13" s="26" customFormat="1" x14ac:dyDescent="0.25">
      <c r="A65"/>
      <c r="B65"/>
      <c r="C65" s="16"/>
      <c r="D65" s="2"/>
      <c r="E65" s="2"/>
      <c r="F65" s="2"/>
      <c r="G65" s="2"/>
      <c r="H65" s="2"/>
      <c r="I65" s="2"/>
      <c r="J65" s="2"/>
      <c r="K65" s="2"/>
      <c r="L65" s="4"/>
      <c r="M65" s="31"/>
    </row>
    <row r="66" spans="1:13" s="26" customFormat="1" x14ac:dyDescent="0.25">
      <c r="A66"/>
      <c r="B66"/>
      <c r="C66" s="16"/>
      <c r="D66" s="2"/>
      <c r="E66" s="2"/>
      <c r="F66" s="2"/>
      <c r="G66" s="2"/>
      <c r="H66" s="2"/>
      <c r="I66" s="2"/>
      <c r="J66" s="2"/>
      <c r="K66" s="2"/>
      <c r="L66" s="4"/>
      <c r="M66" s="31"/>
    </row>
    <row r="67" spans="1:13" s="26" customFormat="1" x14ac:dyDescent="0.25">
      <c r="A67"/>
      <c r="B67"/>
      <c r="C67" s="16"/>
      <c r="D67" s="2"/>
      <c r="E67" s="2"/>
      <c r="F67" s="2"/>
      <c r="G67" s="2"/>
      <c r="H67" s="2"/>
      <c r="I67" s="2"/>
      <c r="J67" s="2"/>
      <c r="K67" s="2"/>
      <c r="L67" s="4"/>
      <c r="M67" s="31"/>
    </row>
    <row r="68" spans="1:13" s="26" customFormat="1" x14ac:dyDescent="0.25">
      <c r="A68"/>
      <c r="B68"/>
      <c r="C68" s="16"/>
      <c r="D68" s="2"/>
      <c r="E68" s="2"/>
      <c r="F68" s="2"/>
      <c r="G68" s="2"/>
      <c r="H68" s="2"/>
      <c r="I68" s="2"/>
      <c r="J68" s="2"/>
      <c r="K68" s="2"/>
      <c r="L68" s="4"/>
      <c r="M68" s="31"/>
    </row>
    <row r="69" spans="1:13" s="26" customFormat="1" x14ac:dyDescent="0.25">
      <c r="A69"/>
      <c r="B69"/>
      <c r="C69" s="16"/>
      <c r="D69" s="2"/>
      <c r="E69" s="2"/>
      <c r="F69" s="2"/>
      <c r="G69" s="2"/>
      <c r="H69" s="2"/>
      <c r="I69" s="2"/>
      <c r="J69" s="2"/>
      <c r="K69" s="2"/>
      <c r="L69" s="4"/>
      <c r="M69" s="31"/>
    </row>
    <row r="70" spans="1:13" s="26" customFormat="1" x14ac:dyDescent="0.25">
      <c r="A70"/>
      <c r="B70"/>
      <c r="C70" s="16"/>
      <c r="D70" s="2"/>
      <c r="E70" s="2"/>
      <c r="F70" s="2"/>
      <c r="G70" s="2"/>
      <c r="H70" s="2"/>
      <c r="I70" s="2"/>
      <c r="J70" s="2"/>
      <c r="K70" s="2"/>
      <c r="L70" s="4"/>
      <c r="M70" s="31"/>
    </row>
    <row r="71" spans="1:13" s="26" customFormat="1" x14ac:dyDescent="0.25">
      <c r="A71"/>
      <c r="B71"/>
      <c r="C71" s="16"/>
      <c r="D71" s="2"/>
      <c r="E71" s="2"/>
      <c r="F71" s="2"/>
      <c r="G71" s="2"/>
      <c r="H71" s="2"/>
      <c r="I71" s="2"/>
      <c r="J71" s="2"/>
      <c r="K71" s="2"/>
      <c r="L71" s="4"/>
      <c r="M71" s="31"/>
    </row>
    <row r="72" spans="1:13" s="26" customFormat="1" x14ac:dyDescent="0.25">
      <c r="A72"/>
      <c r="B72"/>
      <c r="C72" s="16"/>
      <c r="D72" s="2"/>
      <c r="E72" s="2"/>
      <c r="F72" s="2"/>
      <c r="G72" s="2"/>
      <c r="H72" s="2"/>
      <c r="I72" s="2"/>
      <c r="J72" s="2"/>
      <c r="K72" s="2"/>
      <c r="L72" s="4"/>
      <c r="M72" s="31"/>
    </row>
    <row r="73" spans="1:13" s="26" customFormat="1" x14ac:dyDescent="0.25">
      <c r="A73"/>
      <c r="B73"/>
      <c r="C73" s="16"/>
      <c r="D73" s="2"/>
      <c r="E73" s="2"/>
      <c r="F73" s="2"/>
      <c r="G73" s="2"/>
      <c r="H73" s="2"/>
      <c r="I73" s="2"/>
      <c r="J73" s="2"/>
      <c r="K73" s="2"/>
      <c r="L73" s="4"/>
      <c r="M73" s="31"/>
    </row>
    <row r="74" spans="1:13" s="26" customFormat="1" x14ac:dyDescent="0.25">
      <c r="A74"/>
      <c r="B74"/>
      <c r="C74" s="16"/>
      <c r="D74" s="2"/>
      <c r="E74" s="2"/>
      <c r="F74" s="2"/>
      <c r="G74" s="2"/>
      <c r="H74" s="2"/>
      <c r="I74" s="2"/>
      <c r="J74" s="2"/>
      <c r="K74" s="2"/>
      <c r="L74" s="4"/>
      <c r="M74" s="31"/>
    </row>
    <row r="75" spans="1:13" s="26" customFormat="1" x14ac:dyDescent="0.25">
      <c r="A75"/>
      <c r="B75"/>
      <c r="C75" s="16"/>
      <c r="D75" s="2"/>
      <c r="E75" s="2"/>
      <c r="F75" s="2"/>
      <c r="G75" s="2"/>
      <c r="H75" s="2"/>
      <c r="I75" s="2"/>
      <c r="J75" s="2"/>
      <c r="K75" s="2"/>
      <c r="L75" s="4"/>
      <c r="M75" s="31"/>
    </row>
    <row r="76" spans="1:13" s="26" customFormat="1" x14ac:dyDescent="0.25">
      <c r="A76"/>
      <c r="B76"/>
      <c r="C76" s="16"/>
      <c r="D76" s="2"/>
      <c r="E76" s="2"/>
      <c r="F76" s="2"/>
      <c r="G76" s="2"/>
      <c r="H76" s="2"/>
      <c r="I76" s="2"/>
      <c r="J76" s="2"/>
      <c r="K76" s="2"/>
      <c r="L76" s="4"/>
      <c r="M76" s="31"/>
    </row>
    <row r="77" spans="1:13" s="36" customFormat="1" x14ac:dyDescent="0.25">
      <c r="A77"/>
      <c r="B77"/>
      <c r="C77" s="16"/>
      <c r="D77" s="2"/>
      <c r="E77" s="2"/>
      <c r="F77" s="2"/>
      <c r="G77" s="2"/>
      <c r="H77" s="2"/>
      <c r="I77" s="2"/>
      <c r="J77" s="2"/>
      <c r="K77" s="2"/>
      <c r="L77" s="4"/>
      <c r="M77" s="35"/>
    </row>
    <row r="78" spans="1:13" s="36" customFormat="1" x14ac:dyDescent="0.25">
      <c r="A78"/>
      <c r="B78"/>
      <c r="C78" s="16"/>
      <c r="D78" s="2"/>
      <c r="E78" s="2"/>
      <c r="F78" s="2"/>
      <c r="G78" s="2"/>
      <c r="H78" s="2"/>
      <c r="I78" s="2"/>
      <c r="J78" s="2"/>
      <c r="K78" s="2"/>
      <c r="L78" s="4"/>
      <c r="M78" s="35"/>
    </row>
    <row r="79" spans="1:13" s="26" customFormat="1" x14ac:dyDescent="0.25">
      <c r="A79"/>
      <c r="B79"/>
      <c r="C79" s="16"/>
      <c r="D79" s="2"/>
      <c r="E79" s="2"/>
      <c r="F79" s="2"/>
      <c r="G79" s="2"/>
      <c r="H79" s="2"/>
      <c r="I79" s="2"/>
      <c r="J79" s="2"/>
      <c r="K79" s="2"/>
      <c r="L79" s="4"/>
      <c r="M79" s="31"/>
    </row>
    <row r="80" spans="1:13" s="26" customFormat="1" x14ac:dyDescent="0.25">
      <c r="A80"/>
      <c r="B80"/>
      <c r="C80" s="16"/>
      <c r="D80" s="2"/>
      <c r="E80" s="2"/>
      <c r="F80" s="2"/>
      <c r="G80" s="2"/>
      <c r="H80" s="2"/>
      <c r="I80" s="2"/>
      <c r="J80" s="2"/>
      <c r="K80" s="2"/>
      <c r="L80" s="4"/>
      <c r="M80" s="31"/>
    </row>
    <row r="81" spans="1:13" s="26" customFormat="1" x14ac:dyDescent="0.25">
      <c r="A81"/>
      <c r="B81"/>
      <c r="C81" s="16"/>
      <c r="D81" s="2"/>
      <c r="E81" s="2"/>
      <c r="F81" s="2"/>
      <c r="G81" s="2"/>
      <c r="H81" s="2"/>
      <c r="I81" s="2"/>
      <c r="J81" s="2"/>
      <c r="K81" s="2"/>
      <c r="L81" s="4"/>
      <c r="M81" s="31"/>
    </row>
    <row r="82" spans="1:13" s="26" customFormat="1" x14ac:dyDescent="0.25">
      <c r="A82"/>
      <c r="B82"/>
      <c r="C82" s="16"/>
      <c r="D82" s="2"/>
      <c r="E82" s="2"/>
      <c r="F82" s="2"/>
      <c r="G82" s="2"/>
      <c r="H82" s="2"/>
      <c r="I82" s="2"/>
      <c r="J82" s="2"/>
      <c r="K82" s="2"/>
      <c r="L82" s="4"/>
      <c r="M82" s="31"/>
    </row>
    <row r="83" spans="1:13" s="26" customFormat="1" x14ac:dyDescent="0.25">
      <c r="A83"/>
      <c r="B83"/>
      <c r="C83" s="16"/>
      <c r="D83" s="2"/>
      <c r="E83" s="2"/>
      <c r="F83" s="2"/>
      <c r="G83" s="2"/>
      <c r="H83" s="2"/>
      <c r="I83" s="2"/>
      <c r="J83" s="2"/>
      <c r="K83" s="2"/>
      <c r="L83" s="4"/>
      <c r="M83" s="31"/>
    </row>
    <row r="84" spans="1:13" s="26" customFormat="1" x14ac:dyDescent="0.25">
      <c r="A84"/>
      <c r="B84"/>
      <c r="C84" s="16"/>
      <c r="D84" s="2"/>
      <c r="E84" s="2"/>
      <c r="F84" s="2"/>
      <c r="G84" s="2"/>
      <c r="H84" s="2"/>
      <c r="I84" s="2"/>
      <c r="J84" s="2"/>
      <c r="K84" s="2"/>
      <c r="L84" s="4"/>
      <c r="M84" s="31"/>
    </row>
    <row r="85" spans="1:13" s="26" customFormat="1" x14ac:dyDescent="0.25">
      <c r="A85"/>
      <c r="B85"/>
      <c r="C85" s="16"/>
      <c r="D85" s="2"/>
      <c r="E85" s="2"/>
      <c r="F85" s="2"/>
      <c r="G85" s="2"/>
      <c r="H85" s="2"/>
      <c r="I85" s="2"/>
      <c r="J85" s="2"/>
      <c r="K85" s="2"/>
      <c r="L85" s="4"/>
      <c r="M85" s="31"/>
    </row>
    <row r="86" spans="1:13" s="26" customFormat="1" x14ac:dyDescent="0.25">
      <c r="A86"/>
      <c r="B86"/>
      <c r="C86" s="16"/>
      <c r="D86" s="2"/>
      <c r="E86" s="2"/>
      <c r="F86" s="2"/>
      <c r="G86" s="2"/>
      <c r="H86" s="2"/>
      <c r="I86" s="2"/>
      <c r="J86" s="2"/>
      <c r="K86" s="2"/>
      <c r="L86" s="4"/>
      <c r="M86" s="31"/>
    </row>
    <row r="87" spans="1:13" s="26" customFormat="1" x14ac:dyDescent="0.25">
      <c r="A87"/>
      <c r="B87"/>
      <c r="C87" s="16"/>
      <c r="D87" s="2"/>
      <c r="E87" s="2"/>
      <c r="F87" s="2"/>
      <c r="G87" s="2"/>
      <c r="H87" s="2"/>
      <c r="I87" s="2"/>
      <c r="J87" s="2"/>
      <c r="K87" s="2"/>
      <c r="L87" s="4"/>
      <c r="M87" s="31"/>
    </row>
    <row r="88" spans="1:13" s="26" customFormat="1" x14ac:dyDescent="0.25">
      <c r="A88"/>
      <c r="B88"/>
      <c r="C88" s="16"/>
      <c r="D88" s="2"/>
      <c r="E88" s="2"/>
      <c r="F88" s="2"/>
      <c r="G88" s="2"/>
      <c r="H88" s="2"/>
      <c r="I88" s="2"/>
      <c r="J88" s="2"/>
      <c r="K88" s="2"/>
      <c r="L88" s="4"/>
      <c r="M88" s="31"/>
    </row>
    <row r="89" spans="1:13" s="26" customFormat="1" x14ac:dyDescent="0.25">
      <c r="A89"/>
      <c r="B89"/>
      <c r="C89" s="16"/>
      <c r="D89" s="2"/>
      <c r="E89" s="2"/>
      <c r="F89" s="2"/>
      <c r="G89" s="2"/>
      <c r="H89" s="2"/>
      <c r="I89" s="2"/>
      <c r="J89" s="2"/>
      <c r="K89" s="2"/>
      <c r="L89" s="4"/>
      <c r="M89" s="31"/>
    </row>
    <row r="90" spans="1:13" s="26" customFormat="1" x14ac:dyDescent="0.25">
      <c r="A90"/>
      <c r="B90"/>
      <c r="C90" s="16"/>
      <c r="D90" s="2"/>
      <c r="E90" s="2"/>
      <c r="F90" s="2"/>
      <c r="G90" s="2"/>
      <c r="H90" s="2"/>
      <c r="I90" s="2"/>
      <c r="J90" s="2"/>
      <c r="K90" s="2"/>
      <c r="L90" s="4"/>
      <c r="M90" s="31"/>
    </row>
  </sheetData>
  <mergeCells count="4">
    <mergeCell ref="A1:L1"/>
    <mergeCell ref="A2:L2"/>
    <mergeCell ref="A5:L5"/>
    <mergeCell ref="A3:L3"/>
  </mergeCells>
  <phoneticPr fontId="4" type="noConversion"/>
  <printOptions horizontalCentered="1"/>
  <pageMargins left="0.31496062992125984" right="0.31496062992125984" top="0.55118110236220474" bottom="0.74803149606299213" header="0.31496062992125984" footer="0.11811023622047245"/>
  <pageSetup scale="65" orientation="landscape" horizontalDpi="300" verticalDpi="300" r:id="rId1"/>
  <headerFooter alignWithMargins="0">
    <oddFooter>&amp;L&amp;P&amp;C&amp;F&amp;R&amp;A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Nómina Alfab. 2013</vt:lpstr>
      <vt:lpstr>Nómina Fijos, Código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dbisono</dc:creator>
  <cp:lastModifiedBy>Mario E. Fernández</cp:lastModifiedBy>
  <cp:lastPrinted>2017-12-01T19:52:08Z</cp:lastPrinted>
  <dcterms:created xsi:type="dcterms:W3CDTF">2010-09-23T15:46:12Z</dcterms:created>
  <dcterms:modified xsi:type="dcterms:W3CDTF">2017-12-01T19:52:27Z</dcterms:modified>
</cp:coreProperties>
</file>