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5/"/>
    </mc:Choice>
  </mc:AlternateContent>
  <xr:revisionPtr revIDLastSave="0" documentId="8_{CC104155-EAC2-49BD-BE4D-8ADE6DD049B9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Fijo " sheetId="1" r:id="rId1"/>
    <sheet name="Caracter temporal " sheetId="2" r:id="rId2"/>
    <sheet name="Vigilancia " sheetId="3" r:id="rId3"/>
  </sheets>
  <externalReferences>
    <externalReference r:id="rId4"/>
  </externalReferences>
  <definedNames>
    <definedName name="_xlnm.Print_Area" localSheetId="0">'Fijo '!$A$1:$L$202</definedName>
    <definedName name="_xlnm.Print_Titles" localSheetId="0">'Fijo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J26" i="3"/>
  <c r="K25" i="3"/>
  <c r="I25" i="3"/>
  <c r="I26" i="3" s="1"/>
  <c r="H25" i="3"/>
  <c r="H26" i="3" s="1"/>
  <c r="G25" i="3"/>
  <c r="G26" i="3" s="1"/>
  <c r="L24" i="3"/>
  <c r="M24" i="3" s="1"/>
  <c r="L23" i="3"/>
  <c r="M23" i="3" s="1"/>
  <c r="L22" i="3"/>
  <c r="L21" i="3"/>
  <c r="L20" i="3"/>
  <c r="M19" i="3"/>
  <c r="M25" i="3" s="1"/>
  <c r="M26" i="3" s="1"/>
  <c r="L19" i="3"/>
  <c r="L25" i="3" l="1"/>
  <c r="L26" i="3" s="1"/>
  <c r="M97" i="2" l="1"/>
  <c r="N97" i="2" s="1"/>
  <c r="K97" i="2"/>
  <c r="J97" i="2"/>
  <c r="I97" i="2"/>
  <c r="H97" i="2"/>
  <c r="M96" i="2"/>
  <c r="N96" i="2" s="1"/>
  <c r="I96" i="2"/>
  <c r="J93" i="2"/>
  <c r="H93" i="2"/>
  <c r="I93" i="2" s="1"/>
  <c r="I92" i="2"/>
  <c r="M92" i="2" s="1"/>
  <c r="L89" i="2"/>
  <c r="K89" i="2"/>
  <c r="J89" i="2"/>
  <c r="I89" i="2"/>
  <c r="H89" i="2"/>
  <c r="N88" i="2"/>
  <c r="I87" i="2"/>
  <c r="M87" i="2" s="1"/>
  <c r="L84" i="2"/>
  <c r="J84" i="2"/>
  <c r="H84" i="2"/>
  <c r="K83" i="2"/>
  <c r="M83" i="2" s="1"/>
  <c r="N83" i="2" s="1"/>
  <c r="I83" i="2"/>
  <c r="M82" i="2"/>
  <c r="N82" i="2" s="1"/>
  <c r="I82" i="2"/>
  <c r="M81" i="2"/>
  <c r="N81" i="2" s="1"/>
  <c r="K81" i="2"/>
  <c r="I81" i="2"/>
  <c r="I80" i="2"/>
  <c r="M80" i="2" s="1"/>
  <c r="N80" i="2" s="1"/>
  <c r="I79" i="2"/>
  <c r="M79" i="2" s="1"/>
  <c r="L76" i="2"/>
  <c r="K76" i="2"/>
  <c r="J76" i="2"/>
  <c r="H76" i="2"/>
  <c r="I76" i="2" s="1"/>
  <c r="M76" i="2" s="1"/>
  <c r="I75" i="2"/>
  <c r="M75" i="2" s="1"/>
  <c r="N75" i="2" s="1"/>
  <c r="L70" i="2"/>
  <c r="J70" i="2"/>
  <c r="I70" i="2"/>
  <c r="H70" i="2"/>
  <c r="K69" i="2"/>
  <c r="I69" i="2"/>
  <c r="M69" i="2" s="1"/>
  <c r="N69" i="2" s="1"/>
  <c r="K68" i="2"/>
  <c r="M68" i="2" s="1"/>
  <c r="N68" i="2" s="1"/>
  <c r="I68" i="2"/>
  <c r="K67" i="2"/>
  <c r="K70" i="2" s="1"/>
  <c r="L64" i="2"/>
  <c r="J64" i="2"/>
  <c r="H64" i="2"/>
  <c r="K63" i="2"/>
  <c r="K64" i="2" s="1"/>
  <c r="I63" i="2"/>
  <c r="M63" i="2" s="1"/>
  <c r="N63" i="2" s="1"/>
  <c r="N62" i="2"/>
  <c r="M62" i="2"/>
  <c r="M61" i="2"/>
  <c r="M64" i="2" s="1"/>
  <c r="L57" i="2"/>
  <c r="K57" i="2"/>
  <c r="J57" i="2"/>
  <c r="I57" i="2"/>
  <c r="H57" i="2"/>
  <c r="M56" i="2"/>
  <c r="N56" i="2" s="1"/>
  <c r="I56" i="2"/>
  <c r="M55" i="2"/>
  <c r="N55" i="2" s="1"/>
  <c r="I55" i="2"/>
  <c r="M54" i="2"/>
  <c r="N54" i="2" s="1"/>
  <c r="I54" i="2"/>
  <c r="M53" i="2"/>
  <c r="N53" i="2" s="1"/>
  <c r="I53" i="2"/>
  <c r="M52" i="2"/>
  <c r="M57" i="2" s="1"/>
  <c r="I52" i="2"/>
  <c r="L49" i="2"/>
  <c r="I49" i="2"/>
  <c r="H49" i="2"/>
  <c r="K48" i="2"/>
  <c r="M48" i="2" s="1"/>
  <c r="L44" i="2"/>
  <c r="L98" i="2" s="1"/>
  <c r="K44" i="2"/>
  <c r="J44" i="2"/>
  <c r="I44" i="2"/>
  <c r="H44" i="2"/>
  <c r="M43" i="2"/>
  <c r="M44" i="2" s="1"/>
  <c r="I43" i="2"/>
  <c r="L39" i="2"/>
  <c r="K39" i="2"/>
  <c r="J39" i="2"/>
  <c r="H39" i="2"/>
  <c r="I38" i="2"/>
  <c r="M38" i="2" s="1"/>
  <c r="L35" i="2"/>
  <c r="K35" i="2"/>
  <c r="J35" i="2"/>
  <c r="I35" i="2"/>
  <c r="H35" i="2"/>
  <c r="M34" i="2"/>
  <c r="M35" i="2" s="1"/>
  <c r="L31" i="2"/>
  <c r="I31" i="2"/>
  <c r="H31" i="2"/>
  <c r="M30" i="2"/>
  <c r="M31" i="2" s="1"/>
  <c r="I30" i="2"/>
  <c r="M27" i="2"/>
  <c r="L27" i="2"/>
  <c r="K27" i="2"/>
  <c r="J27" i="2"/>
  <c r="I27" i="2"/>
  <c r="H27" i="2"/>
  <c r="N26" i="2"/>
  <c r="N27" i="2" s="1"/>
  <c r="M26" i="2"/>
  <c r="M23" i="2"/>
  <c r="L23" i="2"/>
  <c r="K23" i="2"/>
  <c r="J23" i="2"/>
  <c r="I23" i="2"/>
  <c r="H23" i="2"/>
  <c r="N22" i="2"/>
  <c r="N23" i="2" s="1"/>
  <c r="M22" i="2"/>
  <c r="M19" i="2"/>
  <c r="L19" i="2"/>
  <c r="K19" i="2"/>
  <c r="J19" i="2"/>
  <c r="J98" i="2" s="1"/>
  <c r="I19" i="2"/>
  <c r="H19" i="2"/>
  <c r="N18" i="2"/>
  <c r="N19" i="2" s="1"/>
  <c r="M18" i="2"/>
  <c r="L15" i="2"/>
  <c r="K15" i="2"/>
  <c r="I15" i="2"/>
  <c r="H15" i="2"/>
  <c r="H98" i="2" s="1"/>
  <c r="M14" i="2"/>
  <c r="N14" i="2" s="1"/>
  <c r="I14" i="2"/>
  <c r="M13" i="2"/>
  <c r="M15" i="2" s="1"/>
  <c r="M84" i="2" l="1"/>
  <c r="N79" i="2"/>
  <c r="N84" i="2" s="1"/>
  <c r="M89" i="2"/>
  <c r="N87" i="2"/>
  <c r="N89" i="2" s="1"/>
  <c r="M39" i="2"/>
  <c r="N38" i="2"/>
  <c r="N39" i="2" s="1"/>
  <c r="N48" i="2"/>
  <c r="N49" i="2" s="1"/>
  <c r="M49" i="2"/>
  <c r="N92" i="2"/>
  <c r="M93" i="2"/>
  <c r="N93" i="2" s="1"/>
  <c r="I64" i="2"/>
  <c r="I98" i="2" s="1"/>
  <c r="K84" i="2"/>
  <c r="K98" i="2" s="1"/>
  <c r="N13" i="2"/>
  <c r="N15" i="2" s="1"/>
  <c r="N43" i="2"/>
  <c r="N44" i="2" s="1"/>
  <c r="N76" i="2"/>
  <c r="N30" i="2"/>
  <c r="N31" i="2" s="1"/>
  <c r="N61" i="2"/>
  <c r="N64" i="2" s="1"/>
  <c r="I84" i="2"/>
  <c r="N34" i="2"/>
  <c r="N35" i="2" s="1"/>
  <c r="I39" i="2"/>
  <c r="N52" i="2"/>
  <c r="N57" i="2" s="1"/>
  <c r="M67" i="2"/>
  <c r="N67" i="2" l="1"/>
  <c r="N70" i="2" s="1"/>
  <c r="N98" i="2" s="1"/>
  <c r="M70" i="2"/>
  <c r="M98" i="2" s="1"/>
  <c r="J97" i="1" l="1"/>
  <c r="G97" i="1"/>
  <c r="K96" i="1"/>
  <c r="L96" i="1" s="1"/>
  <c r="I97" i="1"/>
  <c r="H97" i="1"/>
  <c r="F97" i="1"/>
  <c r="K95" i="1"/>
  <c r="L95" i="1" s="1"/>
  <c r="K81" i="1"/>
  <c r="G71" i="1"/>
  <c r="J67" i="1"/>
  <c r="K66" i="1"/>
  <c r="L66" i="1" s="1"/>
  <c r="I67" i="1"/>
  <c r="H67" i="1"/>
  <c r="G67" i="1"/>
  <c r="I21" i="1"/>
  <c r="H21" i="1"/>
  <c r="K219" i="1"/>
  <c r="L219" i="1" s="1"/>
  <c r="J220" i="1"/>
  <c r="I220" i="1"/>
  <c r="H220" i="1"/>
  <c r="G220" i="1"/>
  <c r="F220" i="1"/>
  <c r="F192" i="1"/>
  <c r="G186" i="1"/>
  <c r="F54" i="1"/>
  <c r="J54" i="1"/>
  <c r="K53" i="1"/>
  <c r="L53" i="1" s="1"/>
  <c r="J182" i="1"/>
  <c r="I182" i="1"/>
  <c r="H182" i="1"/>
  <c r="G182" i="1"/>
  <c r="K177" i="1"/>
  <c r="L177" i="1" s="1"/>
  <c r="K179" i="1"/>
  <c r="L179" i="1" s="1"/>
  <c r="K181" i="1"/>
  <c r="L181" i="1" s="1"/>
  <c r="K178" i="1"/>
  <c r="L178" i="1" s="1"/>
  <c r="K176" i="1"/>
  <c r="L176" i="1" s="1"/>
  <c r="K180" i="1"/>
  <c r="L180" i="1" s="1"/>
  <c r="F182" i="1"/>
  <c r="F172" i="1"/>
  <c r="G172" i="1"/>
  <c r="H172" i="1"/>
  <c r="I172" i="1"/>
  <c r="J172" i="1"/>
  <c r="K171" i="1"/>
  <c r="L171" i="1" s="1"/>
  <c r="K170" i="1"/>
  <c r="L170" i="1" s="1"/>
  <c r="K169" i="1"/>
  <c r="L169" i="1" s="1"/>
  <c r="K168" i="1"/>
  <c r="L168" i="1" s="1"/>
  <c r="K166" i="1"/>
  <c r="L166" i="1" s="1"/>
  <c r="K165" i="1"/>
  <c r="L165" i="1" s="1"/>
  <c r="K164" i="1"/>
  <c r="L164" i="1" s="1"/>
  <c r="K167" i="1"/>
  <c r="L167" i="1" s="1"/>
  <c r="K163" i="1"/>
  <c r="L163" i="1" s="1"/>
  <c r="K162" i="1"/>
  <c r="L162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L182" i="1" l="1"/>
  <c r="K182" i="1"/>
  <c r="L172" i="1"/>
  <c r="K172" i="1"/>
  <c r="K142" i="1" l="1"/>
  <c r="L142" i="1" s="1"/>
  <c r="K141" i="1"/>
  <c r="L141" i="1" s="1"/>
  <c r="K140" i="1"/>
  <c r="L140" i="1" s="1"/>
  <c r="K139" i="1"/>
  <c r="L139" i="1" s="1"/>
  <c r="K130" i="1"/>
  <c r="L130" i="1" s="1"/>
  <c r="K131" i="1"/>
  <c r="L131" i="1" s="1"/>
  <c r="K132" i="1"/>
  <c r="L132" i="1" s="1"/>
  <c r="K134" i="1"/>
  <c r="L134" i="1" s="1"/>
  <c r="K133" i="1"/>
  <c r="L133" i="1" s="1"/>
  <c r="K106" i="1"/>
  <c r="L106" i="1" s="1"/>
  <c r="K112" i="1"/>
  <c r="L112" i="1" s="1"/>
  <c r="K114" i="1"/>
  <c r="L114" i="1" s="1"/>
  <c r="K113" i="1"/>
  <c r="L113" i="1" s="1"/>
  <c r="J122" i="1"/>
  <c r="K121" i="1"/>
  <c r="L121" i="1" s="1"/>
  <c r="I122" i="1"/>
  <c r="H122" i="1"/>
  <c r="G122" i="1"/>
  <c r="F122" i="1"/>
  <c r="K120" i="1"/>
  <c r="L120" i="1" s="1"/>
  <c r="K119" i="1"/>
  <c r="L119" i="1" s="1"/>
  <c r="K104" i="1"/>
  <c r="L104" i="1" s="1"/>
  <c r="K118" i="1"/>
  <c r="L118" i="1" s="1"/>
  <c r="K117" i="1"/>
  <c r="L117" i="1" s="1"/>
  <c r="K107" i="1"/>
  <c r="L107" i="1" s="1"/>
  <c r="K115" i="1"/>
  <c r="L115" i="1" s="1"/>
  <c r="K116" i="1"/>
  <c r="L116" i="1" s="1"/>
  <c r="K105" i="1"/>
  <c r="L105" i="1" s="1"/>
  <c r="K111" i="1"/>
  <c r="L111" i="1" s="1"/>
  <c r="K108" i="1"/>
  <c r="L108" i="1" s="1"/>
  <c r="K109" i="1"/>
  <c r="L109" i="1" s="1"/>
  <c r="K110" i="1"/>
  <c r="L110" i="1" s="1"/>
  <c r="K94" i="1"/>
  <c r="L94" i="1" s="1"/>
  <c r="K93" i="1"/>
  <c r="L93" i="1" s="1"/>
  <c r="K92" i="1"/>
  <c r="L92" i="1" s="1"/>
  <c r="K91" i="1"/>
  <c r="L91" i="1" s="1"/>
  <c r="K90" i="1"/>
  <c r="K89" i="1"/>
  <c r="L89" i="1" s="1"/>
  <c r="K88" i="1"/>
  <c r="L88" i="1" s="1"/>
  <c r="K87" i="1"/>
  <c r="L81" i="1"/>
  <c r="K80" i="1"/>
  <c r="L80" i="1" s="1"/>
  <c r="K82" i="1"/>
  <c r="L82" i="1" s="1"/>
  <c r="K79" i="1"/>
  <c r="H72" i="1"/>
  <c r="I72" i="1"/>
  <c r="J72" i="1"/>
  <c r="G72" i="1"/>
  <c r="F72" i="1"/>
  <c r="K71" i="1"/>
  <c r="L71" i="1" s="1"/>
  <c r="K70" i="1"/>
  <c r="K61" i="1"/>
  <c r="K65" i="1"/>
  <c r="L65" i="1" s="1"/>
  <c r="K64" i="1"/>
  <c r="L64" i="1" s="1"/>
  <c r="K62" i="1"/>
  <c r="L62" i="1" s="1"/>
  <c r="K63" i="1"/>
  <c r="L63" i="1" s="1"/>
  <c r="K57" i="1"/>
  <c r="L57" i="1" s="1"/>
  <c r="H54" i="1"/>
  <c r="J49" i="1"/>
  <c r="I49" i="1"/>
  <c r="H49" i="1"/>
  <c r="G49" i="1"/>
  <c r="F49" i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K38" i="1"/>
  <c r="L38" i="1" s="1"/>
  <c r="K37" i="1"/>
  <c r="L37" i="1" s="1"/>
  <c r="K36" i="1"/>
  <c r="L36" i="1" s="1"/>
  <c r="K32" i="1"/>
  <c r="L32" i="1" s="1"/>
  <c r="K31" i="1"/>
  <c r="L31" i="1" s="1"/>
  <c r="K30" i="1"/>
  <c r="L30" i="1" s="1"/>
  <c r="K29" i="1"/>
  <c r="L29" i="1" s="1"/>
  <c r="K28" i="1"/>
  <c r="L28" i="1" s="1"/>
  <c r="J21" i="1"/>
  <c r="K20" i="1"/>
  <c r="L20" i="1" s="1"/>
  <c r="K18" i="1"/>
  <c r="L18" i="1" s="1"/>
  <c r="K10" i="1"/>
  <c r="L10" i="1" s="1"/>
  <c r="K19" i="1"/>
  <c r="L19" i="1" s="1"/>
  <c r="K16" i="1"/>
  <c r="L16" i="1" s="1"/>
  <c r="K17" i="1"/>
  <c r="L17" i="1" s="1"/>
  <c r="K14" i="1"/>
  <c r="L14" i="1" s="1"/>
  <c r="K15" i="1"/>
  <c r="L15" i="1" s="1"/>
  <c r="K12" i="1"/>
  <c r="L12" i="1" s="1"/>
  <c r="K13" i="1"/>
  <c r="L13" i="1" s="1"/>
  <c r="K11" i="1"/>
  <c r="L11" i="1" s="1"/>
  <c r="J153" i="1"/>
  <c r="H153" i="1"/>
  <c r="F153" i="1"/>
  <c r="J135" i="1"/>
  <c r="H135" i="1"/>
  <c r="F135" i="1"/>
  <c r="J83" i="1"/>
  <c r="I83" i="1"/>
  <c r="H83" i="1"/>
  <c r="F83" i="1"/>
  <c r="L90" i="1" l="1"/>
  <c r="L97" i="1" s="1"/>
  <c r="K97" i="1"/>
  <c r="L87" i="1"/>
  <c r="L61" i="1"/>
  <c r="L67" i="1" s="1"/>
  <c r="K67" i="1"/>
  <c r="L79" i="1"/>
  <c r="K83" i="1"/>
  <c r="K122" i="1"/>
  <c r="L122" i="1"/>
  <c r="K72" i="1"/>
  <c r="L70" i="1"/>
  <c r="L72" i="1" s="1"/>
  <c r="L21" i="1"/>
  <c r="K49" i="1"/>
  <c r="K21" i="1"/>
  <c r="L42" i="1"/>
  <c r="L49" i="1" s="1"/>
  <c r="H39" i="1"/>
  <c r="J144" i="1" l="1"/>
  <c r="H144" i="1"/>
  <c r="F144" i="1"/>
  <c r="W94" i="1"/>
  <c r="V94" i="1"/>
  <c r="U94" i="1"/>
  <c r="T94" i="1"/>
  <c r="S94" i="1"/>
  <c r="X85" i="1"/>
  <c r="Y85" i="1" s="1"/>
  <c r="X93" i="1"/>
  <c r="Y93" i="1" s="1"/>
  <c r="H33" i="1"/>
  <c r="J33" i="1"/>
  <c r="F33" i="1"/>
  <c r="X10" i="1"/>
  <c r="Y10" i="1" s="1"/>
  <c r="S11" i="1"/>
  <c r="T11" i="1"/>
  <c r="U11" i="1"/>
  <c r="V11" i="1"/>
  <c r="W11" i="1"/>
  <c r="X15" i="1"/>
  <c r="X16" i="1"/>
  <c r="Y16" i="1" s="1"/>
  <c r="S203" i="1"/>
  <c r="T203" i="1"/>
  <c r="U203" i="1"/>
  <c r="V203" i="1"/>
  <c r="W203" i="1"/>
  <c r="S24" i="1"/>
  <c r="S26" i="1" s="1"/>
  <c r="X24" i="1"/>
  <c r="X26" i="1" s="1"/>
  <c r="T26" i="1"/>
  <c r="U26" i="1"/>
  <c r="V26" i="1"/>
  <c r="W26" i="1"/>
  <c r="T31" i="1"/>
  <c r="U31" i="1"/>
  <c r="U34" i="1" s="1"/>
  <c r="S34" i="1"/>
  <c r="V34" i="1"/>
  <c r="W34" i="1"/>
  <c r="Y34" i="1"/>
  <c r="P39" i="1"/>
  <c r="Q39" i="1"/>
  <c r="R39" i="1"/>
  <c r="S39" i="1"/>
  <c r="T39" i="1"/>
  <c r="U39" i="1"/>
  <c r="V39" i="1"/>
  <c r="X43" i="1"/>
  <c r="Y43" i="1" s="1"/>
  <c r="Y44" i="1" s="1"/>
  <c r="S44" i="1"/>
  <c r="T44" i="1"/>
  <c r="U44" i="1"/>
  <c r="V44" i="1"/>
  <c r="W44" i="1"/>
  <c r="X49" i="1"/>
  <c r="X50" i="1"/>
  <c r="Y50" i="1" s="1"/>
  <c r="S51" i="1"/>
  <c r="T51" i="1"/>
  <c r="U51" i="1"/>
  <c r="V51" i="1"/>
  <c r="W51" i="1"/>
  <c r="S58" i="1"/>
  <c r="T58" i="1"/>
  <c r="U58" i="1"/>
  <c r="V58" i="1"/>
  <c r="W58" i="1"/>
  <c r="X58" i="1"/>
  <c r="Y58" i="1"/>
  <c r="X63" i="1"/>
  <c r="X64" i="1"/>
  <c r="Y64" i="1" s="1"/>
  <c r="S65" i="1"/>
  <c r="T65" i="1"/>
  <c r="U65" i="1"/>
  <c r="V65" i="1"/>
  <c r="W65" i="1"/>
  <c r="T73" i="1"/>
  <c r="U73" i="1"/>
  <c r="V73" i="1"/>
  <c r="W73" i="1"/>
  <c r="X73" i="1"/>
  <c r="Y73" i="1"/>
  <c r="X86" i="1"/>
  <c r="Y86" i="1" s="1"/>
  <c r="S88" i="1"/>
  <c r="T88" i="1"/>
  <c r="U88" i="1"/>
  <c r="V88" i="1"/>
  <c r="W88" i="1"/>
  <c r="X92" i="1"/>
  <c r="Y92" i="1" s="1"/>
  <c r="X101" i="1"/>
  <c r="Y101" i="1" s="1"/>
  <c r="S102" i="1"/>
  <c r="T102" i="1"/>
  <c r="U102" i="1"/>
  <c r="V102" i="1"/>
  <c r="W102" i="1"/>
  <c r="X108" i="1"/>
  <c r="Y108" i="1" s="1"/>
  <c r="S109" i="1"/>
  <c r="T109" i="1"/>
  <c r="U109" i="1"/>
  <c r="V109" i="1"/>
  <c r="W109" i="1"/>
  <c r="X149" i="1"/>
  <c r="Y149" i="1" s="1"/>
  <c r="X150" i="1"/>
  <c r="Y150" i="1" s="1"/>
  <c r="S151" i="1"/>
  <c r="T151" i="1"/>
  <c r="U151" i="1"/>
  <c r="V151" i="1"/>
  <c r="W151" i="1"/>
  <c r="Q161" i="1"/>
  <c r="R161" i="1"/>
  <c r="S161" i="1"/>
  <c r="T161" i="1"/>
  <c r="U161" i="1"/>
  <c r="V161" i="1"/>
  <c r="W161" i="1"/>
  <c r="V165" i="1"/>
  <c r="W165" i="1" s="1"/>
  <c r="V166" i="1"/>
  <c r="W166" i="1" s="1"/>
  <c r="Q32" i="1"/>
  <c r="R32" i="1"/>
  <c r="S32" i="1"/>
  <c r="T32" i="1"/>
  <c r="U32" i="1"/>
  <c r="V172" i="1"/>
  <c r="W172" i="1" s="1"/>
  <c r="W188" i="1"/>
  <c r="W189" i="1" s="1"/>
  <c r="Q189" i="1"/>
  <c r="R189" i="1"/>
  <c r="S189" i="1"/>
  <c r="T189" i="1"/>
  <c r="U189" i="1"/>
  <c r="V189" i="1"/>
  <c r="Y94" i="1" l="1"/>
  <c r="X94" i="1"/>
  <c r="X203" i="1"/>
  <c r="Y203" i="1" s="1"/>
  <c r="Y15" i="1"/>
  <c r="X88" i="1"/>
  <c r="X31" i="1"/>
  <c r="X34" i="1" s="1"/>
  <c r="Y24" i="1"/>
  <c r="Y26" i="1" s="1"/>
  <c r="X109" i="1"/>
  <c r="Y109" i="1" s="1"/>
  <c r="W32" i="1"/>
  <c r="X65" i="1"/>
  <c r="X51" i="1"/>
  <c r="X44" i="1"/>
  <c r="X151" i="1"/>
  <c r="Y151" i="1" s="1"/>
  <c r="X11" i="1"/>
  <c r="Y11" i="1" s="1"/>
  <c r="T34" i="1"/>
  <c r="X102" i="1"/>
  <c r="Y102" i="1" s="1"/>
  <c r="Y63" i="1"/>
  <c r="Y65" i="1" s="1"/>
  <c r="Y88" i="1"/>
  <c r="Y49" i="1"/>
  <c r="Y51" i="1" s="1"/>
  <c r="V32" i="1"/>
  <c r="I156" i="1"/>
  <c r="K216" i="1"/>
  <c r="L216" i="1" l="1"/>
  <c r="K218" i="1"/>
  <c r="L218" i="1" s="1"/>
  <c r="K217" i="1"/>
  <c r="K220" i="1" s="1"/>
  <c r="F159" i="1"/>
  <c r="G52" i="1"/>
  <c r="G54" i="1" s="1"/>
  <c r="I52" i="1"/>
  <c r="I54" i="1" s="1"/>
  <c r="I25" i="1"/>
  <c r="H25" i="1"/>
  <c r="J25" i="1"/>
  <c r="F101" i="1"/>
  <c r="K52" i="1" l="1"/>
  <c r="K54" i="1" s="1"/>
  <c r="L217" i="1"/>
  <c r="L220" i="1" s="1"/>
  <c r="J101" i="1"/>
  <c r="H101" i="1"/>
  <c r="G156" i="1"/>
  <c r="G157" i="1"/>
  <c r="G158" i="1"/>
  <c r="I158" i="1"/>
  <c r="H159" i="1"/>
  <c r="J159" i="1"/>
  <c r="L52" i="1" l="1"/>
  <c r="L54" i="1" s="1"/>
  <c r="K156" i="1"/>
  <c r="K158" i="1"/>
  <c r="L158" i="1" s="1"/>
  <c r="I159" i="1"/>
  <c r="K157" i="1"/>
  <c r="L157" i="1" s="1"/>
  <c r="G159" i="1"/>
  <c r="L156" i="1" l="1"/>
  <c r="L159" i="1" s="1"/>
  <c r="K159" i="1"/>
  <c r="G24" i="1" l="1"/>
  <c r="F58" i="1"/>
  <c r="F187" i="1"/>
  <c r="F127" i="1"/>
  <c r="J76" i="1"/>
  <c r="J192" i="1"/>
  <c r="J39" i="1"/>
  <c r="J58" i="1"/>
  <c r="J127" i="1"/>
  <c r="F39" i="1"/>
  <c r="F76" i="1"/>
  <c r="F25" i="1"/>
  <c r="H192" i="1"/>
  <c r="H187" i="1"/>
  <c r="H127" i="1"/>
  <c r="H76" i="1"/>
  <c r="H58" i="1"/>
  <c r="J187" i="1"/>
  <c r="K185" i="1"/>
  <c r="K24" i="1" l="1"/>
  <c r="L24" i="1" s="1"/>
  <c r="G25" i="1"/>
  <c r="K25" i="1" l="1"/>
  <c r="L25" i="1" s="1"/>
  <c r="I153" i="1" l="1"/>
  <c r="G153" i="1"/>
  <c r="G58" i="1"/>
  <c r="L153" i="1" l="1"/>
  <c r="K153" i="1"/>
  <c r="I75" i="1"/>
  <c r="I76" i="1" s="1"/>
  <c r="I126" i="1"/>
  <c r="I127" i="1" s="1"/>
  <c r="I101" i="1"/>
  <c r="I58" i="1"/>
  <c r="G83" i="1"/>
  <c r="I135" i="1" l="1"/>
  <c r="G135" i="1"/>
  <c r="L84" i="1" l="1"/>
  <c r="K84" i="1"/>
  <c r="L83" i="1"/>
  <c r="I187" i="1" l="1"/>
  <c r="K186" i="1"/>
  <c r="G144" i="1"/>
  <c r="I144" i="1"/>
  <c r="L186" i="1" l="1"/>
  <c r="K100" i="1"/>
  <c r="L144" i="1" l="1"/>
  <c r="K144" i="1"/>
  <c r="G75" i="1" l="1"/>
  <c r="K75" i="1" s="1"/>
  <c r="G76" i="1" l="1"/>
  <c r="K76" i="1"/>
  <c r="L100" i="1" l="1"/>
  <c r="L75" i="1" l="1"/>
  <c r="L76" i="1" s="1"/>
  <c r="I191" i="1" l="1"/>
  <c r="G191" i="1"/>
  <c r="G187" i="1" l="1"/>
  <c r="K187" i="1"/>
  <c r="K191" i="1"/>
  <c r="L191" i="1" s="1"/>
  <c r="L185" i="1" l="1"/>
  <c r="L187" i="1" s="1"/>
  <c r="I192" i="1" l="1"/>
  <c r="K135" i="1" l="1"/>
  <c r="G126" i="1"/>
  <c r="K126" i="1" s="1"/>
  <c r="K127" i="1" l="1"/>
  <c r="G127" i="1"/>
  <c r="L126" i="1" l="1"/>
  <c r="L127" i="1" s="1"/>
  <c r="L135" i="1" l="1"/>
  <c r="G101" i="1" l="1"/>
  <c r="L101" i="1" l="1"/>
  <c r="K101" i="1"/>
  <c r="G190" i="1"/>
  <c r="G192" i="1" s="1"/>
  <c r="I39" i="1"/>
  <c r="G33" i="1"/>
  <c r="I33" i="1" l="1"/>
  <c r="G39" i="1"/>
  <c r="K190" i="1"/>
  <c r="K192" i="1" s="1"/>
  <c r="K58" i="1"/>
  <c r="K33" i="1" l="1"/>
  <c r="L33" i="1"/>
  <c r="L58" i="1"/>
  <c r="L39" i="1"/>
  <c r="K39" i="1"/>
  <c r="L190" i="1"/>
  <c r="L192" i="1" s="1"/>
  <c r="G21" i="1"/>
  <c r="F21" i="1"/>
</calcChain>
</file>

<file path=xl/sharedStrings.xml><?xml version="1.0" encoding="utf-8"?>
<sst xmlns="http://schemas.openxmlformats.org/spreadsheetml/2006/main" count="1547" uniqueCount="387">
  <si>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</si>
  <si>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</si>
  <si>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</si>
  <si>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</si>
  <si>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</si>
  <si>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</si>
  <si>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</si>
  <si>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</si>
  <si>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</si>
  <si>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</si>
  <si>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</si>
  <si>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</si>
  <si>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</si>
  <si>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</si>
  <si>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</si>
  <si>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</si>
  <si>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</si>
  <si>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</si>
  <si>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</si>
  <si>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</si>
  <si>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</si>
  <si>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</si>
  <si>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</si>
  <si>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</si>
  <si>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</si>
  <si>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</si>
  <si>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</si>
  <si>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</si>
  <si>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</si>
  <si>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</si>
  <si>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</si>
  <si>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</si>
  <si>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</si>
  <si>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</si>
  <si>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</si>
  <si>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</si>
  <si>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ELIZABETH ANJINETH TRONCOSO FIGUEROA</t>
  </si>
  <si>
    <t>CATALINA FELIZ TERRERO</t>
  </si>
  <si>
    <t>ENC. ADMINISTRATIVO Y FINANCIERO</t>
  </si>
  <si>
    <t>KATHIA VELEZ RAMIREZ</t>
  </si>
  <si>
    <t>ABRAHAN FRANCISCO COMARAZAMY FLORENTINO</t>
  </si>
  <si>
    <t>ENC. SECCION DE SERVICIO GENERALES</t>
  </si>
  <si>
    <t xml:space="preserve">CARLOS JESUS ALMEYDA CALCAÑO </t>
  </si>
  <si>
    <t>ELECTRICISTA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</si>
  <si>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</si>
  <si>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</si>
  <si>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</si>
  <si>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</si>
  <si>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</si>
  <si>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</si>
  <si>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</si>
  <si>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</si>
  <si>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</si>
  <si>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</si>
  <si>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</si>
  <si>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</si>
  <si>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</si>
  <si>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</si>
  <si>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</si>
  <si>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</si>
  <si>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</si>
  <si>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</si>
  <si>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</si>
  <si>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</si>
  <si>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</si>
  <si>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</si>
  <si>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</si>
  <si>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</si>
  <si>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</si>
  <si>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</si>
  <si>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</si>
  <si>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</si>
  <si>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</si>
  <si>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</si>
  <si>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</si>
  <si>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</si>
  <si>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</si>
  <si>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</si>
  <si>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</si>
  <si>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</si>
  <si>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</si>
  <si>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</si>
  <si>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</si>
  <si>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</si>
  <si>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</si>
  <si>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</si>
  <si>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</si>
  <si>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</si>
  <si>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</si>
  <si>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</si>
  <si>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</si>
  <si>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</si>
  <si>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</si>
  <si>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</si>
  <si>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</si>
  <si>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</si>
  <si>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</si>
  <si>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</si>
  <si>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</si>
  <si>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</si>
  <si>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</si>
  <si>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</si>
  <si>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</si>
  <si>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</si>
  <si>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</si>
  <si>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</si>
  <si>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</si>
  <si>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</si>
  <si>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</si>
  <si>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Sub-Programa 
02</t>
  </si>
  <si>
    <t>ERICKA LORENZO DE LA ROSA</t>
  </si>
  <si>
    <t>División Administrativa</t>
  </si>
  <si>
    <t>NICOLAS SALAS GRAJALES</t>
  </si>
  <si>
    <t>AUXILIAR ADMINISTRATIVO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</si>
  <si>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</si>
  <si>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</si>
  <si>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</si>
  <si>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</si>
  <si>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</si>
  <si>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</si>
  <si>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</si>
  <si>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</si>
  <si>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</si>
  <si>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</si>
  <si>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</si>
  <si>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</si>
  <si>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</si>
  <si>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</si>
  <si>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</si>
  <si>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</si>
  <si>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</si>
  <si>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</si>
  <si>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</si>
  <si>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</si>
  <si>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</si>
  <si>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</si>
  <si>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</si>
  <si>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RHINA YOMIRA PEÑA BELLO</t>
  </si>
  <si>
    <t>JUANA MARIA RODRIGUEZ GARCIA</t>
  </si>
  <si>
    <t>JOSE AMAURIS NOBLE JIMENEZ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</si>
  <si>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</si>
  <si>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</si>
  <si>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</si>
  <si>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</si>
  <si>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</si>
  <si>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</si>
  <si>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</si>
  <si>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</si>
  <si>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</si>
  <si>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</si>
  <si>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</si>
  <si>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</si>
  <si>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</si>
  <si>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</si>
  <si>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</si>
  <si>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</si>
  <si>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</si>
  <si>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</si>
  <si>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</si>
  <si>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</si>
  <si>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</si>
  <si>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</si>
  <si>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</si>
  <si>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</si>
  <si>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</si>
  <si>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</si>
  <si>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</si>
  <si>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</si>
  <si>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</si>
  <si>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</si>
  <si>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</si>
  <si>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JULANY VALENTINA CUESTA GUZMAN</t>
  </si>
  <si>
    <t>Sección de Presupuesto</t>
  </si>
  <si>
    <t xml:space="preserve">Departamento de Formación Docente </t>
  </si>
  <si>
    <t xml:space="preserve">Departamento de Investigación e Innovación 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</si>
  <si>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</si>
  <si>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</si>
  <si>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</si>
  <si>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</si>
  <si>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</si>
  <si>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</si>
  <si>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OTRO DESC</t>
  </si>
  <si>
    <t>TOTAL INGRESOS</t>
  </si>
  <si>
    <t>TOTAL DESC</t>
  </si>
  <si>
    <t>TOTAL NETO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</si>
  <si>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</si>
  <si>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</si>
  <si>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</si>
  <si>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</si>
  <si>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</si>
  <si>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</si>
  <si>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>TOTALES GENERAL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</si>
  <si>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</si>
  <si>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</si>
  <si>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</si>
  <si>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</si>
  <si>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</si>
  <si>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</si>
  <si>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</si>
  <si>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</si>
  <si>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</si>
  <si>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</si>
  <si>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</si>
  <si>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</si>
  <si>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</si>
  <si>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</si>
  <si>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</si>
  <si>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</si>
  <si>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</si>
  <si>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</si>
  <si>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</si>
  <si>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SUPLENCIA</t>
  </si>
  <si>
    <t>SR. GREGORIO MONTERO</t>
  </si>
  <si>
    <t>FIOR D ALIZA BALDAYAC HERRERA</t>
  </si>
  <si>
    <t>MIGUELINA CORPORAN RODRIGUEZ</t>
  </si>
  <si>
    <t>Departamento Técnico Académico</t>
  </si>
  <si>
    <t>MARIA TERESA DE LEON PAULINO</t>
  </si>
  <si>
    <t>GREGORIO DE JESUS MONTERO MONTERO</t>
  </si>
  <si>
    <t>LLUMERQUI  ANTONIO LEDESMA DIAZ</t>
  </si>
  <si>
    <t>SANDY NICOLAS LUCIANO MATOS</t>
  </si>
  <si>
    <t>SADAM SEBASTIAN SURIEL DEL ORBE</t>
  </si>
  <si>
    <t>DANESCA MARRERO MARCANO</t>
  </si>
  <si>
    <t>SERVIDOR PUBLICO NOMBRADO</t>
  </si>
  <si>
    <t xml:space="preserve"> </t>
  </si>
  <si>
    <t>OTROS DEC.</t>
  </si>
  <si>
    <t>TOTAL DESC.</t>
  </si>
  <si>
    <t>NETO</t>
  </si>
  <si>
    <t>BRUTO</t>
  </si>
  <si>
    <t>DIRECCION</t>
  </si>
  <si>
    <t>JURIDICO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</si>
  <si>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</si>
  <si>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r>
      <t xml:space="preserve">ANGEL LEONARDO PLATA VENTURA </t>
    </r>
    <r>
      <rPr>
        <i/>
        <sz val="12"/>
        <color rgb="FF000000"/>
        <rFont val="Times New Roman"/>
        <family val="1"/>
      </rPr>
      <t>(San Francisco de Macorís)</t>
    </r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</si>
  <si>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</si>
  <si>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</si>
  <si>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</si>
  <si>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</si>
  <si>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>MARIA ESTELA CLEMENTE GIL</t>
  </si>
  <si>
    <t>ENC, DPTO. DE RECURSOS HUMANOS</t>
  </si>
  <si>
    <t>SERVIDOR PUBLICO DE CARRERA</t>
  </si>
  <si>
    <t>FRANCISCO ANIBAL GONZALEZ</t>
  </si>
  <si>
    <t>ASESOR (A)</t>
  </si>
  <si>
    <t>Sección de Libre Acceso a la Información</t>
  </si>
  <si>
    <t>Departamento de Tecnologías de la Información y Comunicación</t>
  </si>
  <si>
    <t>DANIS RAMIREZ MONTERO</t>
  </si>
  <si>
    <t>DEILIN MATOS</t>
  </si>
  <si>
    <t xml:space="preserve">FIJO TOTALTES </t>
  </si>
  <si>
    <t>División de Desarrollo Institucional y Calidad de la Gestión</t>
  </si>
  <si>
    <t xml:space="preserve">ANALISTA DE COMPRAS Y CONTRATACIONES   </t>
  </si>
  <si>
    <t>Sección de Almacén</t>
  </si>
  <si>
    <t>INTERINATO TOTALES</t>
  </si>
  <si>
    <t>SADAM SEBASTIAN SURIEL DELORBE</t>
  </si>
  <si>
    <t>RHINA PEÑA</t>
  </si>
  <si>
    <t>División de  Coordinación de Eventos Formativos</t>
  </si>
  <si>
    <t>DAURY CASANOVA MONTERO</t>
  </si>
  <si>
    <t>SECRETARIA</t>
  </si>
  <si>
    <t>ALBA IRIS PEÑA MARRERO</t>
  </si>
  <si>
    <t>CONTADORA</t>
  </si>
  <si>
    <t>ELIEZER RAMIREZ MEDINA</t>
  </si>
  <si>
    <t>JACKIRI ALEXANDRA CARRION RAMOS</t>
  </si>
  <si>
    <t>ANALISTA FINANCIERO</t>
  </si>
  <si>
    <t>ENC. INTERINO DIVISION DE ADMISION E INFORMACION</t>
  </si>
  <si>
    <t>ENC. INTERINO DIVISION DE COORDINACION Y PROFESIONALIZACION</t>
  </si>
  <si>
    <t>TECNICO ADMINISTRATIVO</t>
  </si>
  <si>
    <t xml:space="preserve">TECNICO ADMINISTRATIVO </t>
  </si>
  <si>
    <t>OFICIAL ACADEMICO</t>
  </si>
  <si>
    <t>TECNICO EN COMUNICACIÓN</t>
  </si>
  <si>
    <t>ANALISTA LEGAL</t>
  </si>
  <si>
    <t>ENC. SECCION LIBRE ACCESO A LA INFORMACION  RAI</t>
  </si>
  <si>
    <t>ENC. DEPARTAMENTO TECNICO ACADEMICO</t>
  </si>
  <si>
    <t>0.00</t>
  </si>
  <si>
    <t>NARDIN GERALDO HEREDIA</t>
  </si>
  <si>
    <t>COORDINADOR (A)</t>
  </si>
  <si>
    <t>INSTITUTO NACIONAL DE ADMINISTRACIÓN PÚBLICA 
(INAP)
NÓMINA DE PERSONAL FIJO, CORRESPONDIENTE AL MES DE JULIO 2025</t>
  </si>
  <si>
    <t>ADICIONAL</t>
  </si>
  <si>
    <t>FABIAN ESTABAN MATOS ENCARNACION</t>
  </si>
  <si>
    <t>NICOLLE FRANSHESCA CANARIO SANTOS</t>
  </si>
  <si>
    <t>JORDANY ROSARIO MARTINEZ</t>
  </si>
  <si>
    <t>Departamento de Extensiones</t>
  </si>
  <si>
    <t>INSTITUTO NACIONAL DE ADMINISTRACIÓN PÚBLICA 
(INAP)
NÓMINA DE PERSONAL CONTRATADO CON CARÁCTER TEMPORAL, CORRESPONDIENTES AL MES DE JULIO 2025</t>
  </si>
  <si>
    <t>Capitulo: 221</t>
  </si>
  <si>
    <t>Cuenta: 2.1.1.2.0.8</t>
  </si>
  <si>
    <t>DEPARTAMENTO DE COMUNICACIONES</t>
  </si>
  <si>
    <t>Nombramiento Temporal</t>
  </si>
  <si>
    <t>ARMANDO JOSE RABASSA ROSARIO</t>
  </si>
  <si>
    <t>DISEÑADOR GRAFICO</t>
  </si>
  <si>
    <t>SERVIDOR PÚBLICO CONTRATADO</t>
  </si>
  <si>
    <t>01/10/2024 - 31/03/2025</t>
  </si>
  <si>
    <t>MELISSA DE LA ROSA RODRÍGUEZ</t>
  </si>
  <si>
    <t>ENC. DEL DEPARTAMENTO DE COMUNCIACIONES</t>
  </si>
  <si>
    <t>01/04/2025 - 30/09/2025</t>
  </si>
  <si>
    <t xml:space="preserve">                           </t>
  </si>
  <si>
    <t>DEPARTAMENTO DE RECURSOS HUMANOS</t>
  </si>
  <si>
    <t>GLENNYS ARLENE DIAZ RAMRIEZ</t>
  </si>
  <si>
    <t>01/03/2025 - 30/09/2025</t>
  </si>
  <si>
    <t>DEPARTAMENTO JURIDICO</t>
  </si>
  <si>
    <t>BIEMBO ARIEL DE OLEO DE OLEO</t>
  </si>
  <si>
    <t>01/07/2025 -31/12/2025</t>
  </si>
  <si>
    <t>DEPARTAMENTO DE PLANIFICACION Y DESARROLLO</t>
  </si>
  <si>
    <t>ANTHONNY EMMANUEL OLIVO SANTANA</t>
  </si>
  <si>
    <t xml:space="preserve">ENCARGADO DEL DEPARTAMENTO DE PLANIFICACIÓN Y DESARROLLO       </t>
  </si>
  <si>
    <t>01/04/2025 - 01/10/2025</t>
  </si>
  <si>
    <t>DIVISIÓN DE CONTABILIDAD</t>
  </si>
  <si>
    <t>YILIAM DE LA ROSA MALDONADO</t>
  </si>
  <si>
    <t xml:space="preserve">TÉCNICO DE CONTABILIDAD         </t>
  </si>
  <si>
    <t>01/11/2024 - 30/04/2025</t>
  </si>
  <si>
    <t>DIVISION DE DESARROLLO INSTITUCIONAL Y CALIDAD EN LA GESTION</t>
  </si>
  <si>
    <t>DENIS URIBE FERRERAS</t>
  </si>
  <si>
    <t>ANALISTA DE CALIDAD EN LA GESTION</t>
  </si>
  <si>
    <t>DEPARTAMENTO DE FORMACIÓN DOCENTE</t>
  </si>
  <si>
    <t>BETTY AWILDA ORTIZ PUJOLS</t>
  </si>
  <si>
    <t xml:space="preserve">ANALISTA DE PROGRAMACION ACADEMICO       </t>
  </si>
  <si>
    <t>SECCION DE ALMACEN</t>
  </si>
  <si>
    <t>HALINSON HIPOLITO DE LA CRUZ JIMENEZ</t>
  </si>
  <si>
    <t xml:space="preserve">ENCARGADO/A SECCION DE ALMACEN         </t>
  </si>
  <si>
    <t>01/09/2024 - 28/02/2025</t>
  </si>
  <si>
    <t>SECCION DE COMPRAS Y CONTRATACIONES</t>
  </si>
  <si>
    <t>EUGENIO EMILIO MORETA PEREZ</t>
  </si>
  <si>
    <t>01/01/2025 - 30/06/2025</t>
  </si>
  <si>
    <t>INSTITUTO NACIONAL DE ADMINISTRACION PUBLICA</t>
  </si>
  <si>
    <t>ANGEL PASTOR DE JESUS MORENO GARCIA</t>
  </si>
  <si>
    <t>ENCARGADO DEL CENTRO DE DOCUMENTACION</t>
  </si>
  <si>
    <t>01/08/2024 - 31/01/2025</t>
  </si>
  <si>
    <t>ELVINALISA DEL CARMEN ALMONTE REODRIGUEZ</t>
  </si>
  <si>
    <t>ENCARGADO OFICINA REGIONAL NORTE</t>
  </si>
  <si>
    <t>1/8/2024 - 31/05/2025</t>
  </si>
  <si>
    <t>LEONCIO JIMENEZ ORTIZ</t>
  </si>
  <si>
    <t>1/8/2024 - 31/01/2025</t>
  </si>
  <si>
    <t>MARTIN APOLONIO SANCHEZ ARTILES</t>
  </si>
  <si>
    <t>ENCARGADO DE LA DIVISION ADMINISTRATIVA</t>
  </si>
  <si>
    <t>1/8/2024 -31/05/2025</t>
  </si>
  <si>
    <t>JUANA ELENA RODRIGUEZ VASQUEZ</t>
  </si>
  <si>
    <t>ANALISTA DE PROGRAMACION ACADEMICA</t>
  </si>
  <si>
    <t>01/04/2025 -31/10/2025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</si>
  <si>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</si>
  <si>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</si>
  <si>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</si>
  <si>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</si>
  <si>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</si>
  <si>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</si>
  <si>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</si>
  <si>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TECNICO ACADEMICO</t>
  </si>
  <si>
    <t>ARLENE  IRENE BENCOSME REYES</t>
  </si>
  <si>
    <t>ANALISTA DE ACREDITACION Y CE</t>
  </si>
  <si>
    <t>MARIO ALBERTO CRUSSET NUÑEZ</t>
  </si>
  <si>
    <t>TANIA MARIA HERNANDEZ BEATO</t>
  </si>
  <si>
    <t>01/08/2024 - 31/05/2025</t>
  </si>
  <si>
    <t xml:space="preserve">  </t>
  </si>
  <si>
    <t>DEPARTAMENTO DE RECURSOS FORMATIVOS DIGITALES</t>
  </si>
  <si>
    <t>JULIO CESAR CASTRO</t>
  </si>
  <si>
    <t>DIVISION DE EXTENSIONES</t>
  </si>
  <si>
    <t>EVELYN AMADOR CASTILLO</t>
  </si>
  <si>
    <t>COORDINADORA ACADEMICO</t>
  </si>
  <si>
    <t>JUAN DE LA ROSA BELLO CUEVAS</t>
  </si>
  <si>
    <t>01/10/2024- 31/03/2025</t>
  </si>
  <si>
    <t>FAUSTINA PÉREZ DE CASTILLO</t>
  </si>
  <si>
    <t>GISSEL MANZUETA NUÑEZ</t>
  </si>
  <si>
    <t>YANIRIS ALTAGRACIA ESPINAL JORGE</t>
  </si>
  <si>
    <t>01/12/2024 - 31/05/2025</t>
  </si>
  <si>
    <t>DIVISIÓN DE COORDINACION DE EVENTOS FORMATIVOS</t>
  </si>
  <si>
    <t>PEDRO MICHEL FIGUEROA</t>
  </si>
  <si>
    <t>01/05/2025 -30/11/2025</t>
  </si>
  <si>
    <t>CLARIBEL ZABALA LA PAIX</t>
  </si>
  <si>
    <t>01/07/2025 31/12/2025</t>
  </si>
  <si>
    <t>DIVISIÓN DE DESARROLLO CURRICULAR Y DOCENTE</t>
  </si>
  <si>
    <t>EVELYN DE LOS ANGELES CHAMAH MARTIN</t>
  </si>
  <si>
    <t>ENCARGADO ACADEMICO</t>
  </si>
  <si>
    <t>DIVISION DE ADMISION E INFORMACION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</si>
  <si>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</si>
  <si>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</si>
  <si>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</si>
  <si>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</si>
  <si>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 xml:space="preserve">NÓMINA DE PERSONAL DE VIGILANCIA, CORRESPONDIENTE AL MES DE JULIO 2025 </t>
    </r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</si>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</sst>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8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6"/>
      <color theme="1"/>
      <name val="Segoe UI"/>
      <family val="2"/>
    </font>
    <font>
      <b/>
      <sz val="14"/>
      <color theme="1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sz val="12"/>
      <name val="Segoe UI "/>
    </font>
    <font>
      <b/>
      <sz val="12"/>
      <name val="Segoe UI "/>
    </font>
    <font>
      <b/>
      <sz val="14"/>
      <name val="Segoe UI "/>
    </font>
    <font>
      <b/>
      <sz val="20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color indexed="8"/>
      <name val="Segoe UI 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4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4" borderId="0" xfId="0" applyFont="1" applyFill="1"/>
    <xf numFmtId="0" fontId="9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3" fontId="9" fillId="4" borderId="0" xfId="0" applyNumberFormat="1" applyFont="1" applyFill="1"/>
    <xf numFmtId="0" fontId="11" fillId="4" borderId="1" xfId="0" applyFont="1" applyFill="1" applyBorder="1"/>
    <xf numFmtId="43" fontId="4" fillId="4" borderId="1" xfId="1" applyFont="1" applyFill="1" applyBorder="1" applyAlignment="1">
      <alignment horizontal="right" vertical="center" wrapText="1"/>
    </xf>
    <xf numFmtId="4" fontId="9" fillId="4" borderId="1" xfId="0" applyNumberFormat="1" applyFont="1" applyFill="1" applyBorder="1"/>
    <xf numFmtId="4" fontId="9" fillId="4" borderId="1" xfId="0" applyNumberFormat="1" applyFont="1" applyFill="1" applyBorder="1" applyAlignment="1">
      <alignment horizontal="right"/>
    </xf>
    <xf numFmtId="43" fontId="13" fillId="5" borderId="1" xfId="1" applyFont="1" applyFill="1" applyBorder="1" applyAlignment="1">
      <alignment horizontal="right" vertical="center" wrapText="1"/>
    </xf>
    <xf numFmtId="4" fontId="11" fillId="5" borderId="1" xfId="0" applyNumberFormat="1" applyFont="1" applyFill="1" applyBorder="1"/>
    <xf numFmtId="3" fontId="11" fillId="4" borderId="1" xfId="0" applyNumberFormat="1" applyFont="1" applyFill="1" applyBorder="1"/>
    <xf numFmtId="4" fontId="11" fillId="4" borderId="1" xfId="0" applyNumberFormat="1" applyFont="1" applyFill="1" applyBorder="1"/>
    <xf numFmtId="0" fontId="9" fillId="0" borderId="1" xfId="0" applyFont="1" applyBorder="1"/>
    <xf numFmtId="4" fontId="9" fillId="4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43" fontId="13" fillId="4" borderId="1" xfId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vertical="center"/>
    </xf>
    <xf numFmtId="3" fontId="9" fillId="0" borderId="0" xfId="0" applyNumberFormat="1" applyFont="1"/>
    <xf numFmtId="4" fontId="9" fillId="4" borderId="0" xfId="0" applyNumberFormat="1" applyFont="1" applyFill="1"/>
    <xf numFmtId="43" fontId="11" fillId="6" borderId="0" xfId="1" applyFont="1" applyFill="1" applyAlignment="1">
      <alignment horizontal="center"/>
    </xf>
    <xf numFmtId="43" fontId="11" fillId="6" borderId="0" xfId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43" fontId="9" fillId="0" borderId="0" xfId="1" applyFont="1"/>
    <xf numFmtId="43" fontId="9" fillId="6" borderId="0" xfId="1" applyFont="1" applyFill="1"/>
    <xf numFmtId="43" fontId="9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9" fillId="3" borderId="0" xfId="0" applyNumberFormat="1" applyFont="1" applyFill="1"/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0" xfId="0" applyFont="1" applyFill="1"/>
    <xf numFmtId="164" fontId="14" fillId="0" borderId="0" xfId="0" applyNumberFormat="1" applyFont="1" applyAlignment="1">
      <alignment horizontal="right" vertical="center" wrapText="1" readingOrder="1"/>
    </xf>
    <xf numFmtId="4" fontId="9" fillId="0" borderId="0" xfId="0" applyNumberFormat="1" applyFont="1"/>
    <xf numFmtId="0" fontId="11" fillId="4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4" fontId="3" fillId="4" borderId="1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1" fillId="4" borderId="2" xfId="0" applyNumberFormat="1" applyFont="1" applyFill="1" applyBorder="1"/>
    <xf numFmtId="43" fontId="4" fillId="4" borderId="1" xfId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/>
    </xf>
    <xf numFmtId="43" fontId="9" fillId="3" borderId="0" xfId="0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4" borderId="1" xfId="0" applyNumberFormat="1" applyFont="1" applyFill="1" applyBorder="1"/>
    <xf numFmtId="43" fontId="4" fillId="4" borderId="0" xfId="1" applyFont="1" applyFill="1" applyBorder="1" applyAlignment="1">
      <alignment horizontal="right" vertical="center" wrapText="1"/>
    </xf>
    <xf numFmtId="4" fontId="4" fillId="4" borderId="0" xfId="0" applyNumberFormat="1" applyFont="1" applyFill="1" applyAlignment="1">
      <alignment horizontal="right" vertical="center"/>
    </xf>
    <xf numFmtId="4" fontId="4" fillId="4" borderId="0" xfId="0" applyNumberFormat="1" applyFont="1" applyFill="1" applyAlignment="1">
      <alignment vertical="center"/>
    </xf>
    <xf numFmtId="0" fontId="11" fillId="4" borderId="0" xfId="0" applyFont="1" applyFill="1"/>
    <xf numFmtId="43" fontId="9" fillId="4" borderId="0" xfId="1" applyFont="1" applyFill="1"/>
    <xf numFmtId="4" fontId="11" fillId="4" borderId="0" xfId="0" applyNumberFormat="1" applyFont="1" applyFill="1"/>
    <xf numFmtId="43" fontId="9" fillId="4" borderId="1" xfId="1" applyFont="1" applyFill="1" applyBorder="1"/>
    <xf numFmtId="4" fontId="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/>
    <xf numFmtId="43" fontId="13" fillId="0" borderId="0" xfId="1" applyFont="1" applyFill="1" applyBorder="1" applyAlignment="1">
      <alignment vertical="center" wrapText="1"/>
    </xf>
    <xf numFmtId="43" fontId="13" fillId="0" borderId="0" xfId="1" applyFont="1" applyBorder="1" applyAlignment="1">
      <alignment horizontal="left" vertical="center" wrapText="1"/>
    </xf>
    <xf numFmtId="43" fontId="13" fillId="0" borderId="0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4" borderId="0" xfId="0" applyFont="1" applyFill="1"/>
    <xf numFmtId="43" fontId="9" fillId="4" borderId="0" xfId="1" applyFont="1" applyFill="1" applyAlignment="1">
      <alignment horizontal="right"/>
    </xf>
    <xf numFmtId="43" fontId="13" fillId="0" borderId="0" xfId="1" applyFont="1" applyFill="1" applyAlignment="1">
      <alignment vertical="center" wrapText="1"/>
    </xf>
    <xf numFmtId="43" fontId="13" fillId="0" borderId="0" xfId="1" applyFont="1" applyAlignment="1">
      <alignment horizontal="left" vertical="center" wrapText="1"/>
    </xf>
    <xf numFmtId="43" fontId="13" fillId="0" borderId="0" xfId="1" applyFont="1" applyAlignment="1">
      <alignment horizontal="center" vertical="center"/>
    </xf>
    <xf numFmtId="4" fontId="3" fillId="4" borderId="0" xfId="0" applyNumberFormat="1" applyFont="1" applyFill="1"/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right" vertical="center" wrapText="1"/>
    </xf>
    <xf numFmtId="43" fontId="9" fillId="4" borderId="0" xfId="0" applyNumberFormat="1" applyFont="1" applyFill="1"/>
    <xf numFmtId="43" fontId="23" fillId="0" borderId="0" xfId="1" applyFont="1" applyFill="1" applyBorder="1" applyAlignment="1">
      <alignment horizontal="right" vertical="center" wrapText="1"/>
    </xf>
    <xf numFmtId="0" fontId="11" fillId="5" borderId="1" xfId="0" applyFont="1" applyFill="1" applyBorder="1"/>
    <xf numFmtId="4" fontId="9" fillId="5" borderId="1" xfId="0" applyNumberFormat="1" applyFont="1" applyFill="1" applyBorder="1"/>
    <xf numFmtId="4" fontId="9" fillId="5" borderId="2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4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16" fillId="0" borderId="9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/>
    </xf>
    <xf numFmtId="43" fontId="3" fillId="0" borderId="0" xfId="1" applyFont="1" applyFill="1"/>
    <xf numFmtId="49" fontId="3" fillId="0" borderId="0" xfId="1" applyNumberFormat="1" applyFont="1" applyFill="1" applyAlignment="1">
      <alignment horizontal="right"/>
    </xf>
    <xf numFmtId="2" fontId="4" fillId="0" borderId="0" xfId="1" applyNumberFormat="1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/>
    <xf numFmtId="43" fontId="13" fillId="4" borderId="0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4" fontId="6" fillId="0" borderId="0" xfId="0" applyNumberFormat="1" applyFont="1" applyAlignment="1">
      <alignment horizontal="right" vertical="center"/>
    </xf>
    <xf numFmtId="43" fontId="13" fillId="0" borderId="10" xfId="1" applyFont="1" applyFill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43" fontId="30" fillId="0" borderId="12" xfId="1" applyFont="1" applyFill="1" applyBorder="1" applyAlignment="1">
      <alignment horizontal="right" vertical="center" wrapText="1"/>
    </xf>
    <xf numFmtId="49" fontId="30" fillId="0" borderId="12" xfId="1" applyNumberFormat="1" applyFont="1" applyFill="1" applyBorder="1" applyAlignment="1">
      <alignment horizontal="right" vertical="center" wrapText="1"/>
    </xf>
    <xf numFmtId="4" fontId="30" fillId="0" borderId="12" xfId="0" applyNumberFormat="1" applyFont="1" applyBorder="1" applyAlignment="1">
      <alignment horizontal="right" vertical="center"/>
    </xf>
    <xf numFmtId="43" fontId="31" fillId="0" borderId="12" xfId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30" fillId="0" borderId="10" xfId="0" applyNumberFormat="1" applyFont="1" applyBorder="1" applyAlignment="1">
      <alignment horizontal="right" vertical="center"/>
    </xf>
    <xf numFmtId="43" fontId="31" fillId="0" borderId="9" xfId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3" fontId="31" fillId="0" borderId="9" xfId="1" applyFont="1" applyFill="1" applyBorder="1" applyAlignment="1">
      <alignment horizontal="right" vertical="center" wrapText="1"/>
    </xf>
    <xf numFmtId="49" fontId="31" fillId="0" borderId="9" xfId="1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43" fontId="30" fillId="0" borderId="10" xfId="1" applyFont="1" applyFill="1" applyBorder="1" applyAlignment="1">
      <alignment horizontal="right" vertical="center" wrapText="1"/>
    </xf>
    <xf numFmtId="43" fontId="31" fillId="0" borderId="10" xfId="1" applyFont="1" applyFill="1" applyBorder="1" applyAlignment="1">
      <alignment horizontal="right" vertical="center" wrapText="1"/>
    </xf>
    <xf numFmtId="43" fontId="31" fillId="0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right" vertical="center" wrapText="1"/>
    </xf>
    <xf numFmtId="43" fontId="31" fillId="0" borderId="0" xfId="1" applyFont="1" applyFill="1" applyBorder="1" applyAlignment="1">
      <alignment horizontal="right" vertical="center" wrapText="1"/>
    </xf>
    <xf numFmtId="0" fontId="32" fillId="0" borderId="22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right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43" fontId="0" fillId="0" borderId="26" xfId="1" applyFont="1" applyFill="1" applyBorder="1"/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4" fontId="30" fillId="0" borderId="26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left" vertical="center"/>
    </xf>
    <xf numFmtId="43" fontId="31" fillId="0" borderId="0" xfId="1" applyFont="1" applyFill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0" borderId="26" xfId="0" applyNumberFormat="1" applyFont="1" applyBorder="1" applyAlignment="1">
      <alignment horizontal="right" vertical="center"/>
    </xf>
    <xf numFmtId="49" fontId="31" fillId="0" borderId="0" xfId="1" applyNumberFormat="1" applyFont="1" applyFill="1" applyAlignment="1">
      <alignment horizontal="right" vertical="center" wrapText="1"/>
    </xf>
    <xf numFmtId="4" fontId="35" fillId="0" borderId="0" xfId="0" applyNumberFormat="1" applyFont="1" applyAlignment="1">
      <alignment horizontal="right" vertical="center"/>
    </xf>
    <xf numFmtId="14" fontId="34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4" fontId="34" fillId="0" borderId="0" xfId="0" applyNumberFormat="1" applyFont="1" applyAlignment="1">
      <alignment horizontal="right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43" fontId="31" fillId="0" borderId="20" xfId="1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43" fontId="34" fillId="0" borderId="0" xfId="1" applyFont="1" applyFill="1" applyBorder="1" applyAlignment="1">
      <alignment horizontal="right" vertical="center" wrapText="1"/>
    </xf>
    <xf numFmtId="43" fontId="34" fillId="0" borderId="0" xfId="1" applyFont="1" applyFill="1" applyBorder="1" applyAlignment="1">
      <alignment horizontal="right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4" fontId="35" fillId="0" borderId="27" xfId="0" applyNumberFormat="1" applyFont="1" applyBorder="1" applyAlignment="1">
      <alignment horizontal="right" vertical="center"/>
    </xf>
    <xf numFmtId="4" fontId="35" fillId="0" borderId="9" xfId="0" applyNumberFormat="1" applyFont="1" applyBorder="1" applyAlignment="1">
      <alignment horizontal="right" vertical="center"/>
    </xf>
    <xf numFmtId="4" fontId="35" fillId="0" borderId="0" xfId="0" applyNumberFormat="1" applyFont="1" applyAlignment="1">
      <alignment horizontal="center" vertical="center"/>
    </xf>
    <xf numFmtId="43" fontId="35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3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3" fontId="42" fillId="0" borderId="0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43" fontId="44" fillId="0" borderId="0" xfId="1" applyFont="1" applyFill="1" applyBorder="1" applyAlignment="1">
      <alignment horizontal="right" vertical="center" wrapText="1"/>
    </xf>
    <xf numFmtId="2" fontId="44" fillId="0" borderId="0" xfId="1" applyNumberFormat="1" applyFont="1" applyFill="1" applyBorder="1" applyAlignment="1">
      <alignment horizontal="right" vertical="center" wrapText="1"/>
    </xf>
    <xf numFmtId="43" fontId="44" fillId="0" borderId="5" xfId="1" applyFont="1" applyFill="1" applyBorder="1" applyAlignment="1">
      <alignment horizontal="right" vertical="center" wrapText="1"/>
    </xf>
    <xf numFmtId="0" fontId="45" fillId="0" borderId="0" xfId="0" applyFont="1"/>
    <xf numFmtId="0" fontId="46" fillId="0" borderId="31" xfId="0" applyFont="1" applyBorder="1" applyAlignment="1">
      <alignment horizontal="center" vertical="center" wrapText="1"/>
    </xf>
    <xf numFmtId="43" fontId="44" fillId="0" borderId="3" xfId="1" applyFont="1" applyFill="1" applyBorder="1" applyAlignment="1">
      <alignment horizontal="right" vertical="center" wrapText="1"/>
    </xf>
    <xf numFmtId="2" fontId="44" fillId="0" borderId="3" xfId="1" applyNumberFormat="1" applyFont="1" applyFill="1" applyBorder="1" applyAlignment="1">
      <alignment horizontal="right" vertical="center" wrapText="1"/>
    </xf>
    <xf numFmtId="49" fontId="44" fillId="0" borderId="3" xfId="1" applyNumberFormat="1" applyFont="1" applyFill="1" applyBorder="1" applyAlignment="1">
      <alignment horizontal="right" vertical="center" wrapText="1"/>
    </xf>
    <xf numFmtId="43" fontId="44" fillId="0" borderId="3" xfId="1" applyFont="1" applyFill="1" applyBorder="1" applyAlignment="1">
      <alignment vertical="center" wrapText="1"/>
    </xf>
    <xf numFmtId="43" fontId="46" fillId="0" borderId="4" xfId="1" applyFont="1" applyFill="1" applyBorder="1" applyAlignment="1">
      <alignment horizontal="right" vertical="center" wrapText="1"/>
    </xf>
    <xf numFmtId="0" fontId="46" fillId="0" borderId="35" xfId="0" applyFont="1" applyBorder="1" applyAlignment="1">
      <alignment horizontal="center" vertical="center" wrapText="1"/>
    </xf>
    <xf numFmtId="0" fontId="44" fillId="0" borderId="10" xfId="0" applyFont="1" applyBorder="1" applyAlignment="1">
      <alignment wrapText="1"/>
    </xf>
    <xf numFmtId="0" fontId="44" fillId="0" borderId="10" xfId="0" applyFont="1" applyBorder="1" applyAlignment="1">
      <alignment horizontal="center" vertical="center" wrapText="1"/>
    </xf>
    <xf numFmtId="43" fontId="46" fillId="0" borderId="3" xfId="1" applyFont="1" applyFill="1" applyBorder="1" applyAlignment="1">
      <alignment horizontal="right" vertical="center" wrapText="1"/>
    </xf>
    <xf numFmtId="2" fontId="46" fillId="0" borderId="3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43" fontId="46" fillId="0" borderId="0" xfId="1" applyFont="1" applyFill="1" applyBorder="1" applyAlignment="1">
      <alignment horizontal="right" vertical="center" wrapText="1"/>
    </xf>
    <xf numFmtId="2" fontId="46" fillId="0" borderId="0" xfId="1" applyNumberFormat="1" applyFont="1" applyFill="1" applyBorder="1" applyAlignment="1">
      <alignment horizontal="right" vertical="center" wrapText="1"/>
    </xf>
    <xf numFmtId="43" fontId="46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2136321</xdr:colOff>
      <xdr:row>199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199</xdr:row>
      <xdr:rowOff>0</xdr:rowOff>
    </xdr:from>
    <xdr:to>
      <xdr:col>11</xdr:col>
      <xdr:colOff>1055915</xdr:colOff>
      <xdr:row>199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199</xdr:row>
      <xdr:rowOff>0</xdr:rowOff>
    </xdr:from>
    <xdr:to>
      <xdr:col>5</xdr:col>
      <xdr:colOff>394607</xdr:colOff>
      <xdr:row>199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102</xdr:row>
      <xdr:rowOff>1</xdr:rowOff>
    </xdr:from>
    <xdr:to>
      <xdr:col>7</xdr:col>
      <xdr:colOff>369868</xdr:colOff>
      <xdr:row>102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2669619-4F9B-4CAC-9805-9B8D324837F2}"/>
            </a:ext>
          </a:extLst>
        </xdr:cNvPr>
        <xdr:cNvCxnSpPr/>
      </xdr:nvCxnSpPr>
      <xdr:spPr>
        <a:xfrm flipV="1">
          <a:off x="9977531" y="36776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1428750</xdr:colOff>
      <xdr:row>102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BFDEBFD-DC55-4779-9000-97AF7CD4206B}"/>
            </a:ext>
          </a:extLst>
        </xdr:cNvPr>
        <xdr:cNvCxnSpPr/>
      </xdr:nvCxnSpPr>
      <xdr:spPr>
        <a:xfrm>
          <a:off x="0" y="36776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3</xdr:row>
      <xdr:rowOff>13607</xdr:rowOff>
    </xdr:from>
    <xdr:to>
      <xdr:col>2</xdr:col>
      <xdr:colOff>1191652</xdr:colOff>
      <xdr:row>9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A8A8BC-4279-41E0-A109-4A7AFDC6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102</xdr:row>
      <xdr:rowOff>0</xdr:rowOff>
    </xdr:from>
    <xdr:to>
      <xdr:col>13</xdr:col>
      <xdr:colOff>105117</xdr:colOff>
      <xdr:row>102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5BC4A91-BC5F-4C53-9595-64C96D8E0E0A}"/>
            </a:ext>
          </a:extLst>
        </xdr:cNvPr>
        <xdr:cNvCxnSpPr/>
      </xdr:nvCxnSpPr>
      <xdr:spPr>
        <a:xfrm flipV="1">
          <a:off x="18218604" y="36776025"/>
          <a:ext cx="32987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31</xdr:row>
      <xdr:rowOff>1</xdr:rowOff>
    </xdr:from>
    <xdr:to>
      <xdr:col>7</xdr:col>
      <xdr:colOff>369868</xdr:colOff>
      <xdr:row>31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1961204-F69A-426E-869C-74D37F3A233B}"/>
            </a:ext>
          </a:extLst>
        </xdr:cNvPr>
        <xdr:cNvCxnSpPr/>
      </xdr:nvCxnSpPr>
      <xdr:spPr>
        <a:xfrm flipV="1">
          <a:off x="8824232" y="8724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31</xdr:row>
      <xdr:rowOff>0</xdr:rowOff>
    </xdr:from>
    <xdr:to>
      <xdr:col>2</xdr:col>
      <xdr:colOff>1932214</xdr:colOff>
      <xdr:row>31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1A5A9F6-8678-4CAF-8383-F26B2B6F67B0}"/>
            </a:ext>
          </a:extLst>
        </xdr:cNvPr>
        <xdr:cNvCxnSpPr/>
      </xdr:nvCxnSpPr>
      <xdr:spPr>
        <a:xfrm>
          <a:off x="40821" y="8724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31</xdr:row>
      <xdr:rowOff>0</xdr:rowOff>
    </xdr:from>
    <xdr:to>
      <xdr:col>13</xdr:col>
      <xdr:colOff>105117</xdr:colOff>
      <xdr:row>31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6F0BD6-2CDA-4E72-92D2-4157E1A0D356}"/>
            </a:ext>
          </a:extLst>
        </xdr:cNvPr>
        <xdr:cNvCxnSpPr/>
      </xdr:nvCxnSpPr>
      <xdr:spPr>
        <a:xfrm flipV="1">
          <a:off x="16237404" y="8724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136071</xdr:colOff>
      <xdr:row>9</xdr:row>
      <xdr:rowOff>81643</xdr:rowOff>
    </xdr:from>
    <xdr:to>
      <xdr:col>2</xdr:col>
      <xdr:colOff>1016052</xdr:colOff>
      <xdr:row>16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71FBD1-8418-4546-8726-CC01BD2A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81643"/>
          <a:ext cx="1641981" cy="13609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 refreshError="1">
        <row r="43">
          <cell r="O43">
            <v>49000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32"/>
  <sheetViews>
    <sheetView view="pageBreakPreview" topLeftCell="A4" zoomScale="68" zoomScaleNormal="75" zoomScaleSheetLayoutView="68" workbookViewId="0">
      <selection activeCell="C180" sqref="C180"/>
    </sheetView>
  </sheetViews>
  <sheetFormatPr baseColWidth="10" defaultRowHeight="15"/>
  <cols>
    <col min="1" max="1" width="19.140625" style="54" customWidth="1"/>
    <col min="2" max="2" width="44.7109375" style="55" customWidth="1"/>
    <col min="3" max="3" width="39.28515625" style="55" customWidth="1"/>
    <col min="4" max="4" width="13" style="56" customWidth="1"/>
    <col min="5" max="5" width="41.42578125" style="57" customWidth="1"/>
    <col min="6" max="6" width="24.5703125" style="4" customWidth="1"/>
    <col min="7" max="7" width="20.85546875" style="4" customWidth="1"/>
    <col min="8" max="8" width="22.5703125" style="4" customWidth="1"/>
    <col min="9" max="9" width="26.28515625" style="4" customWidth="1"/>
    <col min="10" max="10" width="20.28515625" style="4" customWidth="1"/>
    <col min="11" max="11" width="19.28515625" style="4" customWidth="1"/>
    <col min="12" max="12" width="21.7109375" style="4" customWidth="1"/>
    <col min="13" max="14" width="15.85546875" style="4" customWidth="1"/>
    <col min="15" max="16" width="18.42578125" style="4" customWidth="1"/>
    <col min="17" max="17" width="20.7109375" style="4" customWidth="1"/>
    <col min="18" max="18" width="18.85546875" style="4" customWidth="1"/>
    <col min="19" max="19" width="19" style="4" customWidth="1"/>
    <col min="20" max="20" width="18.5703125" style="4" customWidth="1"/>
    <col min="21" max="21" width="23.5703125" style="4" customWidth="1"/>
    <col min="22" max="22" width="17.5703125" style="4" customWidth="1"/>
    <col min="23" max="23" width="19.5703125" style="4" customWidth="1"/>
    <col min="24" max="24" width="21.42578125" style="4" customWidth="1"/>
    <col min="25" max="25" width="16.42578125" style="4" customWidth="1"/>
    <col min="26" max="29" width="11.42578125" style="4"/>
    <col min="30" max="30" width="17.7109375" style="4" customWidth="1"/>
    <col min="31" max="48" width="11.42578125" style="4"/>
    <col min="49" max="49" width="16.7109375" style="4" customWidth="1"/>
    <col min="50" max="16384" width="11.42578125" style="4"/>
  </cols>
  <sheetData>
    <row r="1" spans="1:25" ht="15" customHeight="1">
      <c r="A1" s="175" t="s">
        <v>272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"/>
      <c r="N1" s="3"/>
    </row>
    <row r="2" spans="1:25" ht="1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3"/>
      <c r="N2" s="3"/>
    </row>
    <row r="3" spans="1:2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3"/>
      <c r="N3" s="3"/>
    </row>
    <row r="4" spans="1:25" ht="15" customHeight="1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3"/>
      <c r="N4" s="3"/>
    </row>
    <row r="5" spans="1:25" ht="15" customHeight="1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3"/>
      <c r="N5" s="3"/>
    </row>
    <row r="6" spans="1:25" ht="40.5" customHeight="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3"/>
      <c r="N6" s="3"/>
    </row>
    <row r="7" spans="1:25" s="6" customFormat="1" ht="44.1" customHeight="1">
      <c r="A7" s="99" t="s">
        <v>155</v>
      </c>
      <c r="B7" s="2" t="s">
        <v>154</v>
      </c>
      <c r="C7" s="2" t="s">
        <v>153</v>
      </c>
      <c r="D7" s="99" t="s">
        <v>156</v>
      </c>
      <c r="E7" s="99" t="s">
        <v>157</v>
      </c>
      <c r="F7" s="99" t="s">
        <v>158</v>
      </c>
      <c r="G7" s="99" t="s">
        <v>159</v>
      </c>
      <c r="H7" s="99" t="s">
        <v>1</v>
      </c>
      <c r="I7" s="99" t="s">
        <v>160</v>
      </c>
      <c r="J7" s="99" t="s">
        <v>161</v>
      </c>
      <c r="K7" s="99"/>
      <c r="L7" s="99"/>
      <c r="M7" s="5"/>
      <c r="N7" s="5"/>
      <c r="P7" s="7"/>
      <c r="Q7" s="158" t="s">
        <v>86</v>
      </c>
      <c r="R7" s="159"/>
      <c r="S7" s="159"/>
      <c r="T7" s="159"/>
      <c r="U7" s="159"/>
      <c r="V7" s="159"/>
      <c r="W7" s="159"/>
      <c r="X7" s="159"/>
      <c r="Y7" s="160"/>
    </row>
    <row r="8" spans="1:25" ht="24.95" customHeight="1">
      <c r="A8" s="177" t="s">
        <v>71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5"/>
      <c r="N8" s="5"/>
      <c r="P8" s="7"/>
      <c r="Q8" s="8"/>
      <c r="R8" s="8"/>
      <c r="S8" s="9" t="s">
        <v>162</v>
      </c>
      <c r="T8" s="9" t="s">
        <v>8</v>
      </c>
      <c r="U8" s="9" t="s">
        <v>9</v>
      </c>
      <c r="V8" s="9" t="s">
        <v>10</v>
      </c>
      <c r="W8" s="9" t="s">
        <v>163</v>
      </c>
      <c r="X8" s="9" t="s">
        <v>164</v>
      </c>
      <c r="Y8" s="9" t="s">
        <v>165</v>
      </c>
    </row>
    <row r="9" spans="1:25" ht="30" customHeight="1">
      <c r="A9" s="99" t="s">
        <v>4</v>
      </c>
      <c r="B9" s="2" t="s">
        <v>5</v>
      </c>
      <c r="C9" s="2" t="s">
        <v>6</v>
      </c>
      <c r="D9" s="99" t="s">
        <v>145</v>
      </c>
      <c r="E9" s="99" t="s">
        <v>7</v>
      </c>
      <c r="F9" s="99" t="s">
        <v>162</v>
      </c>
      <c r="G9" s="99" t="s">
        <v>8</v>
      </c>
      <c r="H9" s="99" t="s">
        <v>10</v>
      </c>
      <c r="I9" s="99" t="s">
        <v>9</v>
      </c>
      <c r="J9" s="99" t="s">
        <v>163</v>
      </c>
      <c r="K9" s="99" t="s">
        <v>164</v>
      </c>
      <c r="L9" s="99" t="s">
        <v>165</v>
      </c>
      <c r="M9" s="5"/>
      <c r="P9" s="10"/>
      <c r="Q9" s="8"/>
      <c r="R9" s="11" t="s">
        <v>185</v>
      </c>
      <c r="S9" s="12">
        <v>35000</v>
      </c>
      <c r="T9" s="13">
        <v>1004.5</v>
      </c>
      <c r="U9" s="13">
        <v>1064</v>
      </c>
      <c r="V9" s="13">
        <v>0</v>
      </c>
      <c r="W9" s="13">
        <v>25</v>
      </c>
      <c r="X9" s="14">
        <v>2093.5</v>
      </c>
      <c r="Y9" s="13">
        <v>32906.5</v>
      </c>
    </row>
    <row r="10" spans="1:25" ht="36.75" customHeight="1">
      <c r="A10" s="75">
        <v>1</v>
      </c>
      <c r="B10" s="32" t="s">
        <v>16</v>
      </c>
      <c r="C10" s="32" t="s">
        <v>81</v>
      </c>
      <c r="D10" s="33" t="s">
        <v>149</v>
      </c>
      <c r="E10" s="33" t="s">
        <v>15</v>
      </c>
      <c r="F10" s="35">
        <v>70000</v>
      </c>
      <c r="G10" s="35">
        <v>2009</v>
      </c>
      <c r="H10" s="35">
        <v>5368.45</v>
      </c>
      <c r="I10" s="35">
        <v>2128</v>
      </c>
      <c r="J10" s="35">
        <v>125</v>
      </c>
      <c r="K10" s="35">
        <f t="shared" ref="K10:K20" si="0">G10+H10+I10+J10</f>
        <v>9630.4500000000007</v>
      </c>
      <c r="L10" s="35">
        <f t="shared" ref="L10:L20" si="1">F10-K10</f>
        <v>60369.55</v>
      </c>
      <c r="M10" s="5"/>
      <c r="P10" s="7"/>
      <c r="Q10" s="8"/>
      <c r="R10" s="11" t="s">
        <v>186</v>
      </c>
      <c r="S10" s="15">
        <v>13000</v>
      </c>
      <c r="T10" s="16">
        <v>373.1</v>
      </c>
      <c r="U10" s="16">
        <v>395.2</v>
      </c>
      <c r="V10" s="16">
        <v>1571.73</v>
      </c>
      <c r="W10" s="16">
        <v>0</v>
      </c>
      <c r="X10" s="16">
        <f>T10+U10+V10+W10</f>
        <v>2340.0299999999997</v>
      </c>
      <c r="Y10" s="16">
        <f>S10-X10</f>
        <v>10659.970000000001</v>
      </c>
    </row>
    <row r="11" spans="1:25" ht="30" customHeight="1">
      <c r="A11" s="75">
        <v>2</v>
      </c>
      <c r="B11" s="32" t="s">
        <v>217</v>
      </c>
      <c r="C11" s="32" t="s">
        <v>11</v>
      </c>
      <c r="D11" s="33" t="s">
        <v>148</v>
      </c>
      <c r="E11" s="33" t="s">
        <v>12</v>
      </c>
      <c r="F11" s="35">
        <v>245000</v>
      </c>
      <c r="G11" s="35">
        <v>7031.5</v>
      </c>
      <c r="H11" s="35">
        <v>45998.91</v>
      </c>
      <c r="I11" s="35">
        <v>6589.14</v>
      </c>
      <c r="J11" s="35">
        <v>1740.46</v>
      </c>
      <c r="K11" s="35">
        <f t="shared" si="0"/>
        <v>61360.01</v>
      </c>
      <c r="L11" s="35">
        <f t="shared" si="1"/>
        <v>183639.99</v>
      </c>
      <c r="M11" s="5"/>
      <c r="R11" s="11" t="s">
        <v>187</v>
      </c>
      <c r="S11" s="17">
        <f t="shared" ref="S11:X11" si="2">SUM(S9:S10)</f>
        <v>48000</v>
      </c>
      <c r="T11" s="18">
        <f t="shared" si="2"/>
        <v>1377.6</v>
      </c>
      <c r="U11" s="18">
        <f t="shared" si="2"/>
        <v>1459.2</v>
      </c>
      <c r="V11" s="18">
        <f t="shared" si="2"/>
        <v>1571.73</v>
      </c>
      <c r="W11" s="18">
        <f t="shared" si="2"/>
        <v>25</v>
      </c>
      <c r="X11" s="18">
        <f t="shared" si="2"/>
        <v>4433.53</v>
      </c>
      <c r="Y11" s="18">
        <f>S11-X11</f>
        <v>43566.47</v>
      </c>
    </row>
    <row r="12" spans="1:25" ht="30" customHeight="1">
      <c r="A12" s="75">
        <v>3</v>
      </c>
      <c r="B12" s="32" t="s">
        <v>20</v>
      </c>
      <c r="C12" s="32" t="s">
        <v>21</v>
      </c>
      <c r="D12" s="33" t="s">
        <v>149</v>
      </c>
      <c r="E12" s="33" t="s">
        <v>12</v>
      </c>
      <c r="F12" s="35">
        <v>180000</v>
      </c>
      <c r="G12" s="35">
        <v>5166</v>
      </c>
      <c r="H12" s="35">
        <v>30923.439999999999</v>
      </c>
      <c r="I12" s="35">
        <v>5472</v>
      </c>
      <c r="J12" s="35">
        <v>15204.96</v>
      </c>
      <c r="K12" s="35">
        <f t="shared" si="0"/>
        <v>56766.400000000001</v>
      </c>
      <c r="L12" s="35">
        <f t="shared" si="1"/>
        <v>123233.60000000001</v>
      </c>
      <c r="M12" s="5"/>
      <c r="Q12" s="19"/>
    </row>
    <row r="13" spans="1:25" ht="30" customHeight="1">
      <c r="A13" s="75">
        <v>4</v>
      </c>
      <c r="B13" s="32" t="s">
        <v>77</v>
      </c>
      <c r="C13" s="32" t="s">
        <v>80</v>
      </c>
      <c r="D13" s="33" t="s">
        <v>148</v>
      </c>
      <c r="E13" s="33" t="s">
        <v>12</v>
      </c>
      <c r="F13" s="35">
        <v>180000</v>
      </c>
      <c r="G13" s="35">
        <v>5166</v>
      </c>
      <c r="H13" s="35">
        <v>30494.57</v>
      </c>
      <c r="I13" s="35">
        <v>5472</v>
      </c>
      <c r="J13" s="35">
        <v>7573.06</v>
      </c>
      <c r="K13" s="35">
        <f t="shared" si="0"/>
        <v>48705.63</v>
      </c>
      <c r="L13" s="35">
        <f t="shared" si="1"/>
        <v>131294.37</v>
      </c>
      <c r="M13" s="5"/>
      <c r="P13" s="7"/>
      <c r="Q13" s="167" t="s">
        <v>202</v>
      </c>
      <c r="R13" s="168"/>
      <c r="S13" s="168"/>
      <c r="T13" s="168"/>
      <c r="U13" s="168"/>
      <c r="V13" s="168"/>
      <c r="W13" s="168"/>
      <c r="X13" s="168"/>
      <c r="Y13" s="169"/>
    </row>
    <row r="14" spans="1:25" ht="30" customHeight="1">
      <c r="A14" s="75">
        <v>5</v>
      </c>
      <c r="B14" s="32" t="s">
        <v>239</v>
      </c>
      <c r="C14" s="32" t="s">
        <v>240</v>
      </c>
      <c r="D14" s="33" t="s">
        <v>148</v>
      </c>
      <c r="E14" s="33" t="s">
        <v>222</v>
      </c>
      <c r="F14" s="35">
        <v>150000</v>
      </c>
      <c r="G14" s="35">
        <v>4305</v>
      </c>
      <c r="H14" s="35">
        <v>23437.82</v>
      </c>
      <c r="I14" s="35">
        <v>4560</v>
      </c>
      <c r="J14" s="35">
        <v>1740.46</v>
      </c>
      <c r="K14" s="35">
        <f t="shared" si="0"/>
        <v>34043.279999999999</v>
      </c>
      <c r="L14" s="35">
        <f t="shared" si="1"/>
        <v>115956.72</v>
      </c>
      <c r="M14" s="5"/>
      <c r="P14" s="7"/>
      <c r="Q14" s="90"/>
      <c r="R14" s="91"/>
      <c r="S14" s="91"/>
      <c r="T14" s="91"/>
      <c r="U14" s="91"/>
      <c r="V14" s="91"/>
      <c r="W14" s="91"/>
      <c r="X14" s="91"/>
      <c r="Y14" s="92"/>
    </row>
    <row r="15" spans="1:25" ht="30" customHeight="1">
      <c r="A15" s="75">
        <v>6</v>
      </c>
      <c r="B15" s="32" t="s">
        <v>82</v>
      </c>
      <c r="C15" s="32" t="s">
        <v>21</v>
      </c>
      <c r="D15" s="33" t="s">
        <v>149</v>
      </c>
      <c r="E15" s="33" t="s">
        <v>12</v>
      </c>
      <c r="F15" s="66">
        <v>180000</v>
      </c>
      <c r="G15" s="35">
        <v>5166</v>
      </c>
      <c r="H15" s="35">
        <v>30923.439999999999</v>
      </c>
      <c r="I15" s="35">
        <v>5472</v>
      </c>
      <c r="J15" s="66">
        <v>10531.51</v>
      </c>
      <c r="K15" s="66">
        <f t="shared" si="0"/>
        <v>52092.950000000004</v>
      </c>
      <c r="L15" s="66">
        <f t="shared" si="1"/>
        <v>127907.04999999999</v>
      </c>
      <c r="M15" s="5"/>
      <c r="P15" s="10"/>
      <c r="Q15" s="8"/>
      <c r="R15" s="11" t="s">
        <v>185</v>
      </c>
      <c r="S15" s="12">
        <v>35000</v>
      </c>
      <c r="T15" s="20">
        <v>1004.5</v>
      </c>
      <c r="U15" s="20">
        <v>1064</v>
      </c>
      <c r="V15" s="20">
        <v>0</v>
      </c>
      <c r="W15" s="20">
        <v>1940.46</v>
      </c>
      <c r="X15" s="21">
        <f>T15+U15+W15</f>
        <v>4008.96</v>
      </c>
      <c r="Y15" s="20">
        <f>S15-X15</f>
        <v>30991.040000000001</v>
      </c>
    </row>
    <row r="16" spans="1:25" ht="30" customHeight="1">
      <c r="A16" s="75">
        <v>7</v>
      </c>
      <c r="B16" s="32" t="s">
        <v>93</v>
      </c>
      <c r="C16" s="32" t="s">
        <v>94</v>
      </c>
      <c r="D16" s="33" t="s">
        <v>149</v>
      </c>
      <c r="E16" s="34" t="s">
        <v>13</v>
      </c>
      <c r="F16" s="35">
        <v>70000</v>
      </c>
      <c r="G16" s="35">
        <v>2009</v>
      </c>
      <c r="H16" s="35">
        <v>2847.31</v>
      </c>
      <c r="I16" s="35">
        <v>2128</v>
      </c>
      <c r="J16" s="35">
        <v>25</v>
      </c>
      <c r="K16" s="35">
        <f t="shared" si="0"/>
        <v>7009.3099999999995</v>
      </c>
      <c r="L16" s="66">
        <f t="shared" si="1"/>
        <v>62990.69</v>
      </c>
      <c r="M16" s="5"/>
      <c r="P16" s="7"/>
      <c r="Q16" s="8"/>
      <c r="R16" s="11" t="s">
        <v>186</v>
      </c>
      <c r="S16" s="22">
        <v>10000</v>
      </c>
      <c r="T16" s="23">
        <v>287</v>
      </c>
      <c r="U16" s="23">
        <v>304</v>
      </c>
      <c r="V16" s="23">
        <v>891.01</v>
      </c>
      <c r="W16" s="23">
        <v>0</v>
      </c>
      <c r="X16" s="23">
        <f>T16+U16+V16</f>
        <v>1482.01</v>
      </c>
      <c r="Y16" s="23">
        <f>S16-X16</f>
        <v>8517.99</v>
      </c>
    </row>
    <row r="17" spans="1:40" ht="30" customHeight="1">
      <c r="A17" s="75">
        <v>8</v>
      </c>
      <c r="B17" s="102" t="s">
        <v>78</v>
      </c>
      <c r="C17" s="102" t="s">
        <v>79</v>
      </c>
      <c r="D17" s="33" t="s">
        <v>149</v>
      </c>
      <c r="E17" s="34" t="s">
        <v>13</v>
      </c>
      <c r="F17" s="35">
        <v>80000</v>
      </c>
      <c r="G17" s="35">
        <v>2296</v>
      </c>
      <c r="H17" s="35">
        <v>7400.94</v>
      </c>
      <c r="I17" s="35">
        <v>2432</v>
      </c>
      <c r="J17" s="35">
        <v>25</v>
      </c>
      <c r="K17" s="35">
        <f t="shared" si="0"/>
        <v>12153.939999999999</v>
      </c>
      <c r="L17" s="35">
        <f t="shared" si="1"/>
        <v>67846.06</v>
      </c>
      <c r="M17" s="5"/>
      <c r="Q17" s="170" t="s">
        <v>228</v>
      </c>
      <c r="R17" s="170"/>
      <c r="S17" s="170"/>
      <c r="T17" s="170"/>
    </row>
    <row r="18" spans="1:40" ht="30" customHeight="1">
      <c r="A18" s="75">
        <v>9</v>
      </c>
      <c r="B18" s="102" t="s">
        <v>219</v>
      </c>
      <c r="C18" s="102" t="s">
        <v>76</v>
      </c>
      <c r="D18" s="33" t="s">
        <v>148</v>
      </c>
      <c r="E18" s="34" t="s">
        <v>13</v>
      </c>
      <c r="F18" s="35">
        <v>40000</v>
      </c>
      <c r="G18" s="35">
        <v>1148</v>
      </c>
      <c r="H18" s="35">
        <v>0</v>
      </c>
      <c r="I18" s="35">
        <v>1216</v>
      </c>
      <c r="J18" s="35">
        <v>25</v>
      </c>
      <c r="K18" s="35">
        <f t="shared" si="0"/>
        <v>2389</v>
      </c>
      <c r="L18" s="35">
        <f t="shared" si="1"/>
        <v>37611</v>
      </c>
      <c r="M18" s="5"/>
      <c r="P18" s="26" t="s">
        <v>227</v>
      </c>
      <c r="Q18" s="26" t="s">
        <v>8</v>
      </c>
      <c r="R18" s="27" t="s">
        <v>9</v>
      </c>
      <c r="S18" s="28" t="s">
        <v>10</v>
      </c>
      <c r="T18" s="28" t="s">
        <v>224</v>
      </c>
      <c r="U18" s="28" t="s">
        <v>225</v>
      </c>
      <c r="V18" s="28" t="s">
        <v>226</v>
      </c>
      <c r="W18" s="29"/>
    </row>
    <row r="19" spans="1:40" ht="30" customHeight="1">
      <c r="A19" s="75">
        <v>10</v>
      </c>
      <c r="B19" s="102" t="s">
        <v>221</v>
      </c>
      <c r="C19" s="102" t="s">
        <v>81</v>
      </c>
      <c r="D19" s="33" t="s">
        <v>149</v>
      </c>
      <c r="E19" s="34" t="s">
        <v>222</v>
      </c>
      <c r="F19" s="35">
        <v>80000</v>
      </c>
      <c r="G19" s="35">
        <v>2296</v>
      </c>
      <c r="H19" s="35">
        <v>7400.94</v>
      </c>
      <c r="I19" s="35">
        <v>2432</v>
      </c>
      <c r="J19" s="35">
        <v>25</v>
      </c>
      <c r="K19" s="35">
        <f t="shared" si="0"/>
        <v>12153.939999999999</v>
      </c>
      <c r="L19" s="35">
        <f t="shared" si="1"/>
        <v>67846.06</v>
      </c>
      <c r="M19" s="5"/>
      <c r="P19" s="30">
        <v>1386000</v>
      </c>
      <c r="Q19" s="30">
        <v>39778.199999999997</v>
      </c>
      <c r="R19" s="30">
        <v>40569.56</v>
      </c>
      <c r="S19" s="29">
        <v>169975.56</v>
      </c>
      <c r="T19" s="29">
        <v>43465.75</v>
      </c>
      <c r="U19" s="29">
        <v>293789.07</v>
      </c>
      <c r="V19" s="29">
        <v>1092210.93</v>
      </c>
      <c r="W19" s="29"/>
      <c r="AC19" s="31"/>
    </row>
    <row r="20" spans="1:40" ht="30" customHeight="1">
      <c r="A20" s="75">
        <v>11</v>
      </c>
      <c r="B20" s="138" t="s">
        <v>110</v>
      </c>
      <c r="C20" s="32" t="s">
        <v>47</v>
      </c>
      <c r="D20" s="33" t="s">
        <v>149</v>
      </c>
      <c r="E20" s="33" t="s">
        <v>13</v>
      </c>
      <c r="F20" s="66">
        <v>22000</v>
      </c>
      <c r="G20" s="66">
        <v>631.4</v>
      </c>
      <c r="H20" s="66">
        <v>0</v>
      </c>
      <c r="I20" s="66">
        <v>668.8</v>
      </c>
      <c r="J20" s="66">
        <v>8297.9599999999991</v>
      </c>
      <c r="K20" s="66">
        <f t="shared" si="0"/>
        <v>9598.16</v>
      </c>
      <c r="L20" s="103">
        <f t="shared" si="1"/>
        <v>12401.84</v>
      </c>
      <c r="M20" s="5"/>
      <c r="P20" s="30">
        <v>23000</v>
      </c>
      <c r="Q20" s="30">
        <v>660.1</v>
      </c>
      <c r="R20" s="30">
        <v>699.2</v>
      </c>
      <c r="S20" s="29">
        <v>2462.7399999999998</v>
      </c>
      <c r="T20" s="29">
        <v>0</v>
      </c>
      <c r="U20" s="29">
        <v>3822.04</v>
      </c>
      <c r="V20" s="29">
        <v>19177.96</v>
      </c>
      <c r="W20" s="29"/>
      <c r="AC20" s="31"/>
    </row>
    <row r="21" spans="1:40" ht="30" customHeight="1">
      <c r="A21" s="104" t="s">
        <v>167</v>
      </c>
      <c r="B21" s="70"/>
      <c r="C21" s="70"/>
      <c r="D21" s="33"/>
      <c r="E21" s="104"/>
      <c r="F21" s="36">
        <f ca="1">SUM(F10:F206)</f>
        <v>1297000</v>
      </c>
      <c r="G21" s="36">
        <f ca="1">SUM(G10:G206)</f>
        <v>37223.9</v>
      </c>
      <c r="H21" s="36">
        <f>SUM(H10:H20)</f>
        <v>184795.82</v>
      </c>
      <c r="I21" s="36">
        <f>SUM(I10:I20)</f>
        <v>38569.94</v>
      </c>
      <c r="J21" s="36">
        <f>SUM(J10:J20)</f>
        <v>45313.409999999996</v>
      </c>
      <c r="K21" s="36">
        <f>SUM(K10:K20)</f>
        <v>305903.07</v>
      </c>
      <c r="L21" s="36">
        <f>SUM(L10:L20)</f>
        <v>991096.93</v>
      </c>
      <c r="M21" s="5"/>
      <c r="AD21" s="32"/>
      <c r="AE21" s="32"/>
      <c r="AF21" s="33"/>
      <c r="AG21" s="34"/>
      <c r="AH21" s="35"/>
      <c r="AI21" s="35"/>
      <c r="AJ21" s="35"/>
      <c r="AK21" s="35"/>
      <c r="AL21" s="35"/>
      <c r="AM21" s="35"/>
      <c r="AN21" s="36"/>
    </row>
    <row r="22" spans="1:40" ht="30" customHeight="1">
      <c r="A22" s="178" t="s">
        <v>241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5"/>
      <c r="N22" s="5"/>
      <c r="O22" s="37"/>
      <c r="P22" s="25"/>
      <c r="Q22" s="38"/>
      <c r="R22" s="39"/>
      <c r="S22" s="39"/>
      <c r="T22" s="40" t="s">
        <v>204</v>
      </c>
      <c r="U22" s="39"/>
      <c r="V22" s="39"/>
      <c r="W22" s="39"/>
      <c r="X22" s="39"/>
      <c r="Y22" s="41"/>
      <c r="Z22" s="42"/>
    </row>
    <row r="23" spans="1:40" ht="30" customHeight="1">
      <c r="A23" s="99" t="s">
        <v>4</v>
      </c>
      <c r="B23" s="2" t="s">
        <v>5</v>
      </c>
      <c r="C23" s="2" t="s">
        <v>6</v>
      </c>
      <c r="D23" s="99" t="s">
        <v>145</v>
      </c>
      <c r="E23" s="2" t="s">
        <v>7</v>
      </c>
      <c r="F23" s="99" t="s">
        <v>162</v>
      </c>
      <c r="G23" s="99" t="s">
        <v>8</v>
      </c>
      <c r="H23" s="99" t="s">
        <v>10</v>
      </c>
      <c r="I23" s="99" t="s">
        <v>9</v>
      </c>
      <c r="J23" s="99" t="s">
        <v>163</v>
      </c>
      <c r="K23" s="99" t="s">
        <v>164</v>
      </c>
      <c r="L23" s="99" t="s">
        <v>165</v>
      </c>
      <c r="M23" s="5"/>
      <c r="O23" s="42"/>
      <c r="P23" s="25"/>
      <c r="Q23" s="8"/>
      <c r="R23" s="8"/>
      <c r="S23" s="9" t="s">
        <v>162</v>
      </c>
      <c r="T23" s="9" t="s">
        <v>8</v>
      </c>
      <c r="U23" s="9" t="s">
        <v>9</v>
      </c>
      <c r="V23" s="9" t="s">
        <v>10</v>
      </c>
      <c r="W23" s="9" t="s">
        <v>163</v>
      </c>
      <c r="X23" s="9" t="s">
        <v>164</v>
      </c>
      <c r="Y23" s="9" t="s">
        <v>165</v>
      </c>
      <c r="Z23" s="42"/>
    </row>
    <row r="24" spans="1:40" ht="30" customHeight="1">
      <c r="A24" s="75">
        <v>12</v>
      </c>
      <c r="B24" s="32" t="s">
        <v>14</v>
      </c>
      <c r="C24" s="32" t="s">
        <v>267</v>
      </c>
      <c r="D24" s="33" t="s">
        <v>149</v>
      </c>
      <c r="E24" s="33" t="s">
        <v>15</v>
      </c>
      <c r="F24" s="35">
        <v>82500</v>
      </c>
      <c r="G24" s="35">
        <f>F24*0.0287</f>
        <v>2367.75</v>
      </c>
      <c r="H24" s="35">
        <v>7989</v>
      </c>
      <c r="I24" s="35">
        <v>2508</v>
      </c>
      <c r="J24" s="139">
        <v>35634.050000000003</v>
      </c>
      <c r="K24" s="139">
        <f>G24+H24+I24+J24</f>
        <v>48498.8</v>
      </c>
      <c r="L24" s="44">
        <f>F24-K24</f>
        <v>34001.199999999997</v>
      </c>
      <c r="M24" s="5"/>
      <c r="O24" s="42"/>
      <c r="P24" s="25"/>
      <c r="Q24" s="8"/>
      <c r="R24" s="11" t="s">
        <v>185</v>
      </c>
      <c r="S24" s="12">
        <f>[1]Hoja1!$O$43</f>
        <v>49000</v>
      </c>
      <c r="T24" s="43">
        <v>1406.3</v>
      </c>
      <c r="U24" s="43">
        <v>1489.6</v>
      </c>
      <c r="V24" s="43">
        <v>1712.86</v>
      </c>
      <c r="W24" s="13">
        <v>17452.7</v>
      </c>
      <c r="X24" s="14">
        <f>T24+U24+V24+W24</f>
        <v>22061.46</v>
      </c>
      <c r="Y24" s="13">
        <f>S24-X24</f>
        <v>26938.54</v>
      </c>
      <c r="Z24" s="42"/>
    </row>
    <row r="25" spans="1:40" ht="30" customHeight="1">
      <c r="A25" s="104" t="s">
        <v>167</v>
      </c>
      <c r="F25" s="36">
        <f>+F24</f>
        <v>82500</v>
      </c>
      <c r="G25" s="36">
        <f>SUM(G24)</f>
        <v>2367.75</v>
      </c>
      <c r="H25" s="36">
        <f>SUM(H24)</f>
        <v>7989</v>
      </c>
      <c r="I25" s="36">
        <f>SUM(I24)</f>
        <v>2508</v>
      </c>
      <c r="J25" s="140">
        <f>SUM(J24)</f>
        <v>35634.050000000003</v>
      </c>
      <c r="K25" s="140">
        <f>SUM(K24)</f>
        <v>48498.8</v>
      </c>
      <c r="L25" s="141">
        <f>F25-K25</f>
        <v>34001.199999999997</v>
      </c>
      <c r="M25" s="5"/>
      <c r="O25" s="37"/>
      <c r="P25" s="25"/>
      <c r="Q25" s="8"/>
      <c r="R25" s="96" t="s">
        <v>205</v>
      </c>
      <c r="S25" s="93">
        <v>11000</v>
      </c>
      <c r="T25" s="97">
        <v>315.7</v>
      </c>
      <c r="U25" s="97">
        <v>334.4</v>
      </c>
      <c r="V25" s="97">
        <v>1773.79</v>
      </c>
      <c r="W25" s="97">
        <v>0</v>
      </c>
      <c r="X25" s="97">
        <v>2423.89</v>
      </c>
      <c r="Y25" s="98">
        <v>8576.11</v>
      </c>
      <c r="Z25" s="42"/>
    </row>
    <row r="26" spans="1:40" ht="30" customHeight="1">
      <c r="A26" s="179" t="s">
        <v>104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5"/>
      <c r="N26" s="5"/>
      <c r="O26" s="44"/>
      <c r="P26" s="25"/>
      <c r="Q26" s="8"/>
      <c r="R26" s="11" t="s">
        <v>187</v>
      </c>
      <c r="S26" s="17">
        <f>+S24+S25</f>
        <v>60000</v>
      </c>
      <c r="T26" s="18">
        <f>T24+T25</f>
        <v>1722</v>
      </c>
      <c r="U26" s="18">
        <f>U24+U25</f>
        <v>1824</v>
      </c>
      <c r="V26" s="18">
        <f>+V24+V25</f>
        <v>3486.6499999999996</v>
      </c>
      <c r="W26" s="18">
        <f>W24+W25</f>
        <v>17452.7</v>
      </c>
      <c r="X26" s="18">
        <f>+X24+X25</f>
        <v>24485.35</v>
      </c>
      <c r="Y26" s="18">
        <f>SUM(Y24:Y25)</f>
        <v>35514.65</v>
      </c>
    </row>
    <row r="27" spans="1:40" ht="30" customHeight="1">
      <c r="A27" s="99" t="s">
        <v>4</v>
      </c>
      <c r="B27" s="2" t="s">
        <v>5</v>
      </c>
      <c r="C27" s="2" t="s">
        <v>6</v>
      </c>
      <c r="D27" s="99" t="s">
        <v>145</v>
      </c>
      <c r="E27" s="2" t="s">
        <v>7</v>
      </c>
      <c r="F27" s="99" t="s">
        <v>162</v>
      </c>
      <c r="G27" s="99" t="s">
        <v>8</v>
      </c>
      <c r="H27" s="99" t="s">
        <v>10</v>
      </c>
      <c r="I27" s="99" t="s">
        <v>9</v>
      </c>
      <c r="J27" s="99" t="s">
        <v>163</v>
      </c>
      <c r="K27" s="99" t="s">
        <v>164</v>
      </c>
      <c r="L27" s="99" t="s">
        <v>165</v>
      </c>
      <c r="M27" s="5"/>
      <c r="O27" s="44"/>
      <c r="P27" s="42"/>
      <c r="Q27" s="42"/>
      <c r="R27" s="42"/>
    </row>
    <row r="28" spans="1:40" s="42" customFormat="1" ht="30" customHeight="1">
      <c r="A28" s="75">
        <v>13</v>
      </c>
      <c r="B28" s="32" t="s">
        <v>23</v>
      </c>
      <c r="C28" s="32" t="s">
        <v>24</v>
      </c>
      <c r="D28" s="100" t="s">
        <v>148</v>
      </c>
      <c r="E28" s="33" t="s">
        <v>15</v>
      </c>
      <c r="F28" s="66">
        <v>50000</v>
      </c>
      <c r="G28" s="66">
        <v>1435</v>
      </c>
      <c r="H28" s="66">
        <v>1854</v>
      </c>
      <c r="I28" s="66">
        <v>1520</v>
      </c>
      <c r="J28" s="66">
        <v>4470.26</v>
      </c>
      <c r="K28" s="66">
        <f>G28+H28+I28+J28</f>
        <v>9279.26</v>
      </c>
      <c r="L28" s="66">
        <f>F28-K28</f>
        <v>40720.74</v>
      </c>
      <c r="M28" s="5"/>
      <c r="O28" s="44"/>
      <c r="Y28" s="4"/>
      <c r="Z28" s="4"/>
      <c r="AA28" s="4"/>
    </row>
    <row r="29" spans="1:40" ht="30" customHeight="1">
      <c r="A29" s="75">
        <v>14</v>
      </c>
      <c r="B29" s="32" t="s">
        <v>22</v>
      </c>
      <c r="C29" s="32" t="s">
        <v>99</v>
      </c>
      <c r="D29" s="33" t="s">
        <v>149</v>
      </c>
      <c r="E29" s="33" t="s">
        <v>15</v>
      </c>
      <c r="F29" s="35">
        <v>60000</v>
      </c>
      <c r="G29" s="35">
        <v>1722</v>
      </c>
      <c r="H29" s="35">
        <v>3486.65</v>
      </c>
      <c r="I29" s="66">
        <v>1824</v>
      </c>
      <c r="J29" s="35">
        <v>145</v>
      </c>
      <c r="K29" s="66">
        <f>G29+H29+I29+J29</f>
        <v>7177.65</v>
      </c>
      <c r="L29" s="35">
        <f>F29-K29</f>
        <v>52822.35</v>
      </c>
      <c r="M29" s="5"/>
      <c r="O29" s="44"/>
      <c r="P29" s="7"/>
      <c r="Q29" s="45" t="s">
        <v>35</v>
      </c>
      <c r="R29" s="45"/>
      <c r="S29" s="45"/>
      <c r="T29" s="45"/>
      <c r="U29" s="45"/>
      <c r="V29" s="45"/>
      <c r="W29" s="45"/>
      <c r="X29" s="45"/>
      <c r="Y29" s="45"/>
    </row>
    <row r="30" spans="1:40" ht="30" customHeight="1">
      <c r="A30" s="75">
        <v>15</v>
      </c>
      <c r="B30" s="32" t="s">
        <v>98</v>
      </c>
      <c r="C30" s="32" t="s">
        <v>99</v>
      </c>
      <c r="D30" s="100" t="s">
        <v>149</v>
      </c>
      <c r="E30" s="33" t="s">
        <v>13</v>
      </c>
      <c r="F30" s="66">
        <v>100000</v>
      </c>
      <c r="G30" s="66">
        <v>2870</v>
      </c>
      <c r="H30" s="66">
        <v>11247.71</v>
      </c>
      <c r="I30" s="66">
        <v>3040</v>
      </c>
      <c r="J30" s="66">
        <v>3655.92</v>
      </c>
      <c r="K30" s="66">
        <f>G30+H30+I30+J30</f>
        <v>20813.629999999997</v>
      </c>
      <c r="L30" s="66">
        <f>F30-K30</f>
        <v>79186.37</v>
      </c>
      <c r="M30" s="5"/>
      <c r="O30" s="44"/>
      <c r="P30" s="7"/>
      <c r="Q30" s="8"/>
      <c r="R30" s="8"/>
      <c r="S30" s="9" t="s">
        <v>162</v>
      </c>
      <c r="T30" s="9" t="s">
        <v>8</v>
      </c>
      <c r="U30" s="9" t="s">
        <v>9</v>
      </c>
      <c r="V30" s="9" t="s">
        <v>10</v>
      </c>
      <c r="W30" s="9" t="s">
        <v>163</v>
      </c>
      <c r="X30" s="9" t="s">
        <v>164</v>
      </c>
      <c r="Y30" s="9" t="s">
        <v>165</v>
      </c>
    </row>
    <row r="31" spans="1:40" ht="30" customHeight="1">
      <c r="A31" s="75">
        <v>16</v>
      </c>
      <c r="B31" s="32" t="s">
        <v>102</v>
      </c>
      <c r="C31" s="32" t="s">
        <v>103</v>
      </c>
      <c r="D31" s="100" t="s">
        <v>149</v>
      </c>
      <c r="E31" s="33" t="s">
        <v>13</v>
      </c>
      <c r="F31" s="66">
        <v>45000</v>
      </c>
      <c r="G31" s="66">
        <v>1291.5</v>
      </c>
      <c r="H31" s="66">
        <v>0</v>
      </c>
      <c r="I31" s="66">
        <v>1368</v>
      </c>
      <c r="J31" s="66">
        <v>25</v>
      </c>
      <c r="K31" s="66">
        <f>G31+H31+I31+J31</f>
        <v>2684.5</v>
      </c>
      <c r="L31" s="66">
        <f>F31-K31</f>
        <v>42315.5</v>
      </c>
      <c r="M31" s="5"/>
      <c r="O31" s="44"/>
      <c r="P31" s="7"/>
      <c r="Q31" s="8"/>
      <c r="R31" s="11" t="s">
        <v>185</v>
      </c>
      <c r="S31" s="1">
        <v>45000</v>
      </c>
      <c r="T31" s="1">
        <f>S31*0.0287</f>
        <v>1291.5</v>
      </c>
      <c r="U31" s="1">
        <f>IF(S31&lt;75829.93,S31*0.0304,2305.23)</f>
        <v>1368</v>
      </c>
      <c r="V31" s="1">
        <v>891.01</v>
      </c>
      <c r="W31" s="1">
        <v>2040.46</v>
      </c>
      <c r="X31" s="1">
        <f>T31+U31+V31+W31</f>
        <v>5590.97</v>
      </c>
      <c r="Y31" s="46">
        <v>39409.03</v>
      </c>
    </row>
    <row r="32" spans="1:40" ht="30" customHeight="1">
      <c r="A32" s="33">
        <v>17</v>
      </c>
      <c r="B32" s="32" t="s">
        <v>250</v>
      </c>
      <c r="C32" s="102" t="s">
        <v>265</v>
      </c>
      <c r="D32" s="100" t="s">
        <v>148</v>
      </c>
      <c r="E32" s="33" t="s">
        <v>13</v>
      </c>
      <c r="F32" s="142">
        <v>44000</v>
      </c>
      <c r="G32" s="142">
        <v>1262.8</v>
      </c>
      <c r="H32" s="142">
        <v>1007.19</v>
      </c>
      <c r="I32" s="142">
        <v>1337.6</v>
      </c>
      <c r="J32" s="142">
        <v>725</v>
      </c>
      <c r="K32" s="142">
        <f>G32+H32+I32+J32</f>
        <v>4332.59</v>
      </c>
      <c r="L32" s="142">
        <f>F32-K32</f>
        <v>39667.410000000003</v>
      </c>
      <c r="M32" s="5"/>
      <c r="O32" s="29"/>
      <c r="P32" s="11" t="s">
        <v>187</v>
      </c>
      <c r="Q32" s="17">
        <f>+Q165+Q166</f>
        <v>40000</v>
      </c>
      <c r="R32" s="18">
        <f>R165+R166</f>
        <v>1148</v>
      </c>
      <c r="S32" s="18">
        <f>S165+S166</f>
        <v>1506.65</v>
      </c>
      <c r="T32" s="18">
        <f>+T165+T166</f>
        <v>152</v>
      </c>
      <c r="U32" s="18">
        <f>U165+U166</f>
        <v>725</v>
      </c>
      <c r="V32" s="18">
        <f>+V165+V166</f>
        <v>3531.65</v>
      </c>
      <c r="W32" s="18">
        <f>W165+W166</f>
        <v>36468.35</v>
      </c>
      <c r="X32" s="61"/>
      <c r="Y32" s="61"/>
      <c r="Z32" s="66"/>
      <c r="AA32" s="66"/>
      <c r="AB32" s="66"/>
      <c r="AC32" s="67"/>
    </row>
    <row r="33" spans="1:49" ht="30" customHeight="1">
      <c r="A33" s="104" t="s">
        <v>167</v>
      </c>
      <c r="B33" s="70"/>
      <c r="C33" s="70"/>
      <c r="D33" s="105"/>
      <c r="E33" s="104"/>
      <c r="F33" s="36">
        <f t="shared" ref="F33:L33" si="3">SUM(F28:F32)</f>
        <v>299000</v>
      </c>
      <c r="G33" s="36">
        <f t="shared" si="3"/>
        <v>8581.2999999999993</v>
      </c>
      <c r="H33" s="36">
        <f t="shared" si="3"/>
        <v>17595.55</v>
      </c>
      <c r="I33" s="36">
        <f t="shared" si="3"/>
        <v>9089.6</v>
      </c>
      <c r="J33" s="36">
        <f t="shared" si="3"/>
        <v>9021.18</v>
      </c>
      <c r="K33" s="36">
        <f t="shared" si="3"/>
        <v>44287.62999999999</v>
      </c>
      <c r="L33" s="36">
        <f t="shared" si="3"/>
        <v>254712.37</v>
      </c>
      <c r="M33" s="5"/>
      <c r="O33" s="42"/>
      <c r="P33" s="7"/>
      <c r="Q33" s="8"/>
      <c r="R33" s="11" t="s">
        <v>186</v>
      </c>
      <c r="S33" s="1">
        <v>10000</v>
      </c>
      <c r="T33" s="47">
        <v>287</v>
      </c>
      <c r="U33" s="47">
        <v>304</v>
      </c>
      <c r="V33" s="47">
        <v>1411.35</v>
      </c>
      <c r="W33" s="48">
        <v>0</v>
      </c>
      <c r="X33" s="47">
        <v>2002.35</v>
      </c>
      <c r="Y33" s="48">
        <v>7997.65</v>
      </c>
      <c r="Z33" s="42"/>
    </row>
    <row r="34" spans="1:49" ht="35.25" customHeight="1">
      <c r="A34" s="152" t="s">
        <v>106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5"/>
      <c r="N34" s="5"/>
      <c r="P34" s="7"/>
      <c r="Q34" s="8"/>
      <c r="R34" s="11" t="s">
        <v>187</v>
      </c>
      <c r="S34" s="49">
        <f>+S31+S33</f>
        <v>55000</v>
      </c>
      <c r="T34" s="23">
        <f>T31+T33</f>
        <v>1578.5</v>
      </c>
      <c r="U34" s="23">
        <f>U31+U33</f>
        <v>1672</v>
      </c>
      <c r="V34" s="23">
        <f>+V31+V33</f>
        <v>2302.3599999999997</v>
      </c>
      <c r="W34" s="23">
        <f>W31+W33</f>
        <v>2040.46</v>
      </c>
      <c r="X34" s="23">
        <f>+X31+X33</f>
        <v>7593.32</v>
      </c>
      <c r="Y34" s="23">
        <f>+Y31+Y33</f>
        <v>47406.68</v>
      </c>
    </row>
    <row r="35" spans="1:49" ht="45.75" customHeight="1">
      <c r="A35" s="99" t="s">
        <v>4</v>
      </c>
      <c r="B35" s="2" t="s">
        <v>5</v>
      </c>
      <c r="C35" s="2" t="s">
        <v>6</v>
      </c>
      <c r="D35" s="99" t="s">
        <v>145</v>
      </c>
      <c r="E35" s="2" t="s">
        <v>7</v>
      </c>
      <c r="F35" s="99" t="s">
        <v>162</v>
      </c>
      <c r="G35" s="99" t="s">
        <v>8</v>
      </c>
      <c r="H35" s="99" t="s">
        <v>10</v>
      </c>
      <c r="I35" s="99" t="s">
        <v>9</v>
      </c>
      <c r="J35" s="99" t="s">
        <v>163</v>
      </c>
      <c r="K35" s="99" t="s">
        <v>164</v>
      </c>
      <c r="L35" s="99" t="s">
        <v>165</v>
      </c>
      <c r="M35" s="5"/>
      <c r="S35" s="4" t="s">
        <v>229</v>
      </c>
    </row>
    <row r="36" spans="1:49" ht="38.25" customHeight="1">
      <c r="A36" s="75">
        <v>18</v>
      </c>
      <c r="B36" s="138" t="s">
        <v>33</v>
      </c>
      <c r="C36" s="32" t="s">
        <v>34</v>
      </c>
      <c r="D36" s="100" t="s">
        <v>149</v>
      </c>
      <c r="E36" s="33" t="s">
        <v>15</v>
      </c>
      <c r="F36" s="66">
        <v>122500</v>
      </c>
      <c r="G36" s="66">
        <v>3515.75</v>
      </c>
      <c r="H36" s="66">
        <v>16969.13</v>
      </c>
      <c r="I36" s="66">
        <v>3724</v>
      </c>
      <c r="J36" s="66">
        <v>4550.46</v>
      </c>
      <c r="K36" s="66">
        <f>G36+H36+I36+J36</f>
        <v>28759.34</v>
      </c>
      <c r="L36" s="66">
        <f>F36-K36</f>
        <v>93740.66</v>
      </c>
      <c r="M36" s="5"/>
      <c r="P36" s="26" t="s">
        <v>227</v>
      </c>
      <c r="Q36" s="26" t="s">
        <v>8</v>
      </c>
      <c r="R36" s="27" t="s">
        <v>9</v>
      </c>
      <c r="S36" s="28" t="s">
        <v>10</v>
      </c>
      <c r="T36" s="28" t="s">
        <v>224</v>
      </c>
      <c r="U36" s="28" t="s">
        <v>225</v>
      </c>
      <c r="V36" s="28" t="s">
        <v>226</v>
      </c>
    </row>
    <row r="37" spans="1:49" ht="32.25" customHeight="1">
      <c r="A37" s="75">
        <v>19</v>
      </c>
      <c r="B37" s="32" t="s">
        <v>35</v>
      </c>
      <c r="C37" s="32" t="s">
        <v>266</v>
      </c>
      <c r="D37" s="100" t="s">
        <v>148</v>
      </c>
      <c r="E37" s="33" t="s">
        <v>15</v>
      </c>
      <c r="F37" s="66">
        <v>60000</v>
      </c>
      <c r="G37" s="66">
        <v>1722</v>
      </c>
      <c r="H37" s="66">
        <v>0</v>
      </c>
      <c r="I37" s="66">
        <v>1824</v>
      </c>
      <c r="J37" s="66">
        <v>3469.46</v>
      </c>
      <c r="K37" s="66">
        <f>G37+H37+I37+J37</f>
        <v>7015.46</v>
      </c>
      <c r="L37" s="66">
        <f>F37-K37</f>
        <v>52984.54</v>
      </c>
      <c r="M37" s="5"/>
      <c r="P37" s="30">
        <v>182000</v>
      </c>
      <c r="Q37" s="30">
        <v>5223.3999999999996</v>
      </c>
      <c r="R37" s="30">
        <v>5532.8</v>
      </c>
      <c r="S37" s="29">
        <v>13015.69</v>
      </c>
      <c r="T37" s="29">
        <v>7575.37</v>
      </c>
      <c r="U37" s="29">
        <v>31347.26</v>
      </c>
      <c r="V37" s="29">
        <v>150652.74</v>
      </c>
    </row>
    <row r="38" spans="1:49" ht="36" customHeight="1">
      <c r="A38" s="75">
        <v>20</v>
      </c>
      <c r="B38" s="32" t="s">
        <v>169</v>
      </c>
      <c r="C38" s="102" t="s">
        <v>19</v>
      </c>
      <c r="D38" s="100" t="s">
        <v>149</v>
      </c>
      <c r="E38" s="33" t="s">
        <v>13</v>
      </c>
      <c r="F38" s="66">
        <v>37000</v>
      </c>
      <c r="G38" s="66">
        <v>1061.9000000000001</v>
      </c>
      <c r="H38" s="66">
        <v>0</v>
      </c>
      <c r="I38" s="66">
        <v>1124.8</v>
      </c>
      <c r="J38" s="66">
        <v>3073.64</v>
      </c>
      <c r="K38" s="66">
        <f>G38+H38+I38+J38</f>
        <v>5260.34</v>
      </c>
      <c r="L38" s="66">
        <f>F38-K38</f>
        <v>31739.66</v>
      </c>
      <c r="M38" s="5"/>
      <c r="P38" s="30">
        <v>10000</v>
      </c>
      <c r="Q38" s="30">
        <v>287</v>
      </c>
      <c r="R38" s="30">
        <v>304</v>
      </c>
      <c r="S38" s="29">
        <v>1411.35</v>
      </c>
      <c r="T38" s="29">
        <v>0</v>
      </c>
      <c r="U38" s="29">
        <v>2002.35</v>
      </c>
      <c r="V38" s="29">
        <v>7997.65</v>
      </c>
    </row>
    <row r="39" spans="1:49" ht="27.75" customHeight="1">
      <c r="A39" s="104" t="s">
        <v>167</v>
      </c>
      <c r="B39" s="106"/>
      <c r="C39" s="106"/>
      <c r="D39" s="105"/>
      <c r="E39" s="104"/>
      <c r="F39" s="36">
        <f>SUM(F36:F38)</f>
        <v>219500</v>
      </c>
      <c r="G39" s="36">
        <f>+SUM(G36:G38)</f>
        <v>6299.65</v>
      </c>
      <c r="H39" s="36">
        <f>SUM(H36:H38)</f>
        <v>16969.13</v>
      </c>
      <c r="I39" s="36">
        <f>+SUM(I36:I38)</f>
        <v>6672.8</v>
      </c>
      <c r="J39" s="36">
        <f>SUM(J36:J38)</f>
        <v>11093.56</v>
      </c>
      <c r="K39" s="36">
        <f>SUM(K36:K38)</f>
        <v>41035.14</v>
      </c>
      <c r="L39" s="36">
        <f>SUM(L36:L38)</f>
        <v>178464.86000000002</v>
      </c>
      <c r="M39" s="5"/>
      <c r="O39" s="42"/>
      <c r="P39" s="31">
        <f t="shared" ref="P39:V39" si="4">SUM(P37:P38)</f>
        <v>192000</v>
      </c>
      <c r="Q39" s="31">
        <f t="shared" si="4"/>
        <v>5510.4</v>
      </c>
      <c r="R39" s="31">
        <f t="shared" si="4"/>
        <v>5836.8</v>
      </c>
      <c r="S39" s="31">
        <f t="shared" si="4"/>
        <v>14427.04</v>
      </c>
      <c r="T39" s="31">
        <f t="shared" si="4"/>
        <v>7575.37</v>
      </c>
      <c r="U39" s="31">
        <f t="shared" si="4"/>
        <v>33349.61</v>
      </c>
      <c r="V39" s="31">
        <f t="shared" si="4"/>
        <v>158650.38999999998</v>
      </c>
      <c r="W39" s="42"/>
      <c r="X39" s="42"/>
      <c r="Y39" s="42"/>
      <c r="Z39" s="42"/>
    </row>
    <row r="40" spans="1:49" ht="30" customHeight="1">
      <c r="A40" s="152" t="s">
        <v>105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5"/>
      <c r="N40" s="5"/>
      <c r="P40" s="7"/>
      <c r="Q40" s="164" t="s">
        <v>85</v>
      </c>
      <c r="R40" s="165"/>
      <c r="S40" s="165"/>
      <c r="T40" s="165"/>
      <c r="U40" s="165"/>
      <c r="V40" s="165"/>
      <c r="W40" s="165"/>
      <c r="X40" s="165"/>
      <c r="Y40" s="166"/>
    </row>
    <row r="41" spans="1:49" ht="30" customHeight="1">
      <c r="A41" s="99" t="s">
        <v>4</v>
      </c>
      <c r="B41" s="2" t="s">
        <v>5</v>
      </c>
      <c r="C41" s="2" t="s">
        <v>6</v>
      </c>
      <c r="D41" s="99" t="s">
        <v>145</v>
      </c>
      <c r="E41" s="2" t="s">
        <v>7</v>
      </c>
      <c r="F41" s="99" t="s">
        <v>162</v>
      </c>
      <c r="G41" s="99" t="s">
        <v>8</v>
      </c>
      <c r="H41" s="99" t="s">
        <v>10</v>
      </c>
      <c r="I41" s="99" t="s">
        <v>9</v>
      </c>
      <c r="J41" s="99" t="s">
        <v>163</v>
      </c>
      <c r="K41" s="99" t="s">
        <v>164</v>
      </c>
      <c r="L41" s="99" t="s">
        <v>165</v>
      </c>
      <c r="M41" s="5"/>
      <c r="P41" s="7"/>
      <c r="Q41" s="8"/>
      <c r="R41" s="8"/>
      <c r="S41" s="9" t="s">
        <v>162</v>
      </c>
      <c r="T41" s="9" t="s">
        <v>8</v>
      </c>
      <c r="U41" s="9" t="s">
        <v>9</v>
      </c>
      <c r="V41" s="9" t="s">
        <v>10</v>
      </c>
      <c r="W41" s="9" t="s">
        <v>163</v>
      </c>
      <c r="X41" s="9" t="s">
        <v>164</v>
      </c>
      <c r="Y41" s="9" t="s">
        <v>165</v>
      </c>
    </row>
    <row r="42" spans="1:49" ht="30" customHeight="1">
      <c r="A42" s="100">
        <v>21</v>
      </c>
      <c r="B42" s="32" t="s">
        <v>28</v>
      </c>
      <c r="C42" s="32" t="s">
        <v>29</v>
      </c>
      <c r="D42" s="100" t="s">
        <v>149</v>
      </c>
      <c r="E42" s="33" t="s">
        <v>15</v>
      </c>
      <c r="F42" s="66">
        <v>100000</v>
      </c>
      <c r="G42" s="66">
        <v>2870</v>
      </c>
      <c r="H42" s="66">
        <v>12105.44</v>
      </c>
      <c r="I42" s="66">
        <v>3040</v>
      </c>
      <c r="J42" s="66">
        <v>20378.77</v>
      </c>
      <c r="K42" s="66">
        <f t="shared" ref="K42:K48" si="5">G42+H42+I42+J42</f>
        <v>38394.210000000006</v>
      </c>
      <c r="L42" s="66">
        <f t="shared" ref="L42:L48" si="6">F42-K42</f>
        <v>61605.789999999994</v>
      </c>
      <c r="M42" s="5"/>
      <c r="P42" s="7"/>
      <c r="Q42" s="8"/>
      <c r="R42" s="11" t="s">
        <v>185</v>
      </c>
      <c r="S42" s="12">
        <v>35000</v>
      </c>
      <c r="T42" s="13">
        <v>1004.5</v>
      </c>
      <c r="U42" s="13">
        <v>1064</v>
      </c>
      <c r="V42" s="13">
        <v>0</v>
      </c>
      <c r="W42" s="13">
        <v>2225</v>
      </c>
      <c r="X42" s="14">
        <v>4293.5</v>
      </c>
      <c r="Y42" s="13">
        <v>30706.5</v>
      </c>
    </row>
    <row r="43" spans="1:49" ht="30" customHeight="1">
      <c r="A43" s="100">
        <v>22</v>
      </c>
      <c r="B43" s="32" t="s">
        <v>236</v>
      </c>
      <c r="C43" s="32" t="s">
        <v>237</v>
      </c>
      <c r="D43" s="100" t="s">
        <v>149</v>
      </c>
      <c r="E43" s="33" t="s">
        <v>238</v>
      </c>
      <c r="F43" s="66">
        <v>122500</v>
      </c>
      <c r="G43" s="66">
        <v>3515.75</v>
      </c>
      <c r="H43" s="66">
        <v>16111.4</v>
      </c>
      <c r="I43" s="66">
        <v>3724</v>
      </c>
      <c r="J43" s="66">
        <v>45255.06</v>
      </c>
      <c r="K43" s="66">
        <f t="shared" si="5"/>
        <v>68606.209999999992</v>
      </c>
      <c r="L43" s="66">
        <f t="shared" si="6"/>
        <v>53893.790000000008</v>
      </c>
      <c r="M43" s="5"/>
      <c r="P43" s="7"/>
      <c r="Q43" s="8"/>
      <c r="R43" s="11" t="s">
        <v>186</v>
      </c>
      <c r="S43" s="22">
        <v>13000</v>
      </c>
      <c r="T43" s="18">
        <v>373.1</v>
      </c>
      <c r="U43" s="18">
        <v>395.2</v>
      </c>
      <c r="V43" s="18">
        <v>1571.73</v>
      </c>
      <c r="W43" s="18">
        <v>0</v>
      </c>
      <c r="X43" s="18">
        <f>T43+U43+V43</f>
        <v>2340.0299999999997</v>
      </c>
      <c r="Y43" s="50">
        <f>S43-X43</f>
        <v>10659.970000000001</v>
      </c>
    </row>
    <row r="44" spans="1:49" ht="30" customHeight="1">
      <c r="A44" s="100">
        <v>23</v>
      </c>
      <c r="B44" s="32" t="s">
        <v>31</v>
      </c>
      <c r="C44" s="32" t="s">
        <v>30</v>
      </c>
      <c r="D44" s="100" t="s">
        <v>149</v>
      </c>
      <c r="E44" s="33" t="s">
        <v>15</v>
      </c>
      <c r="F44" s="66">
        <v>70000</v>
      </c>
      <c r="G44" s="66">
        <v>2009</v>
      </c>
      <c r="H44" s="66">
        <v>5025.3599999999997</v>
      </c>
      <c r="I44" s="66">
        <v>2128</v>
      </c>
      <c r="J44" s="66">
        <v>2040.46</v>
      </c>
      <c r="K44" s="66">
        <f t="shared" si="5"/>
        <v>11202.82</v>
      </c>
      <c r="L44" s="66">
        <f t="shared" si="6"/>
        <v>58797.18</v>
      </c>
      <c r="M44" s="5"/>
      <c r="P44" s="7"/>
      <c r="Q44" s="8"/>
      <c r="R44" s="11" t="s">
        <v>187</v>
      </c>
      <c r="S44" s="17">
        <f>+S42+S43</f>
        <v>48000</v>
      </c>
      <c r="T44" s="18">
        <f>T42+T43</f>
        <v>1377.6</v>
      </c>
      <c r="U44" s="18">
        <f>U42+U43</f>
        <v>1459.2</v>
      </c>
      <c r="V44" s="18">
        <f>+V42+V43</f>
        <v>1571.73</v>
      </c>
      <c r="W44" s="18">
        <f>W42+W43</f>
        <v>2225</v>
      </c>
      <c r="X44" s="18">
        <f>+X42+X43</f>
        <v>6633.53</v>
      </c>
      <c r="Y44" s="18">
        <f>+Y42+Y43</f>
        <v>41366.47</v>
      </c>
    </row>
    <row r="45" spans="1:49" ht="30" customHeight="1">
      <c r="A45" s="100">
        <v>24</v>
      </c>
      <c r="B45" s="102" t="s">
        <v>85</v>
      </c>
      <c r="C45" s="102" t="s">
        <v>30</v>
      </c>
      <c r="D45" s="100" t="s">
        <v>149</v>
      </c>
      <c r="E45" s="33" t="s">
        <v>13</v>
      </c>
      <c r="F45" s="101">
        <v>55000</v>
      </c>
      <c r="G45" s="66">
        <v>1578.2</v>
      </c>
      <c r="H45" s="66">
        <v>0</v>
      </c>
      <c r="I45" s="101">
        <v>1672</v>
      </c>
      <c r="J45" s="101">
        <v>6206.48</v>
      </c>
      <c r="K45" s="66">
        <f t="shared" si="5"/>
        <v>9456.68</v>
      </c>
      <c r="L45" s="66">
        <f t="shared" si="6"/>
        <v>45543.32</v>
      </c>
      <c r="M45" s="5"/>
      <c r="Q45" s="19"/>
    </row>
    <row r="46" spans="1:49" s="42" customFormat="1" ht="30" customHeight="1">
      <c r="A46" s="100">
        <v>25</v>
      </c>
      <c r="B46" s="102" t="s">
        <v>139</v>
      </c>
      <c r="C46" s="107" t="s">
        <v>30</v>
      </c>
      <c r="D46" s="100" t="s">
        <v>148</v>
      </c>
      <c r="E46" s="33" t="s">
        <v>15</v>
      </c>
      <c r="F46" s="66">
        <v>60000</v>
      </c>
      <c r="G46" s="66">
        <v>1722</v>
      </c>
      <c r="H46" s="66">
        <v>0</v>
      </c>
      <c r="I46" s="66">
        <v>1824</v>
      </c>
      <c r="J46" s="66">
        <v>325</v>
      </c>
      <c r="K46" s="66">
        <f t="shared" si="5"/>
        <v>3871</v>
      </c>
      <c r="L46" s="66">
        <f t="shared" si="6"/>
        <v>56129</v>
      </c>
      <c r="M46" s="4"/>
      <c r="O46" s="4"/>
      <c r="P46" s="4"/>
      <c r="Q46" s="161" t="s">
        <v>150</v>
      </c>
      <c r="R46" s="162"/>
      <c r="S46" s="162"/>
      <c r="T46" s="162"/>
      <c r="U46" s="162"/>
      <c r="V46" s="162"/>
      <c r="W46" s="162"/>
      <c r="X46" s="162"/>
      <c r="Y46" s="16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30" customHeight="1">
      <c r="A47" s="100">
        <v>26</v>
      </c>
      <c r="B47" s="102" t="s">
        <v>150</v>
      </c>
      <c r="C47" s="102" t="s">
        <v>30</v>
      </c>
      <c r="D47" s="100" t="s">
        <v>149</v>
      </c>
      <c r="E47" s="33" t="s">
        <v>13</v>
      </c>
      <c r="F47" s="66">
        <v>55000</v>
      </c>
      <c r="G47" s="66">
        <v>1578.5</v>
      </c>
      <c r="H47" s="66">
        <v>2559.67</v>
      </c>
      <c r="I47" s="66">
        <v>1672</v>
      </c>
      <c r="J47" s="66">
        <v>12028.22</v>
      </c>
      <c r="K47" s="66">
        <f t="shared" si="5"/>
        <v>17838.39</v>
      </c>
      <c r="L47" s="66">
        <f t="shared" si="6"/>
        <v>37161.61</v>
      </c>
      <c r="M47" s="5"/>
      <c r="Q47" s="19"/>
      <c r="R47" s="19"/>
      <c r="S47" s="99" t="s">
        <v>162</v>
      </c>
      <c r="T47" s="99" t="s">
        <v>8</v>
      </c>
      <c r="U47" s="99" t="s">
        <v>9</v>
      </c>
      <c r="V47" s="99" t="s">
        <v>10</v>
      </c>
      <c r="W47" s="99" t="s">
        <v>163</v>
      </c>
      <c r="X47" s="99" t="s">
        <v>164</v>
      </c>
      <c r="Y47" s="99" t="s">
        <v>165</v>
      </c>
    </row>
    <row r="48" spans="1:49" s="42" customFormat="1" ht="30" customHeight="1">
      <c r="A48" s="100">
        <v>27</v>
      </c>
      <c r="B48" s="102" t="s">
        <v>253</v>
      </c>
      <c r="C48" s="102" t="s">
        <v>254</v>
      </c>
      <c r="D48" s="100" t="s">
        <v>149</v>
      </c>
      <c r="E48" s="33" t="s">
        <v>13</v>
      </c>
      <c r="F48" s="66">
        <v>30000</v>
      </c>
      <c r="G48" s="66">
        <v>861</v>
      </c>
      <c r="H48" s="66">
        <v>0</v>
      </c>
      <c r="I48" s="66">
        <v>912</v>
      </c>
      <c r="J48" s="66">
        <v>625</v>
      </c>
      <c r="K48" s="66">
        <f t="shared" si="5"/>
        <v>2398</v>
      </c>
      <c r="L48" s="66">
        <f t="shared" si="6"/>
        <v>27602</v>
      </c>
      <c r="M48" s="5"/>
      <c r="O48" s="4"/>
      <c r="P48" s="7"/>
      <c r="Q48" s="8"/>
      <c r="R48" s="8"/>
      <c r="S48" s="9"/>
      <c r="T48" s="9"/>
      <c r="U48" s="9"/>
      <c r="V48" s="9"/>
      <c r="W48" s="9"/>
      <c r="X48" s="9"/>
      <c r="Y48" s="9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30" ht="30" customHeight="1">
      <c r="A49" s="104" t="s">
        <v>167</v>
      </c>
      <c r="B49" s="70"/>
      <c r="C49" s="70"/>
      <c r="D49" s="105"/>
      <c r="E49" s="104"/>
      <c r="F49" s="36">
        <f t="shared" ref="F49:L49" si="7">SUM(F42:F48)</f>
        <v>492500</v>
      </c>
      <c r="G49" s="36">
        <f t="shared" si="7"/>
        <v>14134.45</v>
      </c>
      <c r="H49" s="36">
        <f t="shared" si="7"/>
        <v>35801.869999999995</v>
      </c>
      <c r="I49" s="36">
        <f t="shared" si="7"/>
        <v>14972</v>
      </c>
      <c r="J49" s="36">
        <f t="shared" si="7"/>
        <v>86858.99</v>
      </c>
      <c r="K49" s="36">
        <f t="shared" si="7"/>
        <v>151767.31</v>
      </c>
      <c r="L49" s="36">
        <f t="shared" si="7"/>
        <v>340732.69</v>
      </c>
      <c r="M49" s="5"/>
      <c r="P49" s="7"/>
      <c r="Q49" s="8"/>
      <c r="R49" s="11" t="s">
        <v>185</v>
      </c>
      <c r="S49" s="12">
        <v>35000</v>
      </c>
      <c r="T49" s="13">
        <v>1004.5</v>
      </c>
      <c r="U49" s="13">
        <v>1064</v>
      </c>
      <c r="V49" s="13">
        <v>0</v>
      </c>
      <c r="W49" s="13">
        <v>15328.75</v>
      </c>
      <c r="X49" s="14">
        <f>T49+U49+W49</f>
        <v>17397.25</v>
      </c>
      <c r="Y49" s="13">
        <f>S49-X49</f>
        <v>17602.75</v>
      </c>
    </row>
    <row r="50" spans="1:30" ht="30" customHeight="1">
      <c r="A50" s="152" t="s">
        <v>108</v>
      </c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5"/>
      <c r="N50" s="5"/>
      <c r="P50" s="7"/>
      <c r="Q50" s="8"/>
      <c r="R50" s="11" t="s">
        <v>186</v>
      </c>
      <c r="S50" s="22">
        <v>13000</v>
      </c>
      <c r="T50" s="18">
        <v>373.1</v>
      </c>
      <c r="U50" s="18">
        <v>395.2</v>
      </c>
      <c r="V50" s="18">
        <v>1571.73</v>
      </c>
      <c r="W50" s="18">
        <v>0</v>
      </c>
      <c r="X50" s="18">
        <f>T50+U50+V50</f>
        <v>2340.0299999999997</v>
      </c>
      <c r="Y50" s="18">
        <f>S50-X50</f>
        <v>10659.970000000001</v>
      </c>
    </row>
    <row r="51" spans="1:30" ht="30" customHeight="1">
      <c r="A51" s="99" t="s">
        <v>4</v>
      </c>
      <c r="B51" s="2" t="s">
        <v>5</v>
      </c>
      <c r="C51" s="2" t="s">
        <v>6</v>
      </c>
      <c r="D51" s="99" t="s">
        <v>145</v>
      </c>
      <c r="E51" s="2" t="s">
        <v>7</v>
      </c>
      <c r="F51" s="99" t="s">
        <v>162</v>
      </c>
      <c r="G51" s="99" t="s">
        <v>8</v>
      </c>
      <c r="H51" s="99" t="s">
        <v>10</v>
      </c>
      <c r="I51" s="99" t="s">
        <v>9</v>
      </c>
      <c r="J51" s="99" t="s">
        <v>163</v>
      </c>
      <c r="K51" s="99" t="s">
        <v>164</v>
      </c>
      <c r="L51" s="99" t="s">
        <v>165</v>
      </c>
      <c r="M51" s="5"/>
      <c r="N51" s="5"/>
      <c r="P51" s="7"/>
      <c r="Q51" s="8"/>
      <c r="R51" s="11" t="s">
        <v>187</v>
      </c>
      <c r="S51" s="17">
        <f>+S49+S50</f>
        <v>48000</v>
      </c>
      <c r="T51" s="18">
        <f>T49+T50</f>
        <v>1377.6</v>
      </c>
      <c r="U51" s="18">
        <f>U49+U50</f>
        <v>1459.2</v>
      </c>
      <c r="V51" s="18">
        <f>+V49+V50</f>
        <v>1571.73</v>
      </c>
      <c r="W51" s="18">
        <f>W49+W50</f>
        <v>15328.75</v>
      </c>
      <c r="X51" s="18">
        <f>+X49+X50</f>
        <v>19737.28</v>
      </c>
      <c r="Y51" s="18">
        <f>+Y49+Y50</f>
        <v>28262.720000000001</v>
      </c>
    </row>
    <row r="52" spans="1:30" ht="30" customHeight="1">
      <c r="A52" s="33">
        <v>28</v>
      </c>
      <c r="B52" s="32" t="s">
        <v>61</v>
      </c>
      <c r="C52" s="32" t="s">
        <v>192</v>
      </c>
      <c r="D52" s="33" t="s">
        <v>149</v>
      </c>
      <c r="E52" s="33" t="s">
        <v>15</v>
      </c>
      <c r="F52" s="66">
        <v>62000</v>
      </c>
      <c r="G52" s="66">
        <f>F52*0.0287</f>
        <v>1779.4</v>
      </c>
      <c r="H52" s="66">
        <v>0</v>
      </c>
      <c r="I52" s="66">
        <f>IF(F52&lt;75829.93,F52*0.0304,2305.23)</f>
        <v>1884.8</v>
      </c>
      <c r="J52" s="66">
        <v>1425</v>
      </c>
      <c r="K52" s="101">
        <f>G52+H52+I52+J52</f>
        <v>5089.2</v>
      </c>
      <c r="L52" s="66">
        <f>F52-K52</f>
        <v>56910.8</v>
      </c>
      <c r="M52" s="5"/>
      <c r="P52" s="42"/>
      <c r="Q52" s="42"/>
      <c r="R52" s="42"/>
      <c r="S52" s="42"/>
      <c r="T52" s="37"/>
      <c r="U52" s="42"/>
      <c r="V52" s="42"/>
      <c r="W52" s="42"/>
      <c r="X52" s="42"/>
      <c r="Y52" s="42"/>
      <c r="Z52" s="42"/>
    </row>
    <row r="53" spans="1:30" ht="30" customHeight="1">
      <c r="A53" s="33">
        <v>29</v>
      </c>
      <c r="B53" s="32" t="s">
        <v>88</v>
      </c>
      <c r="C53" s="32" t="s">
        <v>89</v>
      </c>
      <c r="D53" s="33" t="s">
        <v>149</v>
      </c>
      <c r="E53" s="33" t="s">
        <v>13</v>
      </c>
      <c r="F53" s="66">
        <v>45000</v>
      </c>
      <c r="G53" s="66">
        <v>1291.5</v>
      </c>
      <c r="H53" s="66">
        <v>0</v>
      </c>
      <c r="I53" s="66">
        <v>1368</v>
      </c>
      <c r="J53" s="66">
        <v>1940.46</v>
      </c>
      <c r="K53" s="101">
        <f>G53+H53+I53+J53</f>
        <v>4599.96</v>
      </c>
      <c r="L53" s="66">
        <f>F53-K53</f>
        <v>40400.04</v>
      </c>
      <c r="M53" s="5"/>
      <c r="P53" s="42"/>
      <c r="Q53" s="42"/>
      <c r="R53" s="42"/>
      <c r="S53" s="42"/>
      <c r="T53" s="37"/>
      <c r="U53" s="42"/>
      <c r="V53" s="42"/>
      <c r="W53" s="42"/>
      <c r="X53" s="42"/>
      <c r="Y53" s="42"/>
      <c r="Z53" s="42"/>
    </row>
    <row r="54" spans="1:30" ht="30" customHeight="1">
      <c r="A54" s="104" t="s">
        <v>167</v>
      </c>
      <c r="B54" s="106"/>
      <c r="C54" s="106"/>
      <c r="D54" s="105"/>
      <c r="E54" s="104"/>
      <c r="F54" s="36">
        <f>SUM(F52:F53)</f>
        <v>107000</v>
      </c>
      <c r="G54" s="36">
        <f>SUM(G52:G53)</f>
        <v>3070.9</v>
      </c>
      <c r="H54" s="36">
        <f t="shared" ref="H54" si="8">SUM(H52)</f>
        <v>0</v>
      </c>
      <c r="I54" s="36">
        <f>SUM(I52:I53)</f>
        <v>3252.8</v>
      </c>
      <c r="J54" s="36">
        <f>SUM(J52:J53)</f>
        <v>3365.46</v>
      </c>
      <c r="K54" s="36">
        <f>SUM(K52:K53)</f>
        <v>9689.16</v>
      </c>
      <c r="L54" s="36">
        <f>SUM(L52:L53)</f>
        <v>97310.84</v>
      </c>
      <c r="M54" s="5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30" ht="30" customHeight="1">
      <c r="A55" s="152" t="s">
        <v>246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5"/>
      <c r="P55" s="7"/>
      <c r="Q55" s="148" t="s">
        <v>63</v>
      </c>
      <c r="R55" s="149"/>
      <c r="S55" s="149"/>
      <c r="T55" s="149"/>
      <c r="U55" s="149"/>
      <c r="V55" s="149"/>
      <c r="W55" s="149"/>
      <c r="X55" s="149"/>
      <c r="Y55" s="150"/>
    </row>
    <row r="56" spans="1:30" ht="30" customHeight="1">
      <c r="A56" s="99" t="s">
        <v>4</v>
      </c>
      <c r="B56" s="2" t="s">
        <v>5</v>
      </c>
      <c r="C56" s="2" t="s">
        <v>6</v>
      </c>
      <c r="D56" s="99" t="s">
        <v>145</v>
      </c>
      <c r="E56" s="2" t="s">
        <v>7</v>
      </c>
      <c r="F56" s="99" t="s">
        <v>162</v>
      </c>
      <c r="G56" s="99" t="s">
        <v>8</v>
      </c>
      <c r="H56" s="99" t="s">
        <v>10</v>
      </c>
      <c r="I56" s="99" t="s">
        <v>9</v>
      </c>
      <c r="J56" s="99" t="s">
        <v>163</v>
      </c>
      <c r="K56" s="99" t="s">
        <v>164</v>
      </c>
      <c r="L56" s="99" t="s">
        <v>165</v>
      </c>
      <c r="M56" s="5"/>
      <c r="P56" s="7"/>
      <c r="Q56" s="8"/>
      <c r="R56" s="8"/>
      <c r="S56" s="9" t="s">
        <v>162</v>
      </c>
      <c r="T56" s="9" t="s">
        <v>8</v>
      </c>
      <c r="U56" s="9" t="s">
        <v>9</v>
      </c>
      <c r="V56" s="9" t="s">
        <v>10</v>
      </c>
      <c r="W56" s="9" t="s">
        <v>163</v>
      </c>
      <c r="X56" s="9" t="s">
        <v>164</v>
      </c>
      <c r="Y56" s="9" t="s">
        <v>165</v>
      </c>
    </row>
    <row r="57" spans="1:30" s="42" customFormat="1" ht="50.25" customHeight="1">
      <c r="A57" s="33">
        <v>30</v>
      </c>
      <c r="B57" s="32" t="s">
        <v>63</v>
      </c>
      <c r="C57" s="107" t="s">
        <v>147</v>
      </c>
      <c r="D57" s="108" t="s">
        <v>149</v>
      </c>
      <c r="E57" s="33" t="s">
        <v>15</v>
      </c>
      <c r="F57" s="101">
        <v>101500</v>
      </c>
      <c r="G57" s="101">
        <v>2913.05</v>
      </c>
      <c r="H57" s="101">
        <v>12458.27</v>
      </c>
      <c r="I57" s="101">
        <v>3085.6</v>
      </c>
      <c r="J57" s="101">
        <v>3813.01</v>
      </c>
      <c r="K57" s="101">
        <f>G57+H57+I57+J57</f>
        <v>22269.93</v>
      </c>
      <c r="L57" s="101">
        <f>F57-K57</f>
        <v>79230.070000000007</v>
      </c>
      <c r="M57" s="5"/>
      <c r="O57" s="4"/>
      <c r="P57" s="7"/>
      <c r="Q57" s="8"/>
      <c r="R57" s="11" t="s">
        <v>185</v>
      </c>
      <c r="S57" s="51">
        <v>50000</v>
      </c>
      <c r="T57" s="52">
        <v>1435</v>
      </c>
      <c r="U57" s="52">
        <v>1520</v>
      </c>
      <c r="V57" s="52">
        <v>1854</v>
      </c>
      <c r="W57" s="52">
        <v>3225</v>
      </c>
      <c r="X57" s="52">
        <v>8034</v>
      </c>
      <c r="Y57" s="52">
        <v>41966</v>
      </c>
      <c r="Z57" s="4"/>
      <c r="AA57" s="4"/>
      <c r="AB57" s="4"/>
      <c r="AC57" s="4"/>
      <c r="AD57" s="4"/>
    </row>
    <row r="58" spans="1:30" ht="30" customHeight="1">
      <c r="A58" s="104" t="s">
        <v>167</v>
      </c>
      <c r="B58" s="106"/>
      <c r="C58" s="106"/>
      <c r="D58" s="105"/>
      <c r="E58" s="104"/>
      <c r="F58" s="36">
        <f>SUM(F57:F57)</f>
        <v>101500</v>
      </c>
      <c r="G58" s="36">
        <f>SUM(G57:G57)</f>
        <v>2913.05</v>
      </c>
      <c r="H58" s="36">
        <f>SUM(H57:H57)</f>
        <v>12458.27</v>
      </c>
      <c r="I58" s="36">
        <f>+SUM(I57:I57)</f>
        <v>3085.6</v>
      </c>
      <c r="J58" s="36">
        <f>SUM(J57:J57)</f>
        <v>3813.01</v>
      </c>
      <c r="K58" s="36">
        <f>+SUM(K57:K57)</f>
        <v>22269.93</v>
      </c>
      <c r="L58" s="36">
        <f>SUM(L57:L57)</f>
        <v>79230.070000000007</v>
      </c>
      <c r="M58" s="5"/>
      <c r="P58" s="7"/>
      <c r="Q58" s="8"/>
      <c r="R58" s="11" t="s">
        <v>187</v>
      </c>
      <c r="S58" s="17" t="e">
        <f>+S57+#REF!</f>
        <v>#REF!</v>
      </c>
      <c r="T58" s="18" t="e">
        <f>T57+#REF!</f>
        <v>#REF!</v>
      </c>
      <c r="U58" s="18" t="e">
        <f>U57+#REF!</f>
        <v>#REF!</v>
      </c>
      <c r="V58" s="18" t="e">
        <f>+V57+#REF!</f>
        <v>#REF!</v>
      </c>
      <c r="W58" s="18" t="e">
        <f>W57+#REF!</f>
        <v>#REF!</v>
      </c>
      <c r="X58" s="18" t="e">
        <f>+X57+#REF!</f>
        <v>#REF!</v>
      </c>
      <c r="Y58" s="18" t="e">
        <f>+Y57+#REF!</f>
        <v>#REF!</v>
      </c>
    </row>
    <row r="59" spans="1:30" ht="30" customHeight="1">
      <c r="A59" s="152" t="s">
        <v>242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5"/>
      <c r="N59" s="5"/>
      <c r="P59" s="7"/>
      <c r="Q59" s="8"/>
      <c r="R59" s="11"/>
      <c r="S59" s="12"/>
      <c r="T59" s="13"/>
      <c r="U59" s="13"/>
      <c r="V59" s="13"/>
      <c r="W59" s="13"/>
      <c r="X59" s="14"/>
      <c r="Y59" s="13"/>
    </row>
    <row r="60" spans="1:30" ht="30" customHeight="1">
      <c r="A60" s="99" t="s">
        <v>4</v>
      </c>
      <c r="B60" s="2" t="s">
        <v>5</v>
      </c>
      <c r="C60" s="2" t="s">
        <v>6</v>
      </c>
      <c r="D60" s="99" t="s">
        <v>145</v>
      </c>
      <c r="E60" s="2" t="s">
        <v>7</v>
      </c>
      <c r="F60" s="99" t="s">
        <v>162</v>
      </c>
      <c r="G60" s="99" t="s">
        <v>8</v>
      </c>
      <c r="H60" s="99" t="s">
        <v>10</v>
      </c>
      <c r="I60" s="99" t="s">
        <v>9</v>
      </c>
      <c r="J60" s="99" t="s">
        <v>163</v>
      </c>
      <c r="K60" s="99" t="s">
        <v>164</v>
      </c>
      <c r="L60" s="99" t="s">
        <v>165</v>
      </c>
      <c r="M60" s="5"/>
      <c r="P60" s="7"/>
    </row>
    <row r="61" spans="1:30" ht="30" customHeight="1">
      <c r="A61" s="75">
        <v>31</v>
      </c>
      <c r="B61" s="32" t="s">
        <v>100</v>
      </c>
      <c r="C61" s="32" t="s">
        <v>101</v>
      </c>
      <c r="D61" s="33" t="s">
        <v>148</v>
      </c>
      <c r="E61" s="33" t="s">
        <v>13</v>
      </c>
      <c r="F61" s="101">
        <v>37000</v>
      </c>
      <c r="G61" s="101">
        <v>1061.9000000000001</v>
      </c>
      <c r="H61" s="66">
        <v>0</v>
      </c>
      <c r="I61" s="101">
        <v>1124.8</v>
      </c>
      <c r="J61" s="101">
        <v>939.5</v>
      </c>
      <c r="K61" s="101">
        <f t="shared" ref="K61:K66" si="9">G61+H61+I61+J61</f>
        <v>3126.2</v>
      </c>
      <c r="L61" s="101">
        <f t="shared" ref="L61:L66" si="10">F61-K61</f>
        <v>33873.800000000003</v>
      </c>
      <c r="M61" s="5"/>
      <c r="P61" s="7"/>
      <c r="Q61" s="164" t="s">
        <v>216</v>
      </c>
      <c r="R61" s="171"/>
      <c r="S61" s="171"/>
      <c r="T61" s="171"/>
      <c r="U61" s="171"/>
      <c r="V61" s="171"/>
      <c r="W61" s="171"/>
      <c r="X61" s="171"/>
      <c r="Y61" s="172"/>
    </row>
    <row r="62" spans="1:30" ht="30" customHeight="1">
      <c r="A62" s="75">
        <v>32</v>
      </c>
      <c r="B62" s="138" t="s">
        <v>65</v>
      </c>
      <c r="C62" s="32" t="s">
        <v>66</v>
      </c>
      <c r="D62" s="33" t="s">
        <v>148</v>
      </c>
      <c r="E62" s="33" t="s">
        <v>15</v>
      </c>
      <c r="F62" s="101">
        <v>60000</v>
      </c>
      <c r="G62" s="101">
        <v>1722</v>
      </c>
      <c r="H62" s="66">
        <v>2800.47</v>
      </c>
      <c r="I62" s="101">
        <v>1824</v>
      </c>
      <c r="J62" s="101">
        <v>7833.92</v>
      </c>
      <c r="K62" s="101">
        <f t="shared" si="9"/>
        <v>14180.39</v>
      </c>
      <c r="L62" s="101">
        <f t="shared" si="10"/>
        <v>45819.61</v>
      </c>
      <c r="M62" s="5"/>
      <c r="P62" s="7"/>
      <c r="Q62" s="8"/>
      <c r="R62" s="8"/>
      <c r="S62" s="9" t="s">
        <v>162</v>
      </c>
      <c r="T62" s="9" t="s">
        <v>8</v>
      </c>
      <c r="U62" s="9" t="s">
        <v>9</v>
      </c>
      <c r="V62" s="9" t="s">
        <v>10</v>
      </c>
      <c r="W62" s="9" t="s">
        <v>163</v>
      </c>
      <c r="X62" s="9" t="s">
        <v>164</v>
      </c>
      <c r="Y62" s="9" t="s">
        <v>165</v>
      </c>
    </row>
    <row r="63" spans="1:30" ht="30" customHeight="1">
      <c r="A63" s="75">
        <v>33</v>
      </c>
      <c r="B63" s="32" t="s">
        <v>64</v>
      </c>
      <c r="C63" s="32" t="s">
        <v>146</v>
      </c>
      <c r="D63" s="33" t="s">
        <v>148</v>
      </c>
      <c r="E63" s="33" t="s">
        <v>15</v>
      </c>
      <c r="F63" s="101">
        <v>122500</v>
      </c>
      <c r="G63" s="101">
        <v>3515.75</v>
      </c>
      <c r="H63" s="101">
        <v>16969.13</v>
      </c>
      <c r="I63" s="101">
        <v>3724</v>
      </c>
      <c r="J63" s="101">
        <v>1840.46</v>
      </c>
      <c r="K63" s="101">
        <f t="shared" si="9"/>
        <v>26049.34</v>
      </c>
      <c r="L63" s="101">
        <f t="shared" si="10"/>
        <v>96450.66</v>
      </c>
      <c r="M63" s="5"/>
      <c r="O63" s="42"/>
      <c r="P63" s="42"/>
      <c r="Q63" s="8"/>
      <c r="R63" s="11" t="s">
        <v>185</v>
      </c>
      <c r="S63" s="12">
        <v>55000</v>
      </c>
      <c r="T63" s="13">
        <v>1578.5</v>
      </c>
      <c r="U63" s="13">
        <v>1672</v>
      </c>
      <c r="V63" s="13">
        <v>2559.67</v>
      </c>
      <c r="W63" s="13">
        <v>1425</v>
      </c>
      <c r="X63" s="14">
        <f>T63+U63+V63+W63</f>
        <v>7235.17</v>
      </c>
      <c r="Y63" s="13">
        <f>S63-X63</f>
        <v>47764.83</v>
      </c>
      <c r="Z63" s="42"/>
    </row>
    <row r="64" spans="1:30" ht="30" customHeight="1">
      <c r="A64" s="75">
        <v>34</v>
      </c>
      <c r="B64" s="32" t="s">
        <v>67</v>
      </c>
      <c r="C64" s="32" t="s">
        <v>68</v>
      </c>
      <c r="D64" s="33" t="s">
        <v>148</v>
      </c>
      <c r="E64" s="33" t="s">
        <v>15</v>
      </c>
      <c r="F64" s="101">
        <v>54450</v>
      </c>
      <c r="G64" s="101">
        <v>1562.72</v>
      </c>
      <c r="H64" s="66">
        <v>2482.0500000000002</v>
      </c>
      <c r="I64" s="101">
        <v>1655.28</v>
      </c>
      <c r="J64" s="101">
        <v>25</v>
      </c>
      <c r="K64" s="101">
        <f t="shared" si="9"/>
        <v>5725.05</v>
      </c>
      <c r="L64" s="101">
        <f t="shared" si="10"/>
        <v>48724.95</v>
      </c>
      <c r="M64" s="5"/>
      <c r="O64" s="53"/>
      <c r="P64" s="53"/>
      <c r="Q64" s="8"/>
      <c r="R64" s="11" t="s">
        <v>186</v>
      </c>
      <c r="S64" s="12">
        <v>7000</v>
      </c>
      <c r="T64" s="13">
        <v>200.9</v>
      </c>
      <c r="U64" s="13">
        <v>212.8</v>
      </c>
      <c r="V64" s="13">
        <v>1303.3399999999999</v>
      </c>
      <c r="W64" s="13">
        <v>0</v>
      </c>
      <c r="X64" s="13">
        <f>T64+U64+V64</f>
        <v>1717.04</v>
      </c>
      <c r="Y64" s="13">
        <f>S64-X64</f>
        <v>5282.96</v>
      </c>
      <c r="Z64" s="42"/>
    </row>
    <row r="65" spans="1:26" ht="30" customHeight="1">
      <c r="A65" s="75">
        <v>35</v>
      </c>
      <c r="B65" s="32" t="s">
        <v>95</v>
      </c>
      <c r="C65" s="32" t="s">
        <v>96</v>
      </c>
      <c r="D65" s="33" t="s">
        <v>148</v>
      </c>
      <c r="E65" s="33" t="s">
        <v>15</v>
      </c>
      <c r="F65" s="101">
        <v>93000</v>
      </c>
      <c r="G65" s="101">
        <v>2669.1</v>
      </c>
      <c r="H65" s="66">
        <v>6931</v>
      </c>
      <c r="I65" s="101">
        <v>2827.2</v>
      </c>
      <c r="J65" s="101">
        <v>9233.6200000000008</v>
      </c>
      <c r="K65" s="101">
        <f t="shared" si="9"/>
        <v>21660.92</v>
      </c>
      <c r="L65" s="101">
        <f t="shared" si="10"/>
        <v>71339.08</v>
      </c>
      <c r="M65" s="5"/>
      <c r="O65" s="42"/>
      <c r="P65" s="42"/>
      <c r="Q65" s="8"/>
      <c r="R65" s="11" t="s">
        <v>187</v>
      </c>
      <c r="S65" s="22">
        <f>SUM(S63:S64)</f>
        <v>62000</v>
      </c>
      <c r="T65" s="18">
        <f>T63+T64</f>
        <v>1779.4</v>
      </c>
      <c r="U65" s="18">
        <f>U63+U64</f>
        <v>1884.8</v>
      </c>
      <c r="V65" s="18">
        <f>+V63+V64</f>
        <v>3863.01</v>
      </c>
      <c r="W65" s="18">
        <f>W63+W64</f>
        <v>1425</v>
      </c>
      <c r="X65" s="18">
        <f>+X63+X64</f>
        <v>8952.2099999999991</v>
      </c>
      <c r="Y65" s="18">
        <f>+Y63+Y64</f>
        <v>53047.79</v>
      </c>
      <c r="Z65" s="42"/>
    </row>
    <row r="66" spans="1:26" ht="30" customHeight="1">
      <c r="A66" s="75">
        <v>36</v>
      </c>
      <c r="B66" s="32" t="s">
        <v>274</v>
      </c>
      <c r="C66" s="32" t="s">
        <v>113</v>
      </c>
      <c r="D66" s="33" t="s">
        <v>148</v>
      </c>
      <c r="E66" s="33" t="s">
        <v>13</v>
      </c>
      <c r="F66" s="101">
        <v>33500</v>
      </c>
      <c r="G66" s="101">
        <v>961.45</v>
      </c>
      <c r="H66" s="66">
        <v>0</v>
      </c>
      <c r="I66" s="101">
        <v>1018.4</v>
      </c>
      <c r="J66" s="101">
        <v>25</v>
      </c>
      <c r="K66" s="101">
        <f t="shared" si="9"/>
        <v>2004.85</v>
      </c>
      <c r="L66" s="101">
        <f t="shared" si="10"/>
        <v>31495.15</v>
      </c>
      <c r="M66" s="5"/>
      <c r="O66" s="42"/>
      <c r="P66" s="42"/>
      <c r="Q66" s="7"/>
      <c r="R66" s="62"/>
      <c r="S66" s="137"/>
      <c r="T66" s="64"/>
      <c r="U66" s="64"/>
      <c r="V66" s="64"/>
      <c r="W66" s="64"/>
      <c r="X66" s="64"/>
      <c r="Y66" s="64"/>
      <c r="Z66" s="42"/>
    </row>
    <row r="67" spans="1:26" ht="30" customHeight="1">
      <c r="A67" s="104" t="s">
        <v>167</v>
      </c>
      <c r="B67" s="106"/>
      <c r="C67" s="106"/>
      <c r="D67" s="105"/>
      <c r="E67" s="104"/>
      <c r="F67" s="36">
        <v>400450</v>
      </c>
      <c r="G67" s="36">
        <f t="shared" ref="G67:L67" si="11">SUM(G61:G66)</f>
        <v>11492.92</v>
      </c>
      <c r="H67" s="36">
        <f t="shared" si="11"/>
        <v>29182.65</v>
      </c>
      <c r="I67" s="36">
        <f t="shared" si="11"/>
        <v>12173.679999999998</v>
      </c>
      <c r="J67" s="36">
        <f t="shared" si="11"/>
        <v>19897.5</v>
      </c>
      <c r="K67" s="36">
        <f t="shared" si="11"/>
        <v>72746.75</v>
      </c>
      <c r="L67" s="74">
        <f t="shared" si="11"/>
        <v>327703.25000000006</v>
      </c>
      <c r="M67" s="5"/>
      <c r="P67" s="7"/>
    </row>
    <row r="68" spans="1:26" ht="30" customHeight="1">
      <c r="A68" s="152" t="s">
        <v>107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5"/>
      <c r="N68" s="5"/>
      <c r="P68" s="7"/>
      <c r="S68" s="31"/>
      <c r="T68" s="173" t="s">
        <v>90</v>
      </c>
      <c r="U68" s="174"/>
      <c r="V68" s="174"/>
    </row>
    <row r="69" spans="1:26" ht="30" customHeight="1">
      <c r="A69" s="99" t="s">
        <v>4</v>
      </c>
      <c r="B69" s="2" t="s">
        <v>5</v>
      </c>
      <c r="C69" s="2" t="s">
        <v>6</v>
      </c>
      <c r="D69" s="99" t="s">
        <v>145</v>
      </c>
      <c r="E69" s="2" t="s">
        <v>7</v>
      </c>
      <c r="F69" s="99" t="s">
        <v>162</v>
      </c>
      <c r="G69" s="99" t="s">
        <v>8</v>
      </c>
      <c r="H69" s="99" t="s">
        <v>10</v>
      </c>
      <c r="I69" s="99" t="s">
        <v>9</v>
      </c>
      <c r="J69" s="99" t="s">
        <v>163</v>
      </c>
      <c r="K69" s="99" t="s">
        <v>164</v>
      </c>
      <c r="L69" s="99" t="s">
        <v>165</v>
      </c>
      <c r="M69" s="5"/>
      <c r="N69" s="5"/>
      <c r="P69" s="7"/>
      <c r="Q69" s="8"/>
      <c r="R69" s="8"/>
      <c r="S69" s="9" t="s">
        <v>162</v>
      </c>
      <c r="T69" s="9" t="s">
        <v>8</v>
      </c>
      <c r="U69" s="9" t="s">
        <v>9</v>
      </c>
      <c r="V69" s="9" t="s">
        <v>10</v>
      </c>
      <c r="W69" s="9" t="s">
        <v>163</v>
      </c>
      <c r="X69" s="9" t="s">
        <v>164</v>
      </c>
      <c r="Y69" s="9" t="s">
        <v>165</v>
      </c>
    </row>
    <row r="70" spans="1:26" ht="30" customHeight="1">
      <c r="A70" s="75">
        <v>37</v>
      </c>
      <c r="B70" s="32" t="s">
        <v>37</v>
      </c>
      <c r="C70" s="32" t="s">
        <v>38</v>
      </c>
      <c r="D70" s="100" t="s">
        <v>149</v>
      </c>
      <c r="E70" s="33" t="s">
        <v>15</v>
      </c>
      <c r="F70" s="66">
        <v>122500</v>
      </c>
      <c r="G70" s="66">
        <v>3515.75</v>
      </c>
      <c r="H70" s="66">
        <v>17398</v>
      </c>
      <c r="I70" s="66">
        <v>3724</v>
      </c>
      <c r="J70" s="66">
        <v>4138.3</v>
      </c>
      <c r="K70" s="66">
        <f>G70+H70+I70+J70</f>
        <v>28776.05</v>
      </c>
      <c r="L70" s="66">
        <f>F70-K70</f>
        <v>93723.95</v>
      </c>
      <c r="M70" s="5"/>
      <c r="P70" s="7"/>
      <c r="Q70" s="8"/>
      <c r="R70" s="11" t="s">
        <v>185</v>
      </c>
      <c r="S70" s="12">
        <v>30000</v>
      </c>
      <c r="T70" s="13">
        <v>861</v>
      </c>
      <c r="U70" s="13">
        <v>912</v>
      </c>
      <c r="V70" s="13">
        <v>0</v>
      </c>
      <c r="W70" s="13">
        <v>25</v>
      </c>
      <c r="X70" s="14">
        <v>1798</v>
      </c>
      <c r="Y70" s="13">
        <v>28202</v>
      </c>
    </row>
    <row r="71" spans="1:26" ht="30" customHeight="1">
      <c r="A71" s="33">
        <v>38</v>
      </c>
      <c r="B71" s="32" t="s">
        <v>32</v>
      </c>
      <c r="C71" s="32" t="s">
        <v>259</v>
      </c>
      <c r="D71" s="33" t="s">
        <v>148</v>
      </c>
      <c r="E71" s="33" t="s">
        <v>13</v>
      </c>
      <c r="F71" s="66">
        <v>55000</v>
      </c>
      <c r="G71" s="66">
        <f>1004.5+574</f>
        <v>1578.5</v>
      </c>
      <c r="H71" s="66">
        <v>0.5</v>
      </c>
      <c r="I71" s="66">
        <v>1672</v>
      </c>
      <c r="J71" s="66">
        <v>325</v>
      </c>
      <c r="K71" s="66">
        <f>G71+H71+I71+J71</f>
        <v>3576</v>
      </c>
      <c r="L71" s="101">
        <f>F71-K71</f>
        <v>51424</v>
      </c>
      <c r="M71" s="5"/>
      <c r="P71" s="7"/>
      <c r="Q71" s="8"/>
      <c r="R71" s="11" t="s">
        <v>185</v>
      </c>
      <c r="S71" s="12">
        <v>30000</v>
      </c>
      <c r="T71" s="13">
        <v>861</v>
      </c>
      <c r="U71" s="13">
        <v>912</v>
      </c>
      <c r="V71" s="13">
        <v>0</v>
      </c>
      <c r="W71" s="13">
        <v>1039.5</v>
      </c>
      <c r="X71" s="14">
        <v>2812.5</v>
      </c>
      <c r="Y71" s="13">
        <v>27187.5</v>
      </c>
    </row>
    <row r="72" spans="1:26" ht="30" customHeight="1">
      <c r="A72" s="104" t="s">
        <v>167</v>
      </c>
      <c r="B72" s="106"/>
      <c r="C72" s="106"/>
      <c r="D72" s="105"/>
      <c r="E72" s="104"/>
      <c r="F72" s="36">
        <f t="shared" ref="F72:L72" si="12">SUM(F70:F71)</f>
        <v>177500</v>
      </c>
      <c r="G72" s="36">
        <f t="shared" si="12"/>
        <v>5094.25</v>
      </c>
      <c r="H72" s="36">
        <f t="shared" si="12"/>
        <v>17398.5</v>
      </c>
      <c r="I72" s="36">
        <f t="shared" si="12"/>
        <v>5396</v>
      </c>
      <c r="J72" s="36">
        <f t="shared" si="12"/>
        <v>4463.3</v>
      </c>
      <c r="K72" s="36">
        <f t="shared" si="12"/>
        <v>32352.05</v>
      </c>
      <c r="L72" s="36">
        <f t="shared" si="12"/>
        <v>145147.95000000001</v>
      </c>
      <c r="M72" s="5"/>
      <c r="Q72" s="8"/>
      <c r="R72" s="11" t="s">
        <v>186</v>
      </c>
      <c r="S72" s="22">
        <v>15000</v>
      </c>
      <c r="T72" s="18">
        <v>430.5</v>
      </c>
      <c r="U72" s="18">
        <v>456</v>
      </c>
      <c r="V72" s="18">
        <v>1148.32</v>
      </c>
      <c r="W72" s="18">
        <v>0</v>
      </c>
      <c r="X72" s="18">
        <v>2034.82</v>
      </c>
      <c r="Y72" s="18">
        <v>12965.18</v>
      </c>
    </row>
    <row r="73" spans="1:26" ht="30" customHeight="1">
      <c r="A73" s="152" t="s">
        <v>172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5"/>
      <c r="P73" s="7"/>
      <c r="Q73" s="8"/>
      <c r="R73" s="11" t="s">
        <v>187</v>
      </c>
      <c r="S73" s="12">
        <v>45000</v>
      </c>
      <c r="T73" s="18">
        <f>T70+T72</f>
        <v>1291.5</v>
      </c>
      <c r="U73" s="18">
        <f>U70+U72</f>
        <v>1368</v>
      </c>
      <c r="V73" s="18">
        <f>+V70+V72</f>
        <v>1148.32</v>
      </c>
      <c r="W73" s="18">
        <f>W70+W72</f>
        <v>25</v>
      </c>
      <c r="X73" s="18">
        <f>+X70+X72</f>
        <v>3832.8199999999997</v>
      </c>
      <c r="Y73" s="18">
        <f>+Y70+Y72</f>
        <v>41167.18</v>
      </c>
    </row>
    <row r="74" spans="1:26" ht="30" customHeight="1">
      <c r="A74" s="99" t="s">
        <v>4</v>
      </c>
      <c r="B74" s="2" t="s">
        <v>5</v>
      </c>
      <c r="C74" s="2" t="s">
        <v>6</v>
      </c>
      <c r="D74" s="99" t="s">
        <v>145</v>
      </c>
      <c r="E74" s="2" t="s">
        <v>7</v>
      </c>
      <c r="F74" s="99" t="s">
        <v>162</v>
      </c>
      <c r="G74" s="99" t="s">
        <v>8</v>
      </c>
      <c r="H74" s="99" t="s">
        <v>10</v>
      </c>
      <c r="I74" s="99" t="s">
        <v>9</v>
      </c>
      <c r="J74" s="99" t="s">
        <v>163</v>
      </c>
      <c r="K74" s="99" t="s">
        <v>164</v>
      </c>
      <c r="L74" s="99" t="s">
        <v>165</v>
      </c>
      <c r="M74" s="5"/>
      <c r="N74" s="5"/>
      <c r="P74" s="7"/>
    </row>
    <row r="75" spans="1:26" ht="30" customHeight="1">
      <c r="A75" s="75">
        <v>39</v>
      </c>
      <c r="B75" s="102" t="s">
        <v>138</v>
      </c>
      <c r="C75" s="32" t="s">
        <v>94</v>
      </c>
      <c r="D75" s="33" t="s">
        <v>149</v>
      </c>
      <c r="E75" s="34" t="s">
        <v>13</v>
      </c>
      <c r="F75" s="109">
        <v>70000</v>
      </c>
      <c r="G75" s="101">
        <f>F75*0.0287</f>
        <v>2009</v>
      </c>
      <c r="H75" s="66">
        <v>2350.27</v>
      </c>
      <c r="I75" s="66">
        <f>IF(F75&lt;75829.93,F75*0.0304,2305.23)</f>
        <v>2128</v>
      </c>
      <c r="J75" s="35">
        <v>34838.239999999998</v>
      </c>
      <c r="K75" s="35">
        <f>+G75+I75+H75+J75</f>
        <v>41325.509999999995</v>
      </c>
      <c r="L75" s="35">
        <f>+F75-K75</f>
        <v>28674.490000000005</v>
      </c>
      <c r="M75" s="5"/>
      <c r="P75" s="7"/>
    </row>
    <row r="76" spans="1:26" ht="30" customHeight="1">
      <c r="A76" s="104" t="s">
        <v>167</v>
      </c>
      <c r="B76" s="106"/>
      <c r="C76" s="106"/>
      <c r="D76" s="105"/>
      <c r="E76" s="104"/>
      <c r="F76" s="118">
        <f>+F75</f>
        <v>70000</v>
      </c>
      <c r="G76" s="118">
        <f>+SUM(G75)</f>
        <v>2009</v>
      </c>
      <c r="H76" s="67">
        <f>SUM(H75)</f>
        <v>2350.27</v>
      </c>
      <c r="I76" s="118">
        <f>+SUM(I75)</f>
        <v>2128</v>
      </c>
      <c r="J76" s="118">
        <f>+J75</f>
        <v>34838.239999999998</v>
      </c>
      <c r="K76" s="36">
        <f>SUM(K75)</f>
        <v>41325.509999999995</v>
      </c>
      <c r="L76" s="118">
        <f>SUM(L75)</f>
        <v>28674.490000000005</v>
      </c>
      <c r="M76" s="5"/>
      <c r="P76" s="7"/>
    </row>
    <row r="77" spans="1:26" ht="30" customHeight="1">
      <c r="A77" s="152" t="s">
        <v>56</v>
      </c>
      <c r="B77" s="152" t="s">
        <v>57</v>
      </c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5"/>
      <c r="P77" s="7"/>
    </row>
    <row r="78" spans="1:26" ht="30" customHeight="1">
      <c r="A78" s="99" t="s">
        <v>4</v>
      </c>
      <c r="B78" s="2" t="s">
        <v>5</v>
      </c>
      <c r="C78" s="2" t="s">
        <v>6</v>
      </c>
      <c r="D78" s="99" t="s">
        <v>145</v>
      </c>
      <c r="E78" s="2" t="s">
        <v>7</v>
      </c>
      <c r="F78" s="99" t="s">
        <v>162</v>
      </c>
      <c r="G78" s="99" t="s">
        <v>8</v>
      </c>
      <c r="H78" s="99" t="s">
        <v>10</v>
      </c>
      <c r="I78" s="99" t="s">
        <v>9</v>
      </c>
      <c r="J78" s="99" t="s">
        <v>163</v>
      </c>
      <c r="K78" s="99" t="s">
        <v>164</v>
      </c>
      <c r="L78" s="99" t="s">
        <v>165</v>
      </c>
      <c r="M78" s="5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6" ht="30" customHeight="1">
      <c r="A79" s="75">
        <v>40</v>
      </c>
      <c r="B79" s="32" t="s">
        <v>39</v>
      </c>
      <c r="C79" s="32" t="s">
        <v>247</v>
      </c>
      <c r="D79" s="100" t="s">
        <v>149</v>
      </c>
      <c r="E79" s="33" t="s">
        <v>15</v>
      </c>
      <c r="F79" s="66">
        <v>60000</v>
      </c>
      <c r="G79" s="66">
        <v>1722</v>
      </c>
      <c r="H79" s="66">
        <v>0</v>
      </c>
      <c r="I79" s="66">
        <v>1824</v>
      </c>
      <c r="J79" s="66">
        <v>225</v>
      </c>
      <c r="K79" s="66">
        <f>G79+H79+I79+J79</f>
        <v>3771</v>
      </c>
      <c r="L79" s="66">
        <f>F79-K79</f>
        <v>56229</v>
      </c>
      <c r="M79" s="5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6" ht="30" customHeight="1">
      <c r="A80" s="75">
        <v>41</v>
      </c>
      <c r="B80" s="32" t="s">
        <v>140</v>
      </c>
      <c r="C80" s="32" t="s">
        <v>256</v>
      </c>
      <c r="D80" s="33" t="s">
        <v>149</v>
      </c>
      <c r="E80" s="33" t="s">
        <v>15</v>
      </c>
      <c r="F80" s="120">
        <v>60000</v>
      </c>
      <c r="G80" s="120">
        <v>1722</v>
      </c>
      <c r="H80" s="121" t="s">
        <v>269</v>
      </c>
      <c r="I80" s="120">
        <v>1824</v>
      </c>
      <c r="J80" s="120">
        <v>20511.18</v>
      </c>
      <c r="K80" s="120">
        <f>G80+H80+I80+J80</f>
        <v>24057.18</v>
      </c>
      <c r="L80" s="120">
        <f>F80-K80</f>
        <v>35942.82</v>
      </c>
      <c r="M80" s="5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49" ht="30" customHeight="1">
      <c r="A81" s="33">
        <v>42</v>
      </c>
      <c r="B81" s="32" t="s">
        <v>137</v>
      </c>
      <c r="C81" s="32" t="s">
        <v>19</v>
      </c>
      <c r="D81" s="33" t="s">
        <v>149</v>
      </c>
      <c r="E81" s="33" t="s">
        <v>13</v>
      </c>
      <c r="F81" s="66">
        <v>93000</v>
      </c>
      <c r="G81" s="66">
        <v>2669.1</v>
      </c>
      <c r="H81" s="66">
        <v>10458.86</v>
      </c>
      <c r="I81" s="66">
        <v>2827.2</v>
      </c>
      <c r="J81" s="66">
        <v>1039.5</v>
      </c>
      <c r="K81" s="66">
        <f>J81+I81+H81+G81</f>
        <v>16994.66</v>
      </c>
      <c r="L81" s="66">
        <f>F81-K81</f>
        <v>76005.34</v>
      </c>
      <c r="M81" s="5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49" ht="30" customHeight="1">
      <c r="A82" s="33">
        <v>43</v>
      </c>
      <c r="B82" s="32" t="s">
        <v>255</v>
      </c>
      <c r="C82" s="32" t="s">
        <v>256</v>
      </c>
      <c r="D82" s="33" t="s">
        <v>149</v>
      </c>
      <c r="E82" s="33" t="s">
        <v>13</v>
      </c>
      <c r="F82" s="66">
        <v>50000</v>
      </c>
      <c r="G82" s="66">
        <v>1435</v>
      </c>
      <c r="H82" s="66">
        <v>0</v>
      </c>
      <c r="I82" s="66">
        <v>1520</v>
      </c>
      <c r="J82" s="66">
        <v>2039.5</v>
      </c>
      <c r="K82" s="66">
        <f>G82+H82+I82+J82</f>
        <v>4994.5</v>
      </c>
      <c r="L82" s="66">
        <f>F82-K82</f>
        <v>45005.5</v>
      </c>
      <c r="M82" s="5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49" s="42" customFormat="1" ht="30" customHeight="1">
      <c r="A83" s="104" t="s">
        <v>167</v>
      </c>
      <c r="B83" s="106"/>
      <c r="C83" s="106"/>
      <c r="D83" s="105"/>
      <c r="E83" s="104"/>
      <c r="F83" s="36">
        <f t="shared" ref="F83:K83" si="13">SUM(F79:F82)</f>
        <v>263000</v>
      </c>
      <c r="G83" s="36">
        <f t="shared" si="13"/>
        <v>7548.1</v>
      </c>
      <c r="H83" s="36">
        <f t="shared" si="13"/>
        <v>10458.86</v>
      </c>
      <c r="I83" s="36">
        <f t="shared" si="13"/>
        <v>7995.2</v>
      </c>
      <c r="J83" s="36">
        <f t="shared" si="13"/>
        <v>23815.18</v>
      </c>
      <c r="K83" s="36">
        <f t="shared" si="13"/>
        <v>49817.34</v>
      </c>
      <c r="L83" s="36">
        <f>F83-K83</f>
        <v>213182.66</v>
      </c>
      <c r="M83" s="5"/>
      <c r="O83" s="4"/>
      <c r="P83" s="7"/>
      <c r="Q83" s="164" t="s">
        <v>140</v>
      </c>
      <c r="R83" s="171"/>
      <c r="S83" s="171"/>
      <c r="T83" s="171"/>
      <c r="U83" s="171"/>
      <c r="V83" s="171"/>
      <c r="W83" s="171"/>
      <c r="X83" s="171"/>
      <c r="Y83" s="172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t="30" hidden="1" customHeight="1">
      <c r="J84" s="44"/>
      <c r="K84" s="44">
        <f>SUM(K79:K82)</f>
        <v>49817.34</v>
      </c>
      <c r="L84" s="44">
        <f>SUM(L79:L82)</f>
        <v>213182.66</v>
      </c>
      <c r="M84" s="5"/>
      <c r="N84" s="5"/>
      <c r="P84" s="7"/>
      <c r="Q84" s="8"/>
      <c r="R84" s="8"/>
      <c r="S84" s="9" t="s">
        <v>162</v>
      </c>
      <c r="T84" s="9" t="s">
        <v>8</v>
      </c>
      <c r="U84" s="9" t="s">
        <v>9</v>
      </c>
      <c r="V84" s="9" t="s">
        <v>10</v>
      </c>
      <c r="W84" s="9" t="s">
        <v>163</v>
      </c>
      <c r="X84" s="9" t="s">
        <v>164</v>
      </c>
      <c r="Y84" s="9" t="s">
        <v>165</v>
      </c>
    </row>
    <row r="85" spans="1:49" ht="30" customHeight="1">
      <c r="A85" s="152" t="s">
        <v>111</v>
      </c>
      <c r="B85" s="152" t="s">
        <v>57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5"/>
      <c r="N85" s="5"/>
      <c r="P85" s="7"/>
      <c r="Q85" s="8"/>
      <c r="R85" s="11" t="s">
        <v>185</v>
      </c>
      <c r="S85" s="12">
        <v>35000</v>
      </c>
      <c r="T85" s="13">
        <v>1004.5</v>
      </c>
      <c r="U85" s="13">
        <v>1064</v>
      </c>
      <c r="V85" s="13">
        <v>0</v>
      </c>
      <c r="W85" s="13">
        <v>20511.18</v>
      </c>
      <c r="X85" s="14">
        <f>T85+U85+V85+W85</f>
        <v>22579.68</v>
      </c>
      <c r="Y85" s="13">
        <f>S85-X85</f>
        <v>12420.32</v>
      </c>
    </row>
    <row r="86" spans="1:49" ht="30" customHeight="1">
      <c r="A86" s="99" t="s">
        <v>4</v>
      </c>
      <c r="B86" s="2" t="s">
        <v>5</v>
      </c>
      <c r="C86" s="2" t="s">
        <v>6</v>
      </c>
      <c r="D86" s="99" t="s">
        <v>145</v>
      </c>
      <c r="E86" s="2" t="s">
        <v>7</v>
      </c>
      <c r="F86" s="99" t="s">
        <v>162</v>
      </c>
      <c r="G86" s="99" t="s">
        <v>8</v>
      </c>
      <c r="H86" s="99" t="s">
        <v>10</v>
      </c>
      <c r="I86" s="99" t="s">
        <v>9</v>
      </c>
      <c r="J86" s="99" t="s">
        <v>163</v>
      </c>
      <c r="K86" s="99" t="s">
        <v>164</v>
      </c>
      <c r="L86" s="99" t="s">
        <v>165</v>
      </c>
      <c r="M86" s="5"/>
      <c r="P86" s="7"/>
      <c r="Q86" s="8"/>
      <c r="R86" s="11" t="s">
        <v>186</v>
      </c>
      <c r="S86" s="22">
        <v>20000</v>
      </c>
      <c r="T86" s="18">
        <v>574</v>
      </c>
      <c r="U86" s="18">
        <v>608</v>
      </c>
      <c r="V86" s="18">
        <v>2302.36</v>
      </c>
      <c r="W86" s="18">
        <v>0</v>
      </c>
      <c r="X86" s="18">
        <f>T86+U86+V86+W86</f>
        <v>3484.36</v>
      </c>
      <c r="Y86" s="18">
        <f>S86-X86</f>
        <v>16515.64</v>
      </c>
    </row>
    <row r="87" spans="1:49" ht="30" customHeight="1">
      <c r="A87" s="75">
        <v>44</v>
      </c>
      <c r="B87" s="32" t="s">
        <v>58</v>
      </c>
      <c r="C87" s="32" t="s">
        <v>59</v>
      </c>
      <c r="D87" s="100" t="s">
        <v>148</v>
      </c>
      <c r="E87" s="33" t="s">
        <v>13</v>
      </c>
      <c r="F87" s="66">
        <v>60000</v>
      </c>
      <c r="G87" s="66">
        <v>1722</v>
      </c>
      <c r="H87" s="66">
        <v>0</v>
      </c>
      <c r="I87" s="66">
        <v>1824</v>
      </c>
      <c r="J87" s="66">
        <v>1525</v>
      </c>
      <c r="K87" s="66">
        <f t="shared" ref="K87:K95" si="14">G87+H87+I87+J87</f>
        <v>5071</v>
      </c>
      <c r="L87" s="66">
        <f t="shared" ref="L87:L95" si="15">F87-K87</f>
        <v>54929</v>
      </c>
      <c r="M87" s="5"/>
      <c r="P87" s="7"/>
      <c r="Q87" s="8"/>
      <c r="R87" s="11"/>
      <c r="S87" s="22"/>
      <c r="T87" s="18"/>
      <c r="U87" s="18"/>
      <c r="V87" s="18"/>
      <c r="W87" s="18"/>
      <c r="X87" s="18"/>
      <c r="Y87" s="18"/>
    </row>
    <row r="88" spans="1:49" ht="30" customHeight="1">
      <c r="A88" s="33">
        <v>45</v>
      </c>
      <c r="B88" s="138" t="s">
        <v>25</v>
      </c>
      <c r="C88" s="32" t="s">
        <v>26</v>
      </c>
      <c r="D88" s="100" t="s">
        <v>149</v>
      </c>
      <c r="E88" s="33" t="s">
        <v>15</v>
      </c>
      <c r="F88" s="66">
        <v>37000</v>
      </c>
      <c r="G88" s="66">
        <v>1061.9000000000001</v>
      </c>
      <c r="H88" s="66">
        <v>0</v>
      </c>
      <c r="I88" s="66">
        <v>1124.8</v>
      </c>
      <c r="J88" s="66">
        <v>24378.01</v>
      </c>
      <c r="K88" s="66">
        <f t="shared" si="14"/>
        <v>26564.71</v>
      </c>
      <c r="L88" s="66">
        <f t="shared" si="15"/>
        <v>10435.290000000001</v>
      </c>
      <c r="M88" s="5"/>
      <c r="P88" s="7"/>
      <c r="Q88" s="8"/>
      <c r="R88" s="11" t="s">
        <v>187</v>
      </c>
      <c r="S88" s="17">
        <f>+S85+S86</f>
        <v>55000</v>
      </c>
      <c r="T88" s="18">
        <f>T85+T86</f>
        <v>1578.5</v>
      </c>
      <c r="U88" s="18">
        <f>U85+U86</f>
        <v>1672</v>
      </c>
      <c r="V88" s="18">
        <f>+V85+V86</f>
        <v>2302.36</v>
      </c>
      <c r="W88" s="18">
        <f>W85+W86</f>
        <v>20511.18</v>
      </c>
      <c r="X88" s="18">
        <f>+X85+X86</f>
        <v>26064.04</v>
      </c>
      <c r="Y88" s="18">
        <f>+Y85+Y86</f>
        <v>28935.96</v>
      </c>
    </row>
    <row r="89" spans="1:49" ht="30" customHeight="1">
      <c r="A89" s="33">
        <v>46</v>
      </c>
      <c r="B89" s="32" t="s">
        <v>27</v>
      </c>
      <c r="C89" s="32" t="s">
        <v>26</v>
      </c>
      <c r="D89" s="100" t="s">
        <v>149</v>
      </c>
      <c r="E89" s="33" t="s">
        <v>13</v>
      </c>
      <c r="F89" s="66">
        <v>37000</v>
      </c>
      <c r="G89" s="66">
        <v>1061.9000000000001</v>
      </c>
      <c r="H89" s="66">
        <v>19.239999999999998</v>
      </c>
      <c r="I89" s="66">
        <v>1124.8</v>
      </c>
      <c r="J89" s="66">
        <v>11323.97</v>
      </c>
      <c r="K89" s="66">
        <f t="shared" si="14"/>
        <v>13529.91</v>
      </c>
      <c r="L89" s="66">
        <f t="shared" si="15"/>
        <v>23470.09</v>
      </c>
      <c r="M89" s="5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49" ht="30" customHeight="1">
      <c r="A90" s="33">
        <v>47</v>
      </c>
      <c r="B90" s="32" t="s">
        <v>143</v>
      </c>
      <c r="C90" s="32" t="s">
        <v>113</v>
      </c>
      <c r="D90" s="33" t="s">
        <v>148</v>
      </c>
      <c r="E90" s="33" t="s">
        <v>13</v>
      </c>
      <c r="F90" s="66">
        <v>33500</v>
      </c>
      <c r="G90" s="66">
        <v>961.45</v>
      </c>
      <c r="H90" s="66">
        <v>0</v>
      </c>
      <c r="I90" s="66">
        <v>1018.4</v>
      </c>
      <c r="J90" s="66">
        <v>21515</v>
      </c>
      <c r="K90" s="66">
        <f t="shared" si="14"/>
        <v>23494.85</v>
      </c>
      <c r="L90" s="66">
        <f t="shared" si="15"/>
        <v>10005.150000000001</v>
      </c>
      <c r="M90" s="5"/>
      <c r="P90" s="7"/>
      <c r="Q90" s="7"/>
      <c r="R90" s="7"/>
      <c r="S90" s="7"/>
      <c r="T90" s="7"/>
      <c r="U90" s="7" t="s">
        <v>251</v>
      </c>
      <c r="V90" s="7"/>
      <c r="W90" s="7"/>
      <c r="X90" s="7"/>
      <c r="Y90" s="7"/>
    </row>
    <row r="91" spans="1:49" ht="30" customHeight="1">
      <c r="A91" s="33">
        <v>48</v>
      </c>
      <c r="B91" s="138" t="s">
        <v>170</v>
      </c>
      <c r="C91" s="32" t="s">
        <v>44</v>
      </c>
      <c r="D91" s="33" t="s">
        <v>148</v>
      </c>
      <c r="E91" s="33" t="s">
        <v>13</v>
      </c>
      <c r="F91" s="66">
        <v>26000</v>
      </c>
      <c r="G91" s="103">
        <v>746.2</v>
      </c>
      <c r="H91" s="122">
        <v>0</v>
      </c>
      <c r="I91" s="66">
        <v>790.4</v>
      </c>
      <c r="J91" s="103">
        <v>25</v>
      </c>
      <c r="K91" s="103">
        <f t="shared" si="14"/>
        <v>1561.6</v>
      </c>
      <c r="L91" s="101">
        <f t="shared" si="15"/>
        <v>24438.400000000001</v>
      </c>
      <c r="M91" s="5"/>
      <c r="P91" s="7"/>
      <c r="Q91" s="8"/>
      <c r="R91" s="8"/>
      <c r="S91" s="9" t="s">
        <v>162</v>
      </c>
      <c r="T91" s="9" t="s">
        <v>8</v>
      </c>
      <c r="U91" s="9" t="s">
        <v>9</v>
      </c>
      <c r="V91" s="9" t="s">
        <v>10</v>
      </c>
      <c r="W91" s="9" t="s">
        <v>163</v>
      </c>
      <c r="X91" s="9" t="s">
        <v>164</v>
      </c>
      <c r="Y91" s="9" t="s">
        <v>165</v>
      </c>
    </row>
    <row r="92" spans="1:49" ht="30" customHeight="1">
      <c r="A92" s="33">
        <v>49</v>
      </c>
      <c r="B92" s="32" t="s">
        <v>176</v>
      </c>
      <c r="C92" s="32" t="s">
        <v>113</v>
      </c>
      <c r="D92" s="33" t="s">
        <v>149</v>
      </c>
      <c r="E92" s="33" t="s">
        <v>13</v>
      </c>
      <c r="F92" s="66">
        <v>35000</v>
      </c>
      <c r="G92" s="66">
        <v>1004.5</v>
      </c>
      <c r="H92" s="66">
        <v>0</v>
      </c>
      <c r="I92" s="66">
        <v>1064</v>
      </c>
      <c r="J92" s="66">
        <v>225</v>
      </c>
      <c r="K92" s="66">
        <f t="shared" si="14"/>
        <v>2293.5</v>
      </c>
      <c r="L92" s="66">
        <f t="shared" si="15"/>
        <v>32706.5</v>
      </c>
      <c r="M92" s="5"/>
      <c r="P92" s="7"/>
      <c r="Q92" s="8"/>
      <c r="R92" s="11" t="s">
        <v>186</v>
      </c>
      <c r="S92" s="22">
        <v>63000</v>
      </c>
      <c r="T92" s="18">
        <v>1808.1</v>
      </c>
      <c r="U92" s="18">
        <v>1915.2</v>
      </c>
      <c r="V92" s="18">
        <v>10458.86</v>
      </c>
      <c r="W92" s="18">
        <v>0</v>
      </c>
      <c r="X92" s="18">
        <f>T92+U92+V92+W92</f>
        <v>14182.16</v>
      </c>
      <c r="Y92" s="18">
        <f>S92-X92</f>
        <v>48817.84</v>
      </c>
    </row>
    <row r="93" spans="1:49" ht="30" customHeight="1">
      <c r="A93" s="33">
        <v>50</v>
      </c>
      <c r="B93" s="32" t="s">
        <v>243</v>
      </c>
      <c r="C93" s="32" t="s">
        <v>113</v>
      </c>
      <c r="D93" s="33" t="s">
        <v>148</v>
      </c>
      <c r="E93" s="33" t="s">
        <v>222</v>
      </c>
      <c r="F93" s="66">
        <v>33500</v>
      </c>
      <c r="G93" s="66">
        <v>961.45</v>
      </c>
      <c r="H93" s="66">
        <v>0</v>
      </c>
      <c r="I93" s="66">
        <v>1018.4</v>
      </c>
      <c r="J93" s="66">
        <v>1525</v>
      </c>
      <c r="K93" s="66">
        <f t="shared" si="14"/>
        <v>3504.85</v>
      </c>
      <c r="L93" s="66">
        <f t="shared" si="15"/>
        <v>29995.15</v>
      </c>
      <c r="M93" s="5"/>
      <c r="P93" s="7"/>
      <c r="Q93" s="8"/>
      <c r="R93" s="11"/>
      <c r="S93" s="22">
        <v>30000</v>
      </c>
      <c r="T93" s="18">
        <v>861</v>
      </c>
      <c r="U93" s="18">
        <v>912</v>
      </c>
      <c r="V93" s="18">
        <v>0</v>
      </c>
      <c r="W93" s="18">
        <v>1039.5</v>
      </c>
      <c r="X93" s="18">
        <f>T93+U93+V93+W93</f>
        <v>2812.5</v>
      </c>
      <c r="Y93" s="18">
        <f>S93-X93</f>
        <v>27187.5</v>
      </c>
    </row>
    <row r="94" spans="1:49" ht="30" customHeight="1">
      <c r="A94" s="75">
        <v>51</v>
      </c>
      <c r="B94" s="110" t="s">
        <v>199</v>
      </c>
      <c r="C94" s="110" t="s">
        <v>200</v>
      </c>
      <c r="D94" s="33" t="s">
        <v>149</v>
      </c>
      <c r="E94" s="33" t="s">
        <v>13</v>
      </c>
      <c r="F94" s="101">
        <v>33500</v>
      </c>
      <c r="G94" s="35">
        <v>961.45</v>
      </c>
      <c r="H94" s="122">
        <v>0</v>
      </c>
      <c r="I94" s="66">
        <v>1018.4</v>
      </c>
      <c r="J94" s="101">
        <v>3566.42</v>
      </c>
      <c r="K94" s="101">
        <f t="shared" si="14"/>
        <v>5546.27</v>
      </c>
      <c r="L94" s="35">
        <f t="shared" si="15"/>
        <v>27953.73</v>
      </c>
      <c r="M94" s="5"/>
      <c r="P94" s="7"/>
      <c r="Q94" s="7"/>
      <c r="R94" s="7"/>
      <c r="S94" s="94">
        <f t="shared" ref="S94:X94" si="16">SUM(S92:S93)</f>
        <v>93000</v>
      </c>
      <c r="T94" s="25">
        <f t="shared" si="16"/>
        <v>2669.1</v>
      </c>
      <c r="U94" s="25">
        <f t="shared" si="16"/>
        <v>2827.2</v>
      </c>
      <c r="V94" s="25">
        <f t="shared" si="16"/>
        <v>10458.86</v>
      </c>
      <c r="W94" s="25">
        <f t="shared" si="16"/>
        <v>1039.5</v>
      </c>
      <c r="X94" s="25">
        <f t="shared" si="16"/>
        <v>16994.66</v>
      </c>
      <c r="Y94" s="25">
        <f>Y92+Y93</f>
        <v>76005.34</v>
      </c>
    </row>
    <row r="95" spans="1:49" ht="30" customHeight="1">
      <c r="A95" s="75">
        <v>52</v>
      </c>
      <c r="B95" s="110" t="s">
        <v>275</v>
      </c>
      <c r="C95" s="110" t="s">
        <v>26</v>
      </c>
      <c r="D95" s="33" t="s">
        <v>149</v>
      </c>
      <c r="E95" s="33" t="s">
        <v>13</v>
      </c>
      <c r="F95" s="101">
        <v>30000</v>
      </c>
      <c r="G95" s="35">
        <v>861</v>
      </c>
      <c r="H95" s="122">
        <v>0</v>
      </c>
      <c r="I95" s="66">
        <v>912</v>
      </c>
      <c r="J95" s="101">
        <v>25</v>
      </c>
      <c r="K95" s="101">
        <f t="shared" si="14"/>
        <v>1798</v>
      </c>
      <c r="L95" s="35">
        <f t="shared" si="15"/>
        <v>28202</v>
      </c>
      <c r="M95" s="5"/>
      <c r="P95" s="7"/>
      <c r="Q95" s="7"/>
      <c r="R95" s="7"/>
      <c r="S95" s="94"/>
      <c r="T95" s="25"/>
      <c r="U95" s="25"/>
      <c r="V95" s="25"/>
      <c r="W95" s="25"/>
      <c r="X95" s="25"/>
      <c r="Y95" s="25"/>
    </row>
    <row r="96" spans="1:49" ht="30" customHeight="1">
      <c r="A96" s="75">
        <v>53</v>
      </c>
      <c r="B96" s="110" t="s">
        <v>276</v>
      </c>
      <c r="C96" s="110" t="s">
        <v>113</v>
      </c>
      <c r="D96" s="33" t="s">
        <v>148</v>
      </c>
      <c r="E96" s="33" t="s">
        <v>13</v>
      </c>
      <c r="F96" s="101">
        <v>30000</v>
      </c>
      <c r="G96" s="35">
        <v>861</v>
      </c>
      <c r="H96" s="122">
        <v>0</v>
      </c>
      <c r="I96" s="66">
        <v>912</v>
      </c>
      <c r="J96" s="101">
        <v>25</v>
      </c>
      <c r="K96" s="101">
        <f>G96+H96+I96+J96</f>
        <v>1798</v>
      </c>
      <c r="L96" s="35">
        <f>F96-K96</f>
        <v>28202</v>
      </c>
      <c r="M96" s="5"/>
      <c r="P96" s="7"/>
      <c r="Q96" s="7"/>
      <c r="R96" s="7"/>
      <c r="S96" s="94"/>
      <c r="T96" s="25"/>
      <c r="U96" s="25"/>
      <c r="V96" s="25"/>
      <c r="W96" s="25"/>
      <c r="X96" s="25"/>
      <c r="Y96" s="25"/>
    </row>
    <row r="97" spans="1:25" ht="30" customHeight="1">
      <c r="A97" s="104" t="s">
        <v>167</v>
      </c>
      <c r="B97" s="106"/>
      <c r="C97" s="106"/>
      <c r="D97" s="105"/>
      <c r="E97" s="104"/>
      <c r="F97" s="36">
        <f t="shared" ref="F97:L97" si="17">SUM(F87:F96)</f>
        <v>355500</v>
      </c>
      <c r="G97" s="36">
        <f t="shared" si="17"/>
        <v>10202.85</v>
      </c>
      <c r="H97" s="36">
        <f t="shared" si="17"/>
        <v>19.239999999999998</v>
      </c>
      <c r="I97" s="36">
        <f t="shared" si="17"/>
        <v>10807.199999999999</v>
      </c>
      <c r="J97" s="36">
        <f t="shared" si="17"/>
        <v>64133.399999999994</v>
      </c>
      <c r="K97" s="36">
        <f t="shared" si="17"/>
        <v>85162.690000000017</v>
      </c>
      <c r="L97" s="36">
        <f t="shared" si="17"/>
        <v>270337.31</v>
      </c>
      <c r="M97" s="5"/>
      <c r="P97" s="7"/>
      <c r="Q97" s="8"/>
      <c r="R97" s="8"/>
      <c r="S97" s="58"/>
      <c r="T97" s="13"/>
      <c r="U97" s="13"/>
      <c r="V97" s="13"/>
      <c r="W97" s="13"/>
      <c r="X97" s="13"/>
      <c r="Y97" s="13"/>
    </row>
    <row r="98" spans="1:25" ht="30" customHeight="1">
      <c r="A98" s="152" t="s">
        <v>73</v>
      </c>
      <c r="B98" s="152" t="s">
        <v>57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5"/>
      <c r="N98" s="5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30" customHeight="1">
      <c r="A99" s="99" t="s">
        <v>4</v>
      </c>
      <c r="B99" s="2" t="s">
        <v>5</v>
      </c>
      <c r="C99" s="2" t="s">
        <v>6</v>
      </c>
      <c r="D99" s="99" t="s">
        <v>145</v>
      </c>
      <c r="E99" s="2" t="s">
        <v>7</v>
      </c>
      <c r="F99" s="99" t="s">
        <v>162</v>
      </c>
      <c r="G99" s="99" t="s">
        <v>8</v>
      </c>
      <c r="H99" s="99" t="s">
        <v>10</v>
      </c>
      <c r="I99" s="99" t="s">
        <v>9</v>
      </c>
      <c r="J99" s="99" t="s">
        <v>163</v>
      </c>
      <c r="K99" s="99" t="s">
        <v>164</v>
      </c>
      <c r="L99" s="99" t="s">
        <v>165</v>
      </c>
      <c r="M99" s="5"/>
      <c r="P99" s="7"/>
      <c r="Q99" s="164" t="s">
        <v>218</v>
      </c>
      <c r="R99" s="171"/>
      <c r="S99" s="171"/>
      <c r="T99" s="171"/>
      <c r="U99" s="171"/>
      <c r="V99" s="171"/>
      <c r="W99" s="171"/>
      <c r="X99" s="171"/>
      <c r="Y99" s="172"/>
    </row>
    <row r="100" spans="1:25" ht="30" customHeight="1">
      <c r="A100" s="33">
        <v>54</v>
      </c>
      <c r="B100" s="32" t="s">
        <v>60</v>
      </c>
      <c r="C100" s="32" t="s">
        <v>83</v>
      </c>
      <c r="D100" s="33" t="s">
        <v>148</v>
      </c>
      <c r="E100" s="33" t="s">
        <v>15</v>
      </c>
      <c r="F100" s="66">
        <v>82500</v>
      </c>
      <c r="G100" s="66">
        <v>2367.65</v>
      </c>
      <c r="H100" s="66">
        <v>7989</v>
      </c>
      <c r="I100" s="66">
        <v>2508</v>
      </c>
      <c r="J100" s="66">
        <v>26325.05</v>
      </c>
      <c r="K100" s="66">
        <f>+G100+I100+H100+J100</f>
        <v>39189.699999999997</v>
      </c>
      <c r="L100" s="66">
        <f>+F100-K100</f>
        <v>43310.3</v>
      </c>
      <c r="M100" s="5"/>
      <c r="P100" s="7"/>
      <c r="Q100" s="8"/>
      <c r="R100" s="8"/>
      <c r="S100" s="9" t="s">
        <v>162</v>
      </c>
      <c r="T100" s="9" t="s">
        <v>8</v>
      </c>
      <c r="U100" s="9" t="s">
        <v>9</v>
      </c>
      <c r="V100" s="9" t="s">
        <v>10</v>
      </c>
      <c r="W100" s="9" t="s">
        <v>163</v>
      </c>
      <c r="X100" s="9" t="s">
        <v>164</v>
      </c>
      <c r="Y100" s="9" t="s">
        <v>165</v>
      </c>
    </row>
    <row r="101" spans="1:25" ht="30" customHeight="1">
      <c r="A101" s="104" t="s">
        <v>167</v>
      </c>
      <c r="B101" s="106"/>
      <c r="C101" s="106"/>
      <c r="D101" s="105"/>
      <c r="E101" s="104"/>
      <c r="F101" s="36">
        <f t="shared" ref="F101:L101" si="18">SUM(F100:F100)</f>
        <v>82500</v>
      </c>
      <c r="G101" s="36">
        <f t="shared" si="18"/>
        <v>2367.65</v>
      </c>
      <c r="H101" s="36">
        <f t="shared" si="18"/>
        <v>7989</v>
      </c>
      <c r="I101" s="36">
        <f t="shared" si="18"/>
        <v>2508</v>
      </c>
      <c r="J101" s="36">
        <f t="shared" si="18"/>
        <v>26325.05</v>
      </c>
      <c r="K101" s="36">
        <f t="shared" si="18"/>
        <v>39189.699999999997</v>
      </c>
      <c r="L101" s="36">
        <f t="shared" si="18"/>
        <v>43310.3</v>
      </c>
      <c r="M101" s="5"/>
      <c r="P101" s="7"/>
      <c r="Q101" s="8"/>
      <c r="R101" s="11" t="s">
        <v>186</v>
      </c>
      <c r="S101" s="22">
        <v>5000</v>
      </c>
      <c r="T101" s="18">
        <v>143.5</v>
      </c>
      <c r="U101" s="18">
        <v>152</v>
      </c>
      <c r="V101" s="18">
        <v>442.65</v>
      </c>
      <c r="W101" s="18">
        <v>0</v>
      </c>
      <c r="X101" s="18">
        <f>T101+U101+V101+W101</f>
        <v>738.15</v>
      </c>
      <c r="Y101" s="18">
        <f>S101-X101</f>
        <v>4261.8500000000004</v>
      </c>
    </row>
    <row r="102" spans="1:25" ht="30" customHeight="1">
      <c r="A102" s="152" t="s">
        <v>72</v>
      </c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5"/>
      <c r="N102" s="5"/>
      <c r="P102" s="7"/>
      <c r="Q102" s="8"/>
      <c r="R102" s="8"/>
      <c r="S102" s="58" t="e">
        <f>+#REF!+S101</f>
        <v>#REF!</v>
      </c>
      <c r="T102" s="13">
        <f>SUM(T101:T101)</f>
        <v>143.5</v>
      </c>
      <c r="U102" s="13">
        <f>SUM(U101:U101)</f>
        <v>152</v>
      </c>
      <c r="V102" s="13">
        <f>SUM(V101:V101)</f>
        <v>442.65</v>
      </c>
      <c r="W102" s="13">
        <f>SUM(W101:W101)</f>
        <v>0</v>
      </c>
      <c r="X102" s="13">
        <f>SUM(X101:X101)</f>
        <v>738.15</v>
      </c>
      <c r="Y102" s="13" t="e">
        <f>S102-X102</f>
        <v>#REF!</v>
      </c>
    </row>
    <row r="103" spans="1:25" ht="30" customHeight="1">
      <c r="A103" s="99" t="s">
        <v>4</v>
      </c>
      <c r="B103" s="2" t="s">
        <v>5</v>
      </c>
      <c r="C103" s="2" t="s">
        <v>6</v>
      </c>
      <c r="D103" s="99" t="s">
        <v>145</v>
      </c>
      <c r="E103" s="2" t="s">
        <v>7</v>
      </c>
      <c r="F103" s="99" t="s">
        <v>162</v>
      </c>
      <c r="G103" s="99" t="s">
        <v>8</v>
      </c>
      <c r="H103" s="99" t="s">
        <v>10</v>
      </c>
      <c r="I103" s="99" t="s">
        <v>9</v>
      </c>
      <c r="J103" s="99" t="s">
        <v>163</v>
      </c>
      <c r="K103" s="99" t="s">
        <v>164</v>
      </c>
      <c r="L103" s="99" t="s">
        <v>165</v>
      </c>
      <c r="M103" s="5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30" customHeight="1">
      <c r="A104" s="33">
        <v>55</v>
      </c>
      <c r="B104" s="138" t="s">
        <v>45</v>
      </c>
      <c r="C104" s="32" t="s">
        <v>44</v>
      </c>
      <c r="D104" s="33" t="s">
        <v>148</v>
      </c>
      <c r="E104" s="33" t="s">
        <v>13</v>
      </c>
      <c r="F104" s="66">
        <v>25000</v>
      </c>
      <c r="G104" s="66">
        <v>717.5</v>
      </c>
      <c r="H104" s="66">
        <v>0</v>
      </c>
      <c r="I104" s="66">
        <v>760</v>
      </c>
      <c r="J104" s="66">
        <v>325</v>
      </c>
      <c r="K104" s="66">
        <f t="shared" ref="K104:K109" si="19">G104+H104+I104+J104</f>
        <v>1802.5</v>
      </c>
      <c r="L104" s="103">
        <f t="shared" ref="L104:L121" si="20">F104-K104</f>
        <v>23197.5</v>
      </c>
      <c r="M104" s="5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30" customHeight="1">
      <c r="A105" s="33">
        <v>56</v>
      </c>
      <c r="B105" s="138" t="s">
        <v>49</v>
      </c>
      <c r="C105" s="32" t="s">
        <v>47</v>
      </c>
      <c r="D105" s="33" t="s">
        <v>149</v>
      </c>
      <c r="E105" s="33" t="s">
        <v>15</v>
      </c>
      <c r="F105" s="66">
        <v>22000</v>
      </c>
      <c r="G105" s="66">
        <v>631.4</v>
      </c>
      <c r="H105" s="66">
        <v>0</v>
      </c>
      <c r="I105" s="66">
        <v>668.8</v>
      </c>
      <c r="J105" s="66">
        <v>765</v>
      </c>
      <c r="K105" s="66">
        <f t="shared" si="19"/>
        <v>2065.1999999999998</v>
      </c>
      <c r="L105" s="103">
        <f t="shared" si="20"/>
        <v>19934.8</v>
      </c>
      <c r="M105" s="5"/>
      <c r="P105" s="7"/>
      <c r="Q105" s="164" t="s">
        <v>220</v>
      </c>
      <c r="R105" s="165"/>
      <c r="S105" s="165"/>
      <c r="T105" s="165"/>
      <c r="U105" s="165"/>
      <c r="V105" s="165"/>
      <c r="W105" s="165"/>
      <c r="X105" s="165"/>
      <c r="Y105" s="166"/>
    </row>
    <row r="106" spans="1:25" ht="42" customHeight="1">
      <c r="A106" s="33">
        <v>57</v>
      </c>
      <c r="B106" s="138" t="s">
        <v>40</v>
      </c>
      <c r="C106" s="32" t="s">
        <v>41</v>
      </c>
      <c r="D106" s="33" t="s">
        <v>148</v>
      </c>
      <c r="E106" s="33" t="s">
        <v>13</v>
      </c>
      <c r="F106" s="66">
        <v>75000</v>
      </c>
      <c r="G106" s="66">
        <v>2152.5</v>
      </c>
      <c r="H106" s="66">
        <v>5455.35</v>
      </c>
      <c r="I106" s="66">
        <v>2280</v>
      </c>
      <c r="J106" s="66">
        <v>8623.8700000000008</v>
      </c>
      <c r="K106" s="66">
        <f t="shared" si="19"/>
        <v>18511.72</v>
      </c>
      <c r="L106" s="103">
        <f t="shared" si="20"/>
        <v>56488.28</v>
      </c>
      <c r="M106" s="5"/>
      <c r="P106" s="7"/>
      <c r="Q106" s="8"/>
      <c r="R106" s="8"/>
      <c r="S106" s="9" t="s">
        <v>162</v>
      </c>
      <c r="T106" s="9" t="s">
        <v>8</v>
      </c>
      <c r="U106" s="9" t="s">
        <v>9</v>
      </c>
      <c r="V106" s="9" t="s">
        <v>10</v>
      </c>
      <c r="W106" s="9" t="s">
        <v>163</v>
      </c>
      <c r="X106" s="9" t="s">
        <v>164</v>
      </c>
      <c r="Y106" s="9" t="s">
        <v>165</v>
      </c>
    </row>
    <row r="107" spans="1:25" ht="30" customHeight="1">
      <c r="A107" s="33">
        <v>58</v>
      </c>
      <c r="B107" s="138" t="s">
        <v>46</v>
      </c>
      <c r="C107" s="32" t="s">
        <v>47</v>
      </c>
      <c r="D107" s="33" t="s">
        <v>149</v>
      </c>
      <c r="E107" s="33" t="s">
        <v>48</v>
      </c>
      <c r="F107" s="66">
        <v>24000</v>
      </c>
      <c r="G107" s="66">
        <v>688.8</v>
      </c>
      <c r="H107" s="66">
        <v>0</v>
      </c>
      <c r="I107" s="66">
        <v>729.6</v>
      </c>
      <c r="J107" s="66">
        <v>9328.1299999999992</v>
      </c>
      <c r="K107" s="66">
        <f t="shared" si="19"/>
        <v>10746.529999999999</v>
      </c>
      <c r="L107" s="103">
        <f t="shared" si="20"/>
        <v>13253.470000000001</v>
      </c>
      <c r="M107" s="5"/>
      <c r="P107" s="7"/>
      <c r="Q107" s="8"/>
      <c r="R107" s="11" t="s">
        <v>185</v>
      </c>
      <c r="S107" s="12">
        <v>35000</v>
      </c>
      <c r="T107" s="13">
        <v>1004.5</v>
      </c>
      <c r="U107" s="13">
        <v>1064</v>
      </c>
      <c r="V107" s="13">
        <v>0</v>
      </c>
      <c r="W107" s="13">
        <v>25</v>
      </c>
      <c r="X107" s="14">
        <v>2093.5</v>
      </c>
      <c r="Y107" s="13">
        <v>32906.5</v>
      </c>
    </row>
    <row r="108" spans="1:25" ht="30" customHeight="1">
      <c r="A108" s="33">
        <v>59</v>
      </c>
      <c r="B108" s="138" t="s">
        <v>180</v>
      </c>
      <c r="C108" s="32" t="s">
        <v>47</v>
      </c>
      <c r="D108" s="33" t="s">
        <v>149</v>
      </c>
      <c r="E108" s="33" t="s">
        <v>13</v>
      </c>
      <c r="F108" s="66">
        <v>22000</v>
      </c>
      <c r="G108" s="66">
        <v>631.4</v>
      </c>
      <c r="H108" s="66">
        <v>0</v>
      </c>
      <c r="I108" s="66">
        <v>668.8</v>
      </c>
      <c r="J108" s="66">
        <v>5199.3900000000003</v>
      </c>
      <c r="K108" s="66">
        <f t="shared" si="19"/>
        <v>6499.59</v>
      </c>
      <c r="L108" s="103">
        <f t="shared" si="20"/>
        <v>15500.41</v>
      </c>
      <c r="M108" s="5"/>
      <c r="P108" s="7"/>
      <c r="Q108" s="8"/>
      <c r="R108" s="11" t="s">
        <v>186</v>
      </c>
      <c r="S108" s="15">
        <v>5000</v>
      </c>
      <c r="T108" s="16">
        <v>143.5</v>
      </c>
      <c r="U108" s="16">
        <v>152</v>
      </c>
      <c r="V108" s="16">
        <v>442.65</v>
      </c>
      <c r="W108" s="16">
        <v>0</v>
      </c>
      <c r="X108" s="16">
        <f>T108+U108+V108+W108</f>
        <v>738.15</v>
      </c>
      <c r="Y108" s="16">
        <f>S108-X108</f>
        <v>4261.8500000000004</v>
      </c>
    </row>
    <row r="109" spans="1:25" ht="30" customHeight="1">
      <c r="A109" s="33">
        <v>60</v>
      </c>
      <c r="B109" s="32" t="s">
        <v>50</v>
      </c>
      <c r="C109" s="32" t="s">
        <v>47</v>
      </c>
      <c r="D109" s="33" t="s">
        <v>149</v>
      </c>
      <c r="E109" s="33" t="s">
        <v>15</v>
      </c>
      <c r="F109" s="66">
        <v>22000</v>
      </c>
      <c r="G109" s="66">
        <v>631.4</v>
      </c>
      <c r="H109" s="66">
        <v>0</v>
      </c>
      <c r="I109" s="66">
        <v>668.8</v>
      </c>
      <c r="J109" s="66">
        <v>12221.09</v>
      </c>
      <c r="K109" s="66">
        <f t="shared" si="19"/>
        <v>13521.29</v>
      </c>
      <c r="L109" s="103">
        <f t="shared" si="20"/>
        <v>8478.7099999999991</v>
      </c>
      <c r="M109" s="5"/>
      <c r="P109" s="7"/>
      <c r="R109" s="11" t="s">
        <v>187</v>
      </c>
      <c r="S109" s="17">
        <f t="shared" ref="S109:X109" si="21">SUM(S107:S108)</f>
        <v>40000</v>
      </c>
      <c r="T109" s="18">
        <f t="shared" si="21"/>
        <v>1148</v>
      </c>
      <c r="U109" s="18">
        <f t="shared" si="21"/>
        <v>1216</v>
      </c>
      <c r="V109" s="18">
        <f t="shared" si="21"/>
        <v>442.65</v>
      </c>
      <c r="W109" s="18">
        <f t="shared" si="21"/>
        <v>25</v>
      </c>
      <c r="X109" s="18">
        <f t="shared" si="21"/>
        <v>2831.65</v>
      </c>
      <c r="Y109" s="18">
        <f>S109-X109</f>
        <v>37168.35</v>
      </c>
    </row>
    <row r="110" spans="1:25" ht="30" customHeight="1">
      <c r="A110" s="33">
        <v>61</v>
      </c>
      <c r="B110" s="32" t="s">
        <v>51</v>
      </c>
      <c r="C110" s="32" t="s">
        <v>47</v>
      </c>
      <c r="D110" s="33" t="s">
        <v>149</v>
      </c>
      <c r="E110" s="33" t="s">
        <v>15</v>
      </c>
      <c r="F110" s="66">
        <v>22000</v>
      </c>
      <c r="G110" s="66">
        <v>631.4</v>
      </c>
      <c r="H110" s="66">
        <v>0</v>
      </c>
      <c r="I110" s="66">
        <v>668.8</v>
      </c>
      <c r="J110" s="66">
        <v>11910.26</v>
      </c>
      <c r="K110" s="66">
        <f>G110+H110+J110+I110</f>
        <v>13210.46</v>
      </c>
      <c r="L110" s="103">
        <f t="shared" si="20"/>
        <v>8789.5400000000009</v>
      </c>
      <c r="M110" s="5"/>
      <c r="P110" s="7"/>
      <c r="Q110" s="8"/>
    </row>
    <row r="111" spans="1:25" ht="30" customHeight="1">
      <c r="A111" s="33">
        <v>62</v>
      </c>
      <c r="B111" s="32" t="s">
        <v>52</v>
      </c>
      <c r="C111" s="32" t="s">
        <v>53</v>
      </c>
      <c r="D111" s="33" t="s">
        <v>149</v>
      </c>
      <c r="E111" s="33" t="s">
        <v>13</v>
      </c>
      <c r="F111" s="66">
        <v>22000</v>
      </c>
      <c r="G111" s="66">
        <v>631.4</v>
      </c>
      <c r="H111" s="66">
        <v>0</v>
      </c>
      <c r="I111" s="66">
        <v>668.8</v>
      </c>
      <c r="J111" s="66">
        <v>4030.38</v>
      </c>
      <c r="K111" s="66">
        <f>G111+H111+I111+J111</f>
        <v>5330.58</v>
      </c>
      <c r="L111" s="103">
        <f t="shared" si="20"/>
        <v>16669.419999999998</v>
      </c>
      <c r="M111" s="5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30" customHeight="1">
      <c r="A112" s="33">
        <v>63</v>
      </c>
      <c r="B112" s="138" t="s">
        <v>42</v>
      </c>
      <c r="C112" s="32" t="s">
        <v>43</v>
      </c>
      <c r="D112" s="33" t="s">
        <v>148</v>
      </c>
      <c r="E112" s="33" t="s">
        <v>13</v>
      </c>
      <c r="F112" s="66">
        <v>40000</v>
      </c>
      <c r="G112" s="66">
        <v>1148</v>
      </c>
      <c r="H112" s="66">
        <v>0</v>
      </c>
      <c r="I112" s="66">
        <v>1216</v>
      </c>
      <c r="J112" s="66">
        <v>5204</v>
      </c>
      <c r="K112" s="66">
        <f>G112+H112+I112+J112</f>
        <v>7568</v>
      </c>
      <c r="L112" s="103">
        <f t="shared" si="20"/>
        <v>32432</v>
      </c>
      <c r="M112" s="5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30" customHeight="1">
      <c r="A113" s="33">
        <v>64</v>
      </c>
      <c r="B113" s="138" t="s">
        <v>188</v>
      </c>
      <c r="C113" s="32" t="s">
        <v>189</v>
      </c>
      <c r="D113" s="33" t="s">
        <v>148</v>
      </c>
      <c r="E113" s="33" t="s">
        <v>13</v>
      </c>
      <c r="F113" s="66">
        <v>26000</v>
      </c>
      <c r="G113" s="66">
        <v>746.2</v>
      </c>
      <c r="H113" s="66">
        <v>0</v>
      </c>
      <c r="I113" s="66">
        <v>790.4</v>
      </c>
      <c r="J113" s="66">
        <v>25</v>
      </c>
      <c r="K113" s="66">
        <f>G113+H113+I113+J113</f>
        <v>1561.6</v>
      </c>
      <c r="L113" s="103">
        <f t="shared" si="20"/>
        <v>24438.400000000001</v>
      </c>
      <c r="M113" s="5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30" customHeight="1">
      <c r="A114" s="33">
        <v>65</v>
      </c>
      <c r="B114" s="32" t="s">
        <v>54</v>
      </c>
      <c r="C114" s="32" t="s">
        <v>47</v>
      </c>
      <c r="D114" s="33" t="s">
        <v>148</v>
      </c>
      <c r="E114" s="33" t="s">
        <v>13</v>
      </c>
      <c r="F114" s="66">
        <v>33500</v>
      </c>
      <c r="G114" s="66">
        <v>961.45</v>
      </c>
      <c r="H114" s="66">
        <v>0</v>
      </c>
      <c r="I114" s="66">
        <v>1018.4</v>
      </c>
      <c r="J114" s="66">
        <v>1415</v>
      </c>
      <c r="K114" s="66">
        <f>G114+H114+I114+J114</f>
        <v>3394.85</v>
      </c>
      <c r="L114" s="103">
        <f t="shared" si="20"/>
        <v>30105.15</v>
      </c>
      <c r="M114" s="5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30" customHeight="1">
      <c r="A115" s="33">
        <v>66</v>
      </c>
      <c r="B115" s="32" t="s">
        <v>55</v>
      </c>
      <c r="C115" s="32" t="s">
        <v>47</v>
      </c>
      <c r="D115" s="33" t="s">
        <v>148</v>
      </c>
      <c r="E115" s="33" t="s">
        <v>13</v>
      </c>
      <c r="F115" s="66">
        <v>22000</v>
      </c>
      <c r="G115" s="66">
        <v>631.4</v>
      </c>
      <c r="H115" s="66">
        <v>0</v>
      </c>
      <c r="I115" s="66">
        <v>668.8</v>
      </c>
      <c r="J115" s="66">
        <v>2737.81</v>
      </c>
      <c r="K115" s="66">
        <f>G115+H115+I115+J115</f>
        <v>4038.0099999999998</v>
      </c>
      <c r="L115" s="103">
        <f t="shared" si="20"/>
        <v>17961.990000000002</v>
      </c>
      <c r="M115" s="5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30" customHeight="1">
      <c r="A116" s="33">
        <v>67</v>
      </c>
      <c r="B116" s="32" t="s">
        <v>206</v>
      </c>
      <c r="C116" s="32" t="s">
        <v>207</v>
      </c>
      <c r="D116" s="33" t="s">
        <v>148</v>
      </c>
      <c r="E116" s="33" t="s">
        <v>13</v>
      </c>
      <c r="F116" s="66">
        <v>22000</v>
      </c>
      <c r="G116" s="66">
        <v>631.4</v>
      </c>
      <c r="H116" s="66">
        <v>0</v>
      </c>
      <c r="I116" s="66">
        <v>668.8</v>
      </c>
      <c r="J116" s="66">
        <v>8012.11</v>
      </c>
      <c r="K116" s="66">
        <f>G116+H116+J116+I116</f>
        <v>9312.31</v>
      </c>
      <c r="L116" s="103">
        <f t="shared" si="20"/>
        <v>12687.69</v>
      </c>
      <c r="M116" s="5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30" customHeight="1">
      <c r="A117" s="33">
        <v>68</v>
      </c>
      <c r="B117" s="32" t="s">
        <v>194</v>
      </c>
      <c r="C117" s="32" t="s">
        <v>195</v>
      </c>
      <c r="D117" s="33" t="s">
        <v>148</v>
      </c>
      <c r="E117" s="33" t="s">
        <v>13</v>
      </c>
      <c r="F117" s="66">
        <v>24000</v>
      </c>
      <c r="G117" s="66">
        <v>688.8</v>
      </c>
      <c r="H117" s="66">
        <v>0</v>
      </c>
      <c r="I117" s="66">
        <v>729.6</v>
      </c>
      <c r="J117" s="66">
        <v>4092.04</v>
      </c>
      <c r="K117" s="66">
        <f>G117+H117+I117+J117</f>
        <v>5510.4400000000005</v>
      </c>
      <c r="L117" s="103">
        <f t="shared" si="20"/>
        <v>18489.559999999998</v>
      </c>
      <c r="M117" s="5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30" customHeight="1">
      <c r="A118" s="33">
        <v>69</v>
      </c>
      <c r="B118" s="32" t="s">
        <v>197</v>
      </c>
      <c r="C118" s="32" t="s">
        <v>195</v>
      </c>
      <c r="D118" s="33" t="s">
        <v>148</v>
      </c>
      <c r="E118" s="33" t="s">
        <v>13</v>
      </c>
      <c r="F118" s="66">
        <v>24000</v>
      </c>
      <c r="G118" s="66">
        <v>688.8</v>
      </c>
      <c r="H118" s="66">
        <v>0</v>
      </c>
      <c r="I118" s="66">
        <v>729.6</v>
      </c>
      <c r="J118" s="66">
        <v>1742.68</v>
      </c>
      <c r="K118" s="66">
        <f>G118+H118+I118+J118</f>
        <v>3161.08</v>
      </c>
      <c r="L118" s="103">
        <f t="shared" si="20"/>
        <v>20838.919999999998</v>
      </c>
      <c r="M118" s="5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30" customHeight="1">
      <c r="A119" s="33">
        <v>70</v>
      </c>
      <c r="B119" s="32" t="s">
        <v>213</v>
      </c>
      <c r="C119" s="32" t="s">
        <v>47</v>
      </c>
      <c r="D119" s="33" t="s">
        <v>148</v>
      </c>
      <c r="E119" s="33" t="s">
        <v>13</v>
      </c>
      <c r="F119" s="66">
        <v>25000</v>
      </c>
      <c r="G119" s="66">
        <v>717.5</v>
      </c>
      <c r="H119" s="66">
        <v>0</v>
      </c>
      <c r="I119" s="66">
        <v>760</v>
      </c>
      <c r="J119" s="66">
        <v>25</v>
      </c>
      <c r="K119" s="66">
        <f>G119+H119+I119+J119</f>
        <v>1502.5</v>
      </c>
      <c r="L119" s="103">
        <f t="shared" si="20"/>
        <v>23497.5</v>
      </c>
      <c r="M119" s="5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30" customHeight="1">
      <c r="A120" s="33">
        <v>71</v>
      </c>
      <c r="B120" s="138" t="s">
        <v>142</v>
      </c>
      <c r="C120" s="32" t="s">
        <v>44</v>
      </c>
      <c r="D120" s="33" t="s">
        <v>148</v>
      </c>
      <c r="E120" s="33" t="s">
        <v>13</v>
      </c>
      <c r="F120" s="66">
        <v>26000</v>
      </c>
      <c r="G120" s="66">
        <v>746.2</v>
      </c>
      <c r="H120" s="66">
        <v>0</v>
      </c>
      <c r="I120" s="66">
        <v>790.4</v>
      </c>
      <c r="J120" s="66">
        <v>5353.35</v>
      </c>
      <c r="K120" s="66">
        <f>G120+H120+I120+J120</f>
        <v>6889.9500000000007</v>
      </c>
      <c r="L120" s="103">
        <f t="shared" si="20"/>
        <v>19110.05</v>
      </c>
      <c r="M120" s="5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30" customHeight="1">
      <c r="A121" s="33">
        <v>72</v>
      </c>
      <c r="B121" s="138" t="s">
        <v>75</v>
      </c>
      <c r="C121" s="32" t="s">
        <v>44</v>
      </c>
      <c r="D121" s="33" t="s">
        <v>148</v>
      </c>
      <c r="E121" s="33" t="s">
        <v>13</v>
      </c>
      <c r="F121" s="66">
        <v>26000</v>
      </c>
      <c r="G121" s="66">
        <v>746.2</v>
      </c>
      <c r="H121" s="66">
        <v>0</v>
      </c>
      <c r="I121" s="66">
        <v>790.4</v>
      </c>
      <c r="J121" s="66">
        <v>4688.18</v>
      </c>
      <c r="K121" s="66">
        <f>G121+H121+I121+J121</f>
        <v>6224.7800000000007</v>
      </c>
      <c r="L121" s="103">
        <f t="shared" si="20"/>
        <v>19775.22</v>
      </c>
      <c r="M121" s="5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30" customHeight="1">
      <c r="A122" s="104" t="s">
        <v>167</v>
      </c>
      <c r="B122" s="70"/>
      <c r="C122" s="70"/>
      <c r="D122" s="105"/>
      <c r="E122" s="104"/>
      <c r="F122" s="67">
        <f t="shared" ref="F122:L122" si="22">SUM(F104:F121)</f>
        <v>502500</v>
      </c>
      <c r="G122" s="67">
        <f t="shared" si="22"/>
        <v>14421.749999999998</v>
      </c>
      <c r="H122" s="67">
        <f t="shared" si="22"/>
        <v>5455.35</v>
      </c>
      <c r="I122" s="67">
        <f t="shared" si="22"/>
        <v>15276</v>
      </c>
      <c r="J122" s="67">
        <f t="shared" si="22"/>
        <v>85698.289999999979</v>
      </c>
      <c r="K122" s="67">
        <f t="shared" si="22"/>
        <v>120851.39</v>
      </c>
      <c r="L122" s="36">
        <f t="shared" si="22"/>
        <v>381648.61</v>
      </c>
      <c r="M122" s="5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30" hidden="1" customHeight="1">
      <c r="M123" s="5"/>
      <c r="N123" s="5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30" customHeight="1">
      <c r="A124" s="152" t="s">
        <v>248</v>
      </c>
      <c r="B124" s="152" t="s">
        <v>57</v>
      </c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5"/>
      <c r="N124" s="5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30" customHeight="1">
      <c r="A125" s="99" t="s">
        <v>4</v>
      </c>
      <c r="B125" s="2" t="s">
        <v>5</v>
      </c>
      <c r="C125" s="2" t="s">
        <v>6</v>
      </c>
      <c r="D125" s="99" t="s">
        <v>145</v>
      </c>
      <c r="E125" s="2" t="s">
        <v>7</v>
      </c>
      <c r="F125" s="99" t="s">
        <v>162</v>
      </c>
      <c r="G125" s="99" t="s">
        <v>8</v>
      </c>
      <c r="H125" s="99" t="s">
        <v>10</v>
      </c>
      <c r="I125" s="99" t="s">
        <v>9</v>
      </c>
      <c r="J125" s="99" t="s">
        <v>163</v>
      </c>
      <c r="K125" s="99" t="s">
        <v>164</v>
      </c>
      <c r="L125" s="99" t="s">
        <v>165</v>
      </c>
      <c r="M125" s="5"/>
      <c r="N125" s="5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30" customHeight="1">
      <c r="A126" s="33">
        <v>73</v>
      </c>
      <c r="B126" s="32" t="s">
        <v>97</v>
      </c>
      <c r="C126" s="32" t="s">
        <v>262</v>
      </c>
      <c r="D126" s="33" t="s">
        <v>148</v>
      </c>
      <c r="E126" s="33" t="s">
        <v>13</v>
      </c>
      <c r="F126" s="101">
        <v>40000</v>
      </c>
      <c r="G126" s="101">
        <f>F126*0.0287</f>
        <v>1148</v>
      </c>
      <c r="H126" s="122">
        <v>0</v>
      </c>
      <c r="I126" s="66">
        <f>IF(F126&lt;75829.93,F126*0.0304,2305.23)</f>
        <v>1216</v>
      </c>
      <c r="J126" s="101">
        <v>26821.279999999999</v>
      </c>
      <c r="K126" s="101">
        <f>G126+H126+I126+J126</f>
        <v>29185.279999999999</v>
      </c>
      <c r="L126" s="101">
        <f>+F126-K126</f>
        <v>10814.720000000001</v>
      </c>
      <c r="M126" s="5"/>
      <c r="N126" s="5"/>
      <c r="P126" s="59"/>
      <c r="Q126" s="59"/>
      <c r="R126" s="7"/>
      <c r="S126" s="7"/>
      <c r="T126" s="7"/>
      <c r="U126" s="7"/>
      <c r="V126" s="7"/>
      <c r="W126" s="7"/>
      <c r="X126" s="7"/>
      <c r="Y126" s="7"/>
    </row>
    <row r="127" spans="1:25" ht="30" customHeight="1">
      <c r="A127" s="104" t="s">
        <v>167</v>
      </c>
      <c r="B127" s="106"/>
      <c r="C127" s="106"/>
      <c r="D127" s="105"/>
      <c r="E127" s="104"/>
      <c r="F127" s="36">
        <f t="shared" ref="F127:L127" si="23">+SUM(F126)</f>
        <v>40000</v>
      </c>
      <c r="G127" s="36">
        <f t="shared" si="23"/>
        <v>1148</v>
      </c>
      <c r="H127" s="36">
        <f t="shared" si="23"/>
        <v>0</v>
      </c>
      <c r="I127" s="36">
        <f t="shared" si="23"/>
        <v>1216</v>
      </c>
      <c r="J127" s="36">
        <f t="shared" si="23"/>
        <v>26821.279999999999</v>
      </c>
      <c r="K127" s="36">
        <f t="shared" si="23"/>
        <v>29185.279999999999</v>
      </c>
      <c r="L127" s="36">
        <f t="shared" si="23"/>
        <v>10814.720000000001</v>
      </c>
      <c r="M127" s="5"/>
      <c r="N127" s="5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30" customHeight="1">
      <c r="A128" s="152" t="s">
        <v>173</v>
      </c>
      <c r="B128" s="152" t="s">
        <v>57</v>
      </c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5"/>
      <c r="N128" s="5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30" customHeight="1">
      <c r="A129" s="5" t="s">
        <v>4</v>
      </c>
      <c r="B129" s="3" t="s">
        <v>5</v>
      </c>
      <c r="C129" s="3" t="s">
        <v>6</v>
      </c>
      <c r="D129" s="5" t="s">
        <v>145</v>
      </c>
      <c r="E129" s="3" t="s">
        <v>7</v>
      </c>
      <c r="F129" s="5" t="s">
        <v>162</v>
      </c>
      <c r="G129" s="5" t="s">
        <v>8</v>
      </c>
      <c r="H129" s="5" t="s">
        <v>10</v>
      </c>
      <c r="I129" s="5" t="s">
        <v>9</v>
      </c>
      <c r="J129" s="5" t="s">
        <v>163</v>
      </c>
      <c r="K129" s="5" t="s">
        <v>164</v>
      </c>
      <c r="L129" s="5" t="s">
        <v>165</v>
      </c>
      <c r="M129" s="5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30" customHeight="1">
      <c r="A130" s="75">
        <v>74</v>
      </c>
      <c r="B130" s="143" t="s">
        <v>91</v>
      </c>
      <c r="C130" s="32" t="s">
        <v>89</v>
      </c>
      <c r="D130" s="100" t="s">
        <v>149</v>
      </c>
      <c r="E130" s="33" t="s">
        <v>13</v>
      </c>
      <c r="F130" s="101">
        <v>33500</v>
      </c>
      <c r="G130" s="35">
        <v>961.45</v>
      </c>
      <c r="H130" s="122">
        <v>0</v>
      </c>
      <c r="I130" s="66">
        <v>1018.4</v>
      </c>
      <c r="J130" s="101">
        <v>7755.58</v>
      </c>
      <c r="K130" s="101">
        <f>G130+H130+I130+J130</f>
        <v>9735.43</v>
      </c>
      <c r="L130" s="35">
        <f>F130-K130</f>
        <v>23764.57</v>
      </c>
      <c r="M130" s="5"/>
      <c r="P130" s="59"/>
      <c r="Q130" s="59"/>
      <c r="R130" s="7"/>
      <c r="S130" s="7"/>
      <c r="T130" s="7"/>
      <c r="U130" s="7"/>
      <c r="V130" s="7"/>
      <c r="W130" s="7"/>
      <c r="X130" s="7"/>
      <c r="Y130" s="7"/>
    </row>
    <row r="131" spans="1:25" ht="36.75" customHeight="1">
      <c r="A131" s="75">
        <v>75</v>
      </c>
      <c r="B131" s="32" t="s">
        <v>90</v>
      </c>
      <c r="C131" s="32" t="s">
        <v>89</v>
      </c>
      <c r="D131" s="33" t="s">
        <v>148</v>
      </c>
      <c r="E131" s="33" t="s">
        <v>13</v>
      </c>
      <c r="F131" s="101">
        <v>45000</v>
      </c>
      <c r="G131" s="101">
        <v>1291.5</v>
      </c>
      <c r="H131" s="66">
        <v>0</v>
      </c>
      <c r="I131" s="101">
        <v>1368</v>
      </c>
      <c r="J131" s="101">
        <v>25</v>
      </c>
      <c r="K131" s="101">
        <f>G131+H131+I131+J131</f>
        <v>2684.5</v>
      </c>
      <c r="L131" s="101">
        <f>F131-K131</f>
        <v>42315.5</v>
      </c>
    </row>
    <row r="132" spans="1:25" ht="30" customHeight="1">
      <c r="A132" s="75">
        <v>76</v>
      </c>
      <c r="B132" s="110" t="s">
        <v>201</v>
      </c>
      <c r="C132" s="110" t="s">
        <v>200</v>
      </c>
      <c r="D132" s="33" t="s">
        <v>149</v>
      </c>
      <c r="E132" s="33" t="s">
        <v>13</v>
      </c>
      <c r="F132" s="101">
        <v>33500</v>
      </c>
      <c r="G132" s="35">
        <v>961.45</v>
      </c>
      <c r="H132" s="122">
        <v>0</v>
      </c>
      <c r="I132" s="66">
        <v>1018.4</v>
      </c>
      <c r="J132" s="101">
        <v>739.5</v>
      </c>
      <c r="K132" s="101">
        <f>SUM(G132:J132)</f>
        <v>2719.35</v>
      </c>
      <c r="L132" s="35">
        <f>F132-K132</f>
        <v>30780.65</v>
      </c>
      <c r="M132" s="5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30" customHeight="1">
      <c r="A133" s="75">
        <v>77</v>
      </c>
      <c r="B133" s="32" t="s">
        <v>131</v>
      </c>
      <c r="C133" s="32" t="s">
        <v>144</v>
      </c>
      <c r="D133" s="33" t="s">
        <v>149</v>
      </c>
      <c r="E133" s="33" t="s">
        <v>13</v>
      </c>
      <c r="F133" s="35">
        <v>60000</v>
      </c>
      <c r="G133" s="35">
        <v>1722</v>
      </c>
      <c r="H133" s="35">
        <v>0</v>
      </c>
      <c r="I133" s="35">
        <v>1824</v>
      </c>
      <c r="J133" s="35">
        <v>2225</v>
      </c>
      <c r="K133" s="35">
        <f>J133+I133+H133+G133</f>
        <v>5771</v>
      </c>
      <c r="L133" s="35">
        <f>F133-K133</f>
        <v>54229</v>
      </c>
      <c r="M133" s="5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30" customHeight="1">
      <c r="A134" s="75">
        <v>78</v>
      </c>
      <c r="B134" s="32" t="s">
        <v>135</v>
      </c>
      <c r="C134" s="32" t="s">
        <v>136</v>
      </c>
      <c r="D134" s="33" t="s">
        <v>148</v>
      </c>
      <c r="E134" s="33" t="s">
        <v>13</v>
      </c>
      <c r="F134" s="66">
        <v>48000</v>
      </c>
      <c r="G134" s="35">
        <v>1377.6</v>
      </c>
      <c r="H134" s="66">
        <v>0</v>
      </c>
      <c r="I134" s="35">
        <v>1459.2</v>
      </c>
      <c r="J134" s="66">
        <v>225</v>
      </c>
      <c r="K134" s="66">
        <f>G134+H134+I134+J134</f>
        <v>3061.8</v>
      </c>
      <c r="L134" s="66">
        <f>F134-K134</f>
        <v>44938.2</v>
      </c>
      <c r="M134" s="5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30" customHeight="1">
      <c r="A135" s="104" t="s">
        <v>167</v>
      </c>
      <c r="B135" s="110"/>
      <c r="C135" s="110"/>
      <c r="D135" s="33"/>
      <c r="E135" s="33"/>
      <c r="F135" s="74">
        <f t="shared" ref="F135:L135" si="24">SUM(F130:F134)</f>
        <v>220000</v>
      </c>
      <c r="G135" s="74">
        <f t="shared" si="24"/>
        <v>6314</v>
      </c>
      <c r="H135" s="36">
        <f t="shared" si="24"/>
        <v>0</v>
      </c>
      <c r="I135" s="74">
        <f t="shared" si="24"/>
        <v>6688</v>
      </c>
      <c r="J135" s="74">
        <f t="shared" si="24"/>
        <v>10970.08</v>
      </c>
      <c r="K135" s="74">
        <f t="shared" si="24"/>
        <v>23972.079999999998</v>
      </c>
      <c r="L135" s="74">
        <f t="shared" si="24"/>
        <v>196027.91999999998</v>
      </c>
      <c r="M135" s="5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48" customHeight="1">
      <c r="A136" s="111" t="s">
        <v>155</v>
      </c>
      <c r="B136" s="111" t="s">
        <v>168</v>
      </c>
      <c r="C136" s="111" t="s">
        <v>153</v>
      </c>
      <c r="D136" s="111" t="s">
        <v>74</v>
      </c>
      <c r="E136" s="111" t="s">
        <v>157</v>
      </c>
      <c r="F136" s="111" t="s">
        <v>109</v>
      </c>
      <c r="G136" s="3" t="s">
        <v>0</v>
      </c>
      <c r="H136" s="3" t="s">
        <v>115</v>
      </c>
      <c r="I136" s="3" t="s">
        <v>2</v>
      </c>
      <c r="J136" s="3" t="s">
        <v>3</v>
      </c>
      <c r="K136" s="3"/>
      <c r="L136" s="3"/>
      <c r="M136" s="5"/>
      <c r="N136" s="5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30" customHeight="1">
      <c r="A137" s="152" t="s">
        <v>174</v>
      </c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5"/>
      <c r="N137" s="5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30" customHeight="1">
      <c r="A138" s="99" t="s">
        <v>4</v>
      </c>
      <c r="B138" s="2" t="s">
        <v>5</v>
      </c>
      <c r="C138" s="2" t="s">
        <v>6</v>
      </c>
      <c r="D138" s="99" t="s">
        <v>145</v>
      </c>
      <c r="E138" s="2" t="s">
        <v>7</v>
      </c>
      <c r="F138" s="99" t="s">
        <v>162</v>
      </c>
      <c r="G138" s="99" t="s">
        <v>8</v>
      </c>
      <c r="H138" s="99" t="s">
        <v>10</v>
      </c>
      <c r="I138" s="99" t="s">
        <v>9</v>
      </c>
      <c r="J138" s="99" t="s">
        <v>163</v>
      </c>
      <c r="K138" s="99" t="s">
        <v>164</v>
      </c>
      <c r="L138" s="99" t="s">
        <v>165</v>
      </c>
      <c r="M138" s="5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30" customHeight="1">
      <c r="A139" s="75">
        <v>79</v>
      </c>
      <c r="B139" s="32" t="s">
        <v>62</v>
      </c>
      <c r="C139" s="32" t="s">
        <v>198</v>
      </c>
      <c r="D139" s="33" t="s">
        <v>149</v>
      </c>
      <c r="E139" s="33" t="s">
        <v>15</v>
      </c>
      <c r="F139" s="35">
        <v>122500</v>
      </c>
      <c r="G139" s="35">
        <v>3515.75</v>
      </c>
      <c r="H139" s="35">
        <v>17398</v>
      </c>
      <c r="I139" s="35">
        <v>3724</v>
      </c>
      <c r="J139" s="35">
        <v>2675</v>
      </c>
      <c r="K139" s="35">
        <f>J139+I139+H139+G139</f>
        <v>27312.75</v>
      </c>
      <c r="L139" s="35">
        <f>F139-K139</f>
        <v>95187.25</v>
      </c>
      <c r="M139" s="5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30" customHeight="1">
      <c r="A140" s="75">
        <v>80</v>
      </c>
      <c r="B140" s="32" t="s">
        <v>122</v>
      </c>
      <c r="C140" s="32" t="s">
        <v>203</v>
      </c>
      <c r="D140" s="33" t="s">
        <v>149</v>
      </c>
      <c r="E140" s="33" t="s">
        <v>15</v>
      </c>
      <c r="F140" s="35">
        <v>60000</v>
      </c>
      <c r="G140" s="35">
        <v>1722</v>
      </c>
      <c r="H140" s="35">
        <v>0</v>
      </c>
      <c r="I140" s="35">
        <v>1824</v>
      </c>
      <c r="J140" s="35">
        <v>2954</v>
      </c>
      <c r="K140" s="35">
        <f>J140+I140+H140+G140</f>
        <v>6500</v>
      </c>
      <c r="L140" s="35">
        <f>F140-K140</f>
        <v>53500</v>
      </c>
      <c r="M140" s="5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30" customHeight="1">
      <c r="A141" s="75">
        <v>81</v>
      </c>
      <c r="B141" s="32" t="s">
        <v>177</v>
      </c>
      <c r="C141" s="32" t="s">
        <v>178</v>
      </c>
      <c r="D141" s="33" t="s">
        <v>149</v>
      </c>
      <c r="E141" s="33" t="s">
        <v>15</v>
      </c>
      <c r="F141" s="35">
        <v>60000</v>
      </c>
      <c r="G141" s="35">
        <v>1722</v>
      </c>
      <c r="H141" s="35">
        <v>0</v>
      </c>
      <c r="I141" s="35">
        <v>1824</v>
      </c>
      <c r="J141" s="35">
        <v>9830.39</v>
      </c>
      <c r="K141" s="35">
        <f>J141+I141+H141+G141</f>
        <v>13376.39</v>
      </c>
      <c r="L141" s="35">
        <f>F141-K141</f>
        <v>46623.61</v>
      </c>
      <c r="M141" s="5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30" customHeight="1">
      <c r="A142" s="75">
        <v>82</v>
      </c>
      <c r="B142" s="32" t="s">
        <v>179</v>
      </c>
      <c r="C142" s="32" t="s">
        <v>89</v>
      </c>
      <c r="D142" s="33" t="s">
        <v>149</v>
      </c>
      <c r="E142" s="33" t="s">
        <v>13</v>
      </c>
      <c r="F142" s="35">
        <v>35000</v>
      </c>
      <c r="G142" s="35">
        <v>1004.5</v>
      </c>
      <c r="H142" s="35">
        <v>0</v>
      </c>
      <c r="I142" s="35">
        <v>1064</v>
      </c>
      <c r="J142" s="35">
        <v>5105.22</v>
      </c>
      <c r="K142" s="35">
        <f>J142+I142+H142+G142</f>
        <v>7173.72</v>
      </c>
      <c r="L142" s="35">
        <f>F142-K142</f>
        <v>27826.28</v>
      </c>
      <c r="M142" s="5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30" customHeight="1">
      <c r="A143" s="75">
        <v>83</v>
      </c>
      <c r="B143" s="32" t="s">
        <v>114</v>
      </c>
      <c r="C143" s="32" t="s">
        <v>263</v>
      </c>
      <c r="D143" s="33" t="s">
        <v>148</v>
      </c>
      <c r="E143" s="33" t="s">
        <v>13</v>
      </c>
      <c r="F143" s="101">
        <v>44000</v>
      </c>
      <c r="G143" s="35">
        <v>1262.8</v>
      </c>
      <c r="H143" s="123" t="s">
        <v>269</v>
      </c>
      <c r="I143" s="35">
        <v>1337.6</v>
      </c>
      <c r="J143" s="101">
        <v>2429.46</v>
      </c>
      <c r="K143" s="101">
        <f>J143+I143+H143+G143</f>
        <v>5029.8599999999997</v>
      </c>
      <c r="L143" s="66">
        <f>F143-K143</f>
        <v>38970.14</v>
      </c>
      <c r="M143" s="5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30" customHeight="1">
      <c r="A144" s="104" t="s">
        <v>167</v>
      </c>
      <c r="B144" s="106"/>
      <c r="C144" s="106"/>
      <c r="D144" s="105"/>
      <c r="E144" s="104"/>
      <c r="F144" s="36">
        <f t="shared" ref="F144:L144" si="25">SUM(F139:F143)</f>
        <v>321500</v>
      </c>
      <c r="G144" s="36">
        <f t="shared" si="25"/>
        <v>9227.0499999999993</v>
      </c>
      <c r="H144" s="36">
        <f t="shared" si="25"/>
        <v>17398</v>
      </c>
      <c r="I144" s="36">
        <f t="shared" si="25"/>
        <v>9773.6</v>
      </c>
      <c r="J144" s="36">
        <f t="shared" si="25"/>
        <v>22994.07</v>
      </c>
      <c r="K144" s="36">
        <f t="shared" si="25"/>
        <v>59392.72</v>
      </c>
      <c r="L144" s="36">
        <f t="shared" si="25"/>
        <v>262107.27999999997</v>
      </c>
      <c r="M144" s="5"/>
      <c r="N144" s="5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49" ht="30" customHeight="1">
      <c r="A145" s="152" t="s">
        <v>215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5"/>
      <c r="N145" s="5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49" ht="30" customHeight="1">
      <c r="A146" s="99" t="s">
        <v>4</v>
      </c>
      <c r="B146" s="2" t="s">
        <v>5</v>
      </c>
      <c r="C146" s="2" t="s">
        <v>6</v>
      </c>
      <c r="D146" s="99" t="s">
        <v>145</v>
      </c>
      <c r="E146" s="2" t="s">
        <v>7</v>
      </c>
      <c r="F146" s="99" t="s">
        <v>162</v>
      </c>
      <c r="G146" s="99" t="s">
        <v>8</v>
      </c>
      <c r="H146" s="99" t="s">
        <v>10</v>
      </c>
      <c r="I146" s="99" t="s">
        <v>9</v>
      </c>
      <c r="J146" s="99" t="s">
        <v>163</v>
      </c>
      <c r="K146" s="99" t="s">
        <v>164</v>
      </c>
      <c r="L146" s="99" t="s">
        <v>165</v>
      </c>
      <c r="M146" s="5"/>
      <c r="P146" s="7"/>
      <c r="Q146" s="60"/>
      <c r="R146" s="7"/>
      <c r="S146" s="7"/>
      <c r="T146" s="7"/>
      <c r="U146" s="7"/>
      <c r="V146" s="7"/>
      <c r="W146" s="7"/>
      <c r="X146" s="7"/>
      <c r="Y146" s="7"/>
    </row>
    <row r="147" spans="1:49" s="42" customFormat="1" ht="30" customHeight="1">
      <c r="A147" s="75">
        <v>84</v>
      </c>
      <c r="B147" s="32" t="s">
        <v>196</v>
      </c>
      <c r="C147" s="32" t="s">
        <v>121</v>
      </c>
      <c r="D147" s="33" t="s">
        <v>148</v>
      </c>
      <c r="E147" s="33" t="s">
        <v>13</v>
      </c>
      <c r="F147" s="35">
        <v>48000</v>
      </c>
      <c r="G147" s="35">
        <v>1377.6</v>
      </c>
      <c r="H147" s="35">
        <v>0</v>
      </c>
      <c r="I147" s="35">
        <v>1459.2</v>
      </c>
      <c r="J147" s="35">
        <v>3755.92</v>
      </c>
      <c r="K147" s="35">
        <f>J147+I147+H147+G147</f>
        <v>6592.7199999999993</v>
      </c>
      <c r="L147" s="101">
        <f t="shared" ref="L147:L152" si="26">F147-K147</f>
        <v>41407.279999999999</v>
      </c>
      <c r="M147" s="5"/>
      <c r="O147" s="4"/>
      <c r="P147" s="7"/>
      <c r="Q147" s="164" t="s">
        <v>244</v>
      </c>
      <c r="R147" s="165"/>
      <c r="S147" s="165"/>
      <c r="T147" s="165"/>
      <c r="U147" s="165"/>
      <c r="V147" s="165"/>
      <c r="W147" s="165"/>
      <c r="X147" s="165"/>
      <c r="Y147" s="166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ht="30" customHeight="1">
      <c r="A148" s="75">
        <v>85</v>
      </c>
      <c r="B148" s="32" t="s">
        <v>128</v>
      </c>
      <c r="C148" s="32" t="s">
        <v>121</v>
      </c>
      <c r="D148" s="33" t="s">
        <v>149</v>
      </c>
      <c r="E148" s="33" t="s">
        <v>13</v>
      </c>
      <c r="F148" s="35">
        <v>37000</v>
      </c>
      <c r="G148" s="35">
        <v>1061.9000000000001</v>
      </c>
      <c r="H148" s="35">
        <v>0</v>
      </c>
      <c r="I148" s="35">
        <v>1124.8</v>
      </c>
      <c r="J148" s="35">
        <v>25</v>
      </c>
      <c r="K148" s="35">
        <f>J148+I148+H148+G148</f>
        <v>2211.6999999999998</v>
      </c>
      <c r="L148" s="101">
        <f t="shared" si="26"/>
        <v>34788.300000000003</v>
      </c>
      <c r="M148" s="5"/>
      <c r="P148" s="62"/>
      <c r="Q148" s="8"/>
      <c r="R148" s="8"/>
      <c r="S148" s="9" t="s">
        <v>162</v>
      </c>
      <c r="T148" s="9" t="s">
        <v>8</v>
      </c>
      <c r="U148" s="9" t="s">
        <v>9</v>
      </c>
      <c r="V148" s="9" t="s">
        <v>10</v>
      </c>
      <c r="W148" s="9" t="s">
        <v>163</v>
      </c>
      <c r="X148" s="9" t="s">
        <v>164</v>
      </c>
      <c r="Y148" s="9" t="s">
        <v>165</v>
      </c>
    </row>
    <row r="149" spans="1:49" ht="30" customHeight="1">
      <c r="A149" s="75">
        <v>86</v>
      </c>
      <c r="B149" s="32" t="s">
        <v>124</v>
      </c>
      <c r="C149" s="32" t="s">
        <v>113</v>
      </c>
      <c r="D149" s="33" t="s">
        <v>148</v>
      </c>
      <c r="E149" s="33" t="s">
        <v>13</v>
      </c>
      <c r="F149" s="35">
        <v>33500</v>
      </c>
      <c r="G149" s="35">
        <v>961.45</v>
      </c>
      <c r="H149" s="35">
        <v>0</v>
      </c>
      <c r="I149" s="35">
        <v>1018.4</v>
      </c>
      <c r="J149" s="35">
        <v>25</v>
      </c>
      <c r="K149" s="101">
        <f>G149+H149+I149+J149</f>
        <v>2004.85</v>
      </c>
      <c r="L149" s="35">
        <f t="shared" si="26"/>
        <v>31495.15</v>
      </c>
      <c r="M149" s="5"/>
      <c r="P149" s="62"/>
      <c r="Q149" s="8"/>
      <c r="R149" s="11" t="s">
        <v>185</v>
      </c>
      <c r="S149" s="12">
        <v>35000</v>
      </c>
      <c r="T149" s="13">
        <v>1004.5</v>
      </c>
      <c r="U149" s="13">
        <v>1064</v>
      </c>
      <c r="V149" s="13">
        <v>0</v>
      </c>
      <c r="W149" s="13">
        <v>6138.4</v>
      </c>
      <c r="X149" s="14">
        <f>T149+U149+V149+W149</f>
        <v>8206.9</v>
      </c>
      <c r="Y149" s="13">
        <f>S149-X149</f>
        <v>26793.1</v>
      </c>
    </row>
    <row r="150" spans="1:49" ht="30" customHeight="1">
      <c r="A150" s="75">
        <v>87</v>
      </c>
      <c r="B150" s="32" t="s">
        <v>119</v>
      </c>
      <c r="C150" s="32" t="s">
        <v>120</v>
      </c>
      <c r="D150" s="33" t="s">
        <v>149</v>
      </c>
      <c r="E150" s="33" t="s">
        <v>15</v>
      </c>
      <c r="F150" s="101">
        <v>60000</v>
      </c>
      <c r="G150" s="35">
        <v>1722</v>
      </c>
      <c r="H150" s="35">
        <v>0</v>
      </c>
      <c r="I150" s="35">
        <v>1824</v>
      </c>
      <c r="J150" s="101">
        <v>3280.46</v>
      </c>
      <c r="K150" s="101">
        <f>G150+H150+I150+J150</f>
        <v>6826.46</v>
      </c>
      <c r="L150" s="35">
        <f t="shared" si="26"/>
        <v>53173.54</v>
      </c>
      <c r="M150" s="5"/>
      <c r="Q150" s="8"/>
      <c r="R150" s="11" t="s">
        <v>186</v>
      </c>
      <c r="S150" s="15">
        <v>13000</v>
      </c>
      <c r="T150" s="16">
        <v>373.1</v>
      </c>
      <c r="U150" s="16">
        <v>395.2</v>
      </c>
      <c r="V150" s="16">
        <v>0</v>
      </c>
      <c r="W150" s="16">
        <v>0</v>
      </c>
      <c r="X150" s="16">
        <f>T150+U150+V150+W150</f>
        <v>768.3</v>
      </c>
      <c r="Y150" s="16">
        <f>S150-X150</f>
        <v>12231.7</v>
      </c>
    </row>
    <row r="151" spans="1:49" ht="41.25" customHeight="1">
      <c r="A151" s="75">
        <v>88</v>
      </c>
      <c r="B151" s="32" t="s">
        <v>171</v>
      </c>
      <c r="C151" s="32" t="s">
        <v>268</v>
      </c>
      <c r="D151" s="33" t="s">
        <v>149</v>
      </c>
      <c r="E151" s="33" t="s">
        <v>15</v>
      </c>
      <c r="F151" s="35">
        <v>122500</v>
      </c>
      <c r="G151" s="35">
        <v>3515.75</v>
      </c>
      <c r="H151" s="35">
        <v>17398</v>
      </c>
      <c r="I151" s="35">
        <v>3724</v>
      </c>
      <c r="J151" s="35">
        <v>1685</v>
      </c>
      <c r="K151" s="101">
        <f>J151+I151+H151+G151</f>
        <v>26322.75</v>
      </c>
      <c r="L151" s="35">
        <f t="shared" si="26"/>
        <v>96177.25</v>
      </c>
      <c r="M151" s="5"/>
      <c r="P151" s="7"/>
      <c r="R151" s="11" t="s">
        <v>187</v>
      </c>
      <c r="S151" s="17">
        <f t="shared" ref="S151:X151" si="27">SUM(S149:S150)</f>
        <v>48000</v>
      </c>
      <c r="T151" s="18">
        <f t="shared" si="27"/>
        <v>1377.6</v>
      </c>
      <c r="U151" s="18">
        <f t="shared" si="27"/>
        <v>1459.2</v>
      </c>
      <c r="V151" s="18">
        <f t="shared" si="27"/>
        <v>0</v>
      </c>
      <c r="W151" s="18">
        <f t="shared" si="27"/>
        <v>6138.4</v>
      </c>
      <c r="X151" s="18">
        <f t="shared" si="27"/>
        <v>8975.1999999999989</v>
      </c>
      <c r="Y151" s="18">
        <f>S151-X151</f>
        <v>39024.800000000003</v>
      </c>
    </row>
    <row r="152" spans="1:49" ht="30" customHeight="1">
      <c r="A152" s="75">
        <v>89</v>
      </c>
      <c r="B152" s="144" t="s">
        <v>214</v>
      </c>
      <c r="C152" s="55" t="s">
        <v>113</v>
      </c>
      <c r="D152" s="56" t="s">
        <v>149</v>
      </c>
      <c r="E152" s="33" t="s">
        <v>13</v>
      </c>
      <c r="F152" s="35">
        <v>35000</v>
      </c>
      <c r="G152" s="35">
        <v>1004.5</v>
      </c>
      <c r="H152" s="35">
        <v>0</v>
      </c>
      <c r="I152" s="35">
        <v>1064</v>
      </c>
      <c r="J152" s="35">
        <v>3081.75</v>
      </c>
      <c r="K152" s="101">
        <f>J152+I152+H152+G152</f>
        <v>5150.25</v>
      </c>
      <c r="L152" s="35">
        <f t="shared" si="26"/>
        <v>29849.75</v>
      </c>
      <c r="M152" s="5"/>
      <c r="P152" s="7"/>
      <c r="Q152" s="8"/>
      <c r="Y152" s="44"/>
    </row>
    <row r="153" spans="1:49" ht="30" customHeight="1">
      <c r="A153" s="104" t="s">
        <v>167</v>
      </c>
      <c r="F153" s="36">
        <f t="shared" ref="F153:L153" si="28">SUM(F147:F152)</f>
        <v>336000</v>
      </c>
      <c r="G153" s="36">
        <f t="shared" si="28"/>
        <v>9643.2000000000007</v>
      </c>
      <c r="H153" s="36">
        <f t="shared" si="28"/>
        <v>17398</v>
      </c>
      <c r="I153" s="36">
        <f t="shared" si="28"/>
        <v>10214.4</v>
      </c>
      <c r="J153" s="36">
        <f t="shared" si="28"/>
        <v>11853.130000000001</v>
      </c>
      <c r="K153" s="36">
        <f t="shared" si="28"/>
        <v>49108.729999999996</v>
      </c>
      <c r="L153" s="36">
        <f t="shared" si="28"/>
        <v>286891.27</v>
      </c>
      <c r="M153" s="5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49" ht="30" customHeight="1">
      <c r="A154" s="152" t="s">
        <v>134</v>
      </c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5"/>
      <c r="O154" s="44"/>
      <c r="P154" s="25"/>
      <c r="Q154" s="25"/>
      <c r="R154" s="7"/>
      <c r="S154" s="7"/>
      <c r="T154" s="7"/>
      <c r="U154" s="7"/>
      <c r="V154" s="7"/>
      <c r="W154" s="7"/>
      <c r="X154" s="7"/>
      <c r="Y154" s="7"/>
    </row>
    <row r="155" spans="1:49" ht="30" customHeight="1">
      <c r="A155" s="99" t="s">
        <v>4</v>
      </c>
      <c r="B155" s="2" t="s">
        <v>5</v>
      </c>
      <c r="C155" s="2" t="s">
        <v>6</v>
      </c>
      <c r="D155" s="99" t="s">
        <v>145</v>
      </c>
      <c r="E155" s="2" t="s">
        <v>7</v>
      </c>
      <c r="F155" s="99" t="s">
        <v>162</v>
      </c>
      <c r="G155" s="99" t="s">
        <v>8</v>
      </c>
      <c r="H155" s="99" t="s">
        <v>10</v>
      </c>
      <c r="I155" s="99" t="s">
        <v>9</v>
      </c>
      <c r="J155" s="99" t="s">
        <v>163</v>
      </c>
      <c r="K155" s="99" t="s">
        <v>164</v>
      </c>
      <c r="L155" s="99" t="s">
        <v>165</v>
      </c>
      <c r="M155" s="5"/>
      <c r="O155" s="24"/>
      <c r="P155" s="10"/>
      <c r="Q155" s="10"/>
      <c r="R155" s="7"/>
      <c r="S155" s="7"/>
      <c r="T155" s="7"/>
      <c r="U155" s="7"/>
      <c r="V155" s="7"/>
      <c r="W155" s="7"/>
      <c r="X155" s="7"/>
      <c r="Y155" s="7"/>
    </row>
    <row r="156" spans="1:49" ht="30" customHeight="1">
      <c r="A156" s="33">
        <v>90</v>
      </c>
      <c r="B156" s="102" t="s">
        <v>17</v>
      </c>
      <c r="C156" s="102" t="s">
        <v>18</v>
      </c>
      <c r="D156" s="33" t="s">
        <v>149</v>
      </c>
      <c r="E156" s="34" t="s">
        <v>15</v>
      </c>
      <c r="F156" s="35">
        <v>60000</v>
      </c>
      <c r="G156" s="35">
        <f>F156*0.0287</f>
        <v>1722</v>
      </c>
      <c r="H156" s="35">
        <v>935.28</v>
      </c>
      <c r="I156" s="35">
        <f>IF(F156&lt;75829.93,F156*0.0304,2305.23)</f>
        <v>1824</v>
      </c>
      <c r="J156" s="35">
        <v>3300.46</v>
      </c>
      <c r="K156" s="35">
        <f>+G156+I156+H156+J156</f>
        <v>7781.74</v>
      </c>
      <c r="L156" s="35">
        <f>+F156-K156</f>
        <v>52218.26</v>
      </c>
      <c r="M156" s="5"/>
      <c r="P156" s="10"/>
      <c r="Q156" s="7"/>
      <c r="R156" s="7"/>
      <c r="S156" s="7"/>
      <c r="T156" s="7"/>
      <c r="U156" s="7"/>
      <c r="V156" s="7"/>
      <c r="W156" s="7"/>
      <c r="X156" s="7"/>
      <c r="Y156" s="7"/>
    </row>
    <row r="157" spans="1:49" ht="30" customHeight="1">
      <c r="A157" s="33">
        <v>91</v>
      </c>
      <c r="B157" s="32" t="s">
        <v>117</v>
      </c>
      <c r="C157" s="32" t="s">
        <v>118</v>
      </c>
      <c r="D157" s="33" t="s">
        <v>149</v>
      </c>
      <c r="E157" s="33" t="s">
        <v>15</v>
      </c>
      <c r="F157" s="101">
        <v>65000</v>
      </c>
      <c r="G157" s="101">
        <f>F157*0.0287</f>
        <v>1865.5</v>
      </c>
      <c r="H157" s="35">
        <v>468.45</v>
      </c>
      <c r="I157" s="101">
        <v>1976</v>
      </c>
      <c r="J157" s="101">
        <v>225</v>
      </c>
      <c r="K157" s="101">
        <f>+G157+I157+H157+J157</f>
        <v>4534.95</v>
      </c>
      <c r="L157" s="101">
        <f>+F157-K157</f>
        <v>60465.05</v>
      </c>
      <c r="M157" s="5"/>
      <c r="P157" s="65"/>
      <c r="Q157" s="154" t="s">
        <v>117</v>
      </c>
      <c r="R157" s="154"/>
      <c r="S157" s="154"/>
      <c r="T157" s="154"/>
      <c r="U157" s="154"/>
      <c r="V157" s="154"/>
      <c r="W157" s="154"/>
      <c r="X157" s="7"/>
      <c r="Y157" s="7"/>
    </row>
    <row r="158" spans="1:49" ht="30" customHeight="1">
      <c r="A158" s="33">
        <v>92</v>
      </c>
      <c r="B158" s="32" t="s">
        <v>123</v>
      </c>
      <c r="C158" s="32" t="s">
        <v>113</v>
      </c>
      <c r="D158" s="33" t="s">
        <v>149</v>
      </c>
      <c r="E158" s="33" t="s">
        <v>13</v>
      </c>
      <c r="F158" s="35">
        <v>37000</v>
      </c>
      <c r="G158" s="35">
        <f>F158*0.0287</f>
        <v>1061.9000000000001</v>
      </c>
      <c r="H158" s="35">
        <v>0</v>
      </c>
      <c r="I158" s="35">
        <f>IF(F158&lt;75829.93,F158*0.0304,2305.23)</f>
        <v>1124.8</v>
      </c>
      <c r="J158" s="35">
        <v>225</v>
      </c>
      <c r="K158" s="101">
        <f>+G158+I158+H158+J158</f>
        <v>2411.6999999999998</v>
      </c>
      <c r="L158" s="35">
        <f>+F158-K158</f>
        <v>34588.300000000003</v>
      </c>
      <c r="M158" s="5"/>
      <c r="P158" s="65"/>
      <c r="Q158" s="9" t="s">
        <v>162</v>
      </c>
      <c r="R158" s="9" t="s">
        <v>8</v>
      </c>
      <c r="S158" s="9" t="s">
        <v>9</v>
      </c>
      <c r="T158" s="9" t="s">
        <v>10</v>
      </c>
      <c r="U158" s="9" t="s">
        <v>163</v>
      </c>
      <c r="V158" s="9" t="s">
        <v>164</v>
      </c>
      <c r="W158" s="9" t="s">
        <v>165</v>
      </c>
      <c r="X158" s="7"/>
      <c r="Y158" s="7"/>
    </row>
    <row r="159" spans="1:49" ht="30" customHeight="1">
      <c r="A159" s="104" t="s">
        <v>167</v>
      </c>
      <c r="F159" s="36">
        <f t="shared" ref="F159:L159" si="29">SUM(F156:F158)</f>
        <v>162000</v>
      </c>
      <c r="G159" s="36">
        <f t="shared" si="29"/>
        <v>4649.3999999999996</v>
      </c>
      <c r="H159" s="36">
        <f t="shared" si="29"/>
        <v>1403.73</v>
      </c>
      <c r="I159" s="36">
        <f t="shared" si="29"/>
        <v>4924.8</v>
      </c>
      <c r="J159" s="36">
        <f t="shared" si="29"/>
        <v>3750.46</v>
      </c>
      <c r="K159" s="36">
        <f t="shared" si="29"/>
        <v>14728.39</v>
      </c>
      <c r="L159" s="36">
        <f t="shared" si="29"/>
        <v>147271.60999999999</v>
      </c>
      <c r="M159" s="5"/>
      <c r="P159" s="11" t="s">
        <v>185</v>
      </c>
      <c r="Q159" s="13">
        <v>60000</v>
      </c>
      <c r="R159" s="13">
        <v>1722</v>
      </c>
      <c r="S159" s="13">
        <v>1824</v>
      </c>
      <c r="T159" s="13">
        <v>3486.65</v>
      </c>
      <c r="U159" s="13">
        <v>225</v>
      </c>
      <c r="V159" s="13">
        <v>7257.65</v>
      </c>
      <c r="W159" s="13">
        <v>52742.35</v>
      </c>
      <c r="X159" s="7"/>
      <c r="Y159" s="7"/>
    </row>
    <row r="160" spans="1:49" ht="30" customHeight="1">
      <c r="A160" s="152" t="s">
        <v>277</v>
      </c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5"/>
      <c r="N160" s="5"/>
      <c r="P160" s="11" t="s">
        <v>208</v>
      </c>
      <c r="Q160" s="13">
        <v>5000</v>
      </c>
      <c r="R160" s="13">
        <v>143.5</v>
      </c>
      <c r="S160" s="13">
        <v>152</v>
      </c>
      <c r="T160" s="13">
        <v>940.9</v>
      </c>
      <c r="U160" s="13">
        <v>0</v>
      </c>
      <c r="V160" s="13">
        <v>1236.4000000000001</v>
      </c>
      <c r="W160" s="13">
        <v>3763.6</v>
      </c>
      <c r="X160" s="7"/>
      <c r="Y160" s="7"/>
    </row>
    <row r="161" spans="1:25" ht="30" customHeight="1">
      <c r="A161" s="99" t="s">
        <v>4</v>
      </c>
      <c r="B161" s="2" t="s">
        <v>5</v>
      </c>
      <c r="C161" s="2" t="s">
        <v>6</v>
      </c>
      <c r="D161" s="99" t="s">
        <v>145</v>
      </c>
      <c r="E161" s="2" t="s">
        <v>7</v>
      </c>
      <c r="F161" s="99" t="s">
        <v>162</v>
      </c>
      <c r="G161" s="99" t="s">
        <v>8</v>
      </c>
      <c r="H161" s="99" t="s">
        <v>10</v>
      </c>
      <c r="I161" s="99" t="s">
        <v>9</v>
      </c>
      <c r="J161" s="99" t="s">
        <v>163</v>
      </c>
      <c r="K161" s="99" t="s">
        <v>164</v>
      </c>
      <c r="L161" s="99" t="s">
        <v>165</v>
      </c>
      <c r="M161" s="5"/>
      <c r="N161" s="5"/>
      <c r="P161" s="11" t="s">
        <v>187</v>
      </c>
      <c r="Q161" s="17">
        <f>+Q159+Q160</f>
        <v>65000</v>
      </c>
      <c r="R161" s="18">
        <f>R159+R160</f>
        <v>1865.5</v>
      </c>
      <c r="S161" s="18">
        <f>S159+S160</f>
        <v>1976</v>
      </c>
      <c r="T161" s="18">
        <f>+T159+T160</f>
        <v>4427.55</v>
      </c>
      <c r="U161" s="18">
        <f>U159+U160</f>
        <v>225</v>
      </c>
      <c r="V161" s="18">
        <f>+V159+V160</f>
        <v>8494.0499999999993</v>
      </c>
      <c r="W161" s="18">
        <f>+W159+W160</f>
        <v>56505.95</v>
      </c>
      <c r="X161" s="7"/>
      <c r="Y161" s="7"/>
    </row>
    <row r="162" spans="1:25" ht="30" customHeight="1">
      <c r="A162" s="33">
        <v>93</v>
      </c>
      <c r="B162" s="32" t="s">
        <v>230</v>
      </c>
      <c r="C162" s="32" t="s">
        <v>120</v>
      </c>
      <c r="D162" s="33" t="s">
        <v>149</v>
      </c>
      <c r="E162" s="33" t="s">
        <v>15</v>
      </c>
      <c r="F162" s="145">
        <v>60000</v>
      </c>
      <c r="G162" s="145">
        <v>1722</v>
      </c>
      <c r="H162" s="145">
        <v>0</v>
      </c>
      <c r="I162" s="145">
        <v>1824</v>
      </c>
      <c r="J162" s="145">
        <v>325</v>
      </c>
      <c r="K162" s="145">
        <f>J162+I162+H162+G162</f>
        <v>3871</v>
      </c>
      <c r="L162" s="145">
        <f t="shared" ref="L162:L171" si="30">F162-K162</f>
        <v>56129</v>
      </c>
      <c r="M162" s="5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30" customHeight="1">
      <c r="A163" s="33">
        <v>94</v>
      </c>
      <c r="B163" s="32" t="s">
        <v>231</v>
      </c>
      <c r="C163" s="32" t="s">
        <v>120</v>
      </c>
      <c r="D163" s="33" t="s">
        <v>148</v>
      </c>
      <c r="E163" s="33" t="s">
        <v>15</v>
      </c>
      <c r="F163" s="145">
        <v>65000</v>
      </c>
      <c r="G163" s="145">
        <v>1865.5</v>
      </c>
      <c r="H163" s="145">
        <v>24.61</v>
      </c>
      <c r="I163" s="145">
        <v>1976</v>
      </c>
      <c r="J163" s="145">
        <v>6871.1</v>
      </c>
      <c r="K163" s="145">
        <f>J163+I163+H163+G163</f>
        <v>10737.210000000001</v>
      </c>
      <c r="L163" s="145">
        <f t="shared" si="30"/>
        <v>54262.79</v>
      </c>
      <c r="M163" s="5"/>
      <c r="P163" s="65"/>
      <c r="Q163" s="154" t="s">
        <v>220</v>
      </c>
      <c r="R163" s="154"/>
      <c r="S163" s="154"/>
      <c r="T163" s="154"/>
      <c r="U163" s="154"/>
      <c r="V163" s="154"/>
      <c r="W163" s="154"/>
      <c r="X163" s="7"/>
      <c r="Y163" s="7"/>
    </row>
    <row r="164" spans="1:25" ht="30" customHeight="1">
      <c r="A164" s="33">
        <v>95</v>
      </c>
      <c r="B164" s="32" t="s">
        <v>232</v>
      </c>
      <c r="C164" s="32" t="s">
        <v>120</v>
      </c>
      <c r="D164" s="33" t="s">
        <v>148</v>
      </c>
      <c r="E164" s="33" t="s">
        <v>15</v>
      </c>
      <c r="F164" s="145">
        <v>60000</v>
      </c>
      <c r="G164" s="145">
        <v>1722</v>
      </c>
      <c r="H164" s="145">
        <v>0</v>
      </c>
      <c r="I164" s="145">
        <v>1824</v>
      </c>
      <c r="J164" s="145">
        <v>21755.35</v>
      </c>
      <c r="K164" s="145">
        <f>G164+J164+I164+H164</f>
        <v>25301.35</v>
      </c>
      <c r="L164" s="145">
        <f t="shared" si="30"/>
        <v>34698.65</v>
      </c>
      <c r="M164" s="5"/>
      <c r="P164" s="65"/>
      <c r="Q164" s="9" t="s">
        <v>162</v>
      </c>
      <c r="R164" s="9" t="s">
        <v>8</v>
      </c>
      <c r="S164" s="9" t="s">
        <v>9</v>
      </c>
      <c r="T164" s="9" t="s">
        <v>10</v>
      </c>
      <c r="U164" s="9" t="s">
        <v>163</v>
      </c>
      <c r="V164" s="9" t="s">
        <v>164</v>
      </c>
      <c r="W164" s="9" t="s">
        <v>165</v>
      </c>
      <c r="X164" s="7"/>
      <c r="Y164" s="7"/>
    </row>
    <row r="165" spans="1:25" ht="30" customHeight="1">
      <c r="A165" s="33">
        <v>96</v>
      </c>
      <c r="B165" s="32" t="s">
        <v>132</v>
      </c>
      <c r="C165" s="32" t="s">
        <v>87</v>
      </c>
      <c r="D165" s="33" t="s">
        <v>149</v>
      </c>
      <c r="E165" s="33" t="s">
        <v>15</v>
      </c>
      <c r="F165" s="145">
        <v>33500</v>
      </c>
      <c r="G165" s="145">
        <v>961.45</v>
      </c>
      <c r="H165" s="145">
        <v>0</v>
      </c>
      <c r="I165" s="145">
        <v>1018.4</v>
      </c>
      <c r="J165" s="145">
        <v>3555.92</v>
      </c>
      <c r="K165" s="145">
        <f t="shared" ref="K165:K171" si="31">J165+I165+H165+G165</f>
        <v>5535.7699999999995</v>
      </c>
      <c r="L165" s="145">
        <f t="shared" si="30"/>
        <v>27964.23</v>
      </c>
      <c r="M165" s="5"/>
      <c r="O165" s="29"/>
      <c r="P165" s="11" t="s">
        <v>185</v>
      </c>
      <c r="Q165" s="13">
        <v>35000</v>
      </c>
      <c r="R165" s="13">
        <v>1004.5</v>
      </c>
      <c r="S165" s="13">
        <v>1064</v>
      </c>
      <c r="T165" s="13">
        <v>0</v>
      </c>
      <c r="U165" s="13">
        <v>725</v>
      </c>
      <c r="V165" s="13">
        <f>U165+S165+R165</f>
        <v>2793.5</v>
      </c>
      <c r="W165" s="13">
        <f>Q165-V165</f>
        <v>32206.5</v>
      </c>
      <c r="X165" s="7"/>
      <c r="Y165" s="7"/>
    </row>
    <row r="166" spans="1:25" ht="30" customHeight="1">
      <c r="A166" s="33">
        <v>97</v>
      </c>
      <c r="B166" s="32" t="s">
        <v>233</v>
      </c>
      <c r="C166" s="32" t="s">
        <v>120</v>
      </c>
      <c r="D166" s="33" t="s">
        <v>149</v>
      </c>
      <c r="E166" s="33" t="s">
        <v>13</v>
      </c>
      <c r="F166" s="145">
        <v>60000</v>
      </c>
      <c r="G166" s="145">
        <v>1722</v>
      </c>
      <c r="H166" s="145">
        <v>0</v>
      </c>
      <c r="I166" s="145">
        <v>1824</v>
      </c>
      <c r="J166" s="145">
        <v>12444.54</v>
      </c>
      <c r="K166" s="145">
        <f t="shared" si="31"/>
        <v>15990.54</v>
      </c>
      <c r="L166" s="145">
        <f t="shared" si="30"/>
        <v>44009.46</v>
      </c>
      <c r="M166" s="5"/>
      <c r="O166" s="29"/>
      <c r="P166" s="11" t="s">
        <v>186</v>
      </c>
      <c r="Q166" s="18">
        <v>5000</v>
      </c>
      <c r="R166" s="18">
        <v>143.5</v>
      </c>
      <c r="S166" s="18">
        <v>442.65</v>
      </c>
      <c r="T166" s="18">
        <v>152</v>
      </c>
      <c r="U166" s="18">
        <v>0</v>
      </c>
      <c r="V166" s="18">
        <f>R166+S166+T166</f>
        <v>738.15</v>
      </c>
      <c r="W166" s="18">
        <f>Q166-V166</f>
        <v>4261.8500000000004</v>
      </c>
      <c r="X166" s="7"/>
      <c r="Y166" s="7"/>
    </row>
    <row r="167" spans="1:25" ht="36" customHeight="1">
      <c r="A167" s="33">
        <v>98</v>
      </c>
      <c r="B167" s="32" t="s">
        <v>234</v>
      </c>
      <c r="C167" s="32" t="s">
        <v>120</v>
      </c>
      <c r="D167" s="33" t="s">
        <v>148</v>
      </c>
      <c r="E167" s="33" t="s">
        <v>13</v>
      </c>
      <c r="F167" s="145">
        <v>60000</v>
      </c>
      <c r="G167" s="145">
        <v>1722</v>
      </c>
      <c r="H167" s="145">
        <v>0</v>
      </c>
      <c r="I167" s="145">
        <v>1824</v>
      </c>
      <c r="J167" s="145">
        <v>1525</v>
      </c>
      <c r="K167" s="145">
        <f t="shared" si="31"/>
        <v>5071</v>
      </c>
      <c r="L167" s="145">
        <f t="shared" si="30"/>
        <v>54929</v>
      </c>
    </row>
    <row r="168" spans="1:25" ht="30" customHeight="1">
      <c r="A168" s="33">
        <v>99</v>
      </c>
      <c r="B168" s="138" t="s">
        <v>129</v>
      </c>
      <c r="C168" s="32" t="s">
        <v>130</v>
      </c>
      <c r="D168" s="33" t="s">
        <v>148</v>
      </c>
      <c r="E168" s="33" t="s">
        <v>13</v>
      </c>
      <c r="F168" s="145">
        <v>122500</v>
      </c>
      <c r="G168" s="145">
        <v>3515.75</v>
      </c>
      <c r="H168" s="145">
        <v>17398</v>
      </c>
      <c r="I168" s="145">
        <v>3724</v>
      </c>
      <c r="J168" s="145">
        <v>12810.04</v>
      </c>
      <c r="K168" s="145">
        <f t="shared" si="31"/>
        <v>37447.79</v>
      </c>
      <c r="L168" s="145">
        <f t="shared" si="30"/>
        <v>85052.209999999992</v>
      </c>
      <c r="M168" s="5"/>
      <c r="O168" s="29"/>
      <c r="P168" s="63"/>
      <c r="Q168" s="63"/>
      <c r="R168" s="7"/>
      <c r="S168" s="7"/>
      <c r="T168" s="7"/>
      <c r="U168" s="7"/>
      <c r="V168" s="7"/>
      <c r="W168" s="7"/>
      <c r="X168" s="7"/>
      <c r="Y168" s="7"/>
    </row>
    <row r="169" spans="1:25" s="42" customFormat="1" ht="30" customHeight="1">
      <c r="A169" s="33">
        <v>100</v>
      </c>
      <c r="B169" s="32" t="s">
        <v>235</v>
      </c>
      <c r="C169" s="32" t="s">
        <v>133</v>
      </c>
      <c r="D169" s="33" t="s">
        <v>148</v>
      </c>
      <c r="E169" s="33" t="s">
        <v>13</v>
      </c>
      <c r="F169" s="145">
        <v>35000</v>
      </c>
      <c r="G169" s="145">
        <v>1004.5</v>
      </c>
      <c r="H169" s="145">
        <v>0</v>
      </c>
      <c r="I169" s="145">
        <v>1064</v>
      </c>
      <c r="J169" s="145">
        <v>25</v>
      </c>
      <c r="K169" s="145">
        <f t="shared" si="31"/>
        <v>2093.5</v>
      </c>
      <c r="L169" s="145">
        <f t="shared" si="30"/>
        <v>32906.5</v>
      </c>
      <c r="M169" s="5"/>
      <c r="O169" s="29"/>
      <c r="P169" s="65"/>
      <c r="Q169" s="154" t="s">
        <v>129</v>
      </c>
      <c r="R169" s="154"/>
      <c r="S169" s="154"/>
      <c r="T169" s="154"/>
      <c r="U169" s="154"/>
      <c r="V169" s="154"/>
      <c r="W169" s="154"/>
      <c r="X169" s="7"/>
      <c r="Y169" s="7"/>
    </row>
    <row r="170" spans="1:25" ht="30" customHeight="1">
      <c r="A170" s="33">
        <v>101</v>
      </c>
      <c r="B170" s="32" t="s">
        <v>141</v>
      </c>
      <c r="C170" s="32" t="s">
        <v>113</v>
      </c>
      <c r="D170" s="33" t="s">
        <v>149</v>
      </c>
      <c r="E170" s="33" t="s">
        <v>13</v>
      </c>
      <c r="F170" s="142">
        <v>35000</v>
      </c>
      <c r="G170" s="145">
        <v>1004.5</v>
      </c>
      <c r="H170" s="145">
        <v>0</v>
      </c>
      <c r="I170" s="145">
        <v>1064</v>
      </c>
      <c r="J170" s="145">
        <v>725</v>
      </c>
      <c r="K170" s="145">
        <f t="shared" si="31"/>
        <v>2793.5</v>
      </c>
      <c r="L170" s="145">
        <f t="shared" si="30"/>
        <v>32206.5</v>
      </c>
      <c r="M170" s="5"/>
      <c r="O170" s="29"/>
      <c r="P170" s="65"/>
      <c r="Q170" s="9" t="s">
        <v>162</v>
      </c>
      <c r="R170" s="9" t="s">
        <v>8</v>
      </c>
      <c r="S170" s="9" t="s">
        <v>9</v>
      </c>
      <c r="T170" s="9" t="s">
        <v>10</v>
      </c>
      <c r="U170" s="9" t="s">
        <v>163</v>
      </c>
      <c r="V170" s="9" t="s">
        <v>164</v>
      </c>
      <c r="W170" s="9" t="s">
        <v>165</v>
      </c>
      <c r="X170" s="7"/>
      <c r="Y170" s="7"/>
    </row>
    <row r="171" spans="1:25" ht="30" customHeight="1">
      <c r="A171" s="33">
        <v>102</v>
      </c>
      <c r="B171" s="32" t="s">
        <v>193</v>
      </c>
      <c r="C171" s="32" t="s">
        <v>120</v>
      </c>
      <c r="D171" s="33" t="s">
        <v>148</v>
      </c>
      <c r="E171" s="33" t="s">
        <v>15</v>
      </c>
      <c r="F171" s="35">
        <v>60000</v>
      </c>
      <c r="G171" s="35">
        <v>1722</v>
      </c>
      <c r="H171" s="35">
        <v>0</v>
      </c>
      <c r="I171" s="35">
        <v>1824</v>
      </c>
      <c r="J171" s="35">
        <v>2040.46</v>
      </c>
      <c r="K171" s="35">
        <f t="shared" si="31"/>
        <v>5586.46</v>
      </c>
      <c r="L171" s="35">
        <f t="shared" si="30"/>
        <v>54413.54</v>
      </c>
      <c r="M171" s="5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30" customHeight="1">
      <c r="A172" s="83" t="s">
        <v>167</v>
      </c>
      <c r="B172" s="112"/>
      <c r="C172" s="112"/>
      <c r="D172" s="113"/>
      <c r="E172" s="83"/>
      <c r="F172" s="119">
        <f t="shared" ref="F172:L172" si="32">SUM(F162:F171)</f>
        <v>591000</v>
      </c>
      <c r="G172" s="119">
        <f t="shared" si="32"/>
        <v>16961.7</v>
      </c>
      <c r="H172" s="119">
        <f t="shared" si="32"/>
        <v>17422.61</v>
      </c>
      <c r="I172" s="119">
        <f t="shared" si="32"/>
        <v>17966.400000000001</v>
      </c>
      <c r="J172" s="119">
        <f t="shared" si="32"/>
        <v>62077.409999999996</v>
      </c>
      <c r="K172" s="119">
        <f t="shared" si="32"/>
        <v>114428.12000000001</v>
      </c>
      <c r="L172" s="119">
        <f t="shared" si="32"/>
        <v>476571.87999999995</v>
      </c>
      <c r="M172" s="5"/>
      <c r="O172" s="29"/>
      <c r="P172" s="11" t="s">
        <v>185</v>
      </c>
      <c r="Q172" s="13">
        <v>55000</v>
      </c>
      <c r="R172" s="13">
        <v>1578.5</v>
      </c>
      <c r="S172" s="13">
        <v>1672</v>
      </c>
      <c r="T172" s="13">
        <v>2559.67</v>
      </c>
      <c r="U172" s="13">
        <v>31195.87</v>
      </c>
      <c r="V172" s="13">
        <f>U172+T172+S172+R172</f>
        <v>37006.04</v>
      </c>
      <c r="W172" s="13">
        <f>Q172-V172</f>
        <v>17993.96</v>
      </c>
      <c r="X172" s="7"/>
      <c r="Y172" s="7"/>
    </row>
    <row r="173" spans="1:25" ht="30" customHeight="1">
      <c r="A173" s="33"/>
      <c r="B173" s="32"/>
      <c r="C173" s="32"/>
      <c r="D173" s="33"/>
      <c r="E173" s="33"/>
      <c r="F173" s="66"/>
      <c r="G173" s="66"/>
      <c r="H173" s="66"/>
      <c r="I173" s="66"/>
      <c r="J173" s="66"/>
      <c r="K173" s="66"/>
      <c r="L173" s="66"/>
      <c r="M173" s="5"/>
      <c r="N173" s="5"/>
      <c r="O173" s="29"/>
      <c r="P173" s="63"/>
      <c r="Q173" s="63"/>
      <c r="R173" s="7"/>
      <c r="S173" s="7"/>
      <c r="T173" s="7"/>
      <c r="U173" s="7"/>
      <c r="V173" s="7"/>
      <c r="W173" s="7"/>
      <c r="X173" s="7"/>
      <c r="Y173" s="7"/>
    </row>
    <row r="174" spans="1:25" ht="30" customHeight="1">
      <c r="A174" s="152" t="s">
        <v>252</v>
      </c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5"/>
      <c r="O174" s="29"/>
      <c r="P174" s="63"/>
      <c r="Q174" s="63"/>
      <c r="R174" s="7"/>
      <c r="S174" s="7"/>
      <c r="T174" s="7"/>
      <c r="U174" s="7"/>
      <c r="V174" s="7"/>
      <c r="W174" s="7"/>
      <c r="X174" s="7"/>
      <c r="Y174" s="7"/>
    </row>
    <row r="175" spans="1:25" ht="30" customHeight="1">
      <c r="A175" s="99" t="s">
        <v>4</v>
      </c>
      <c r="B175" s="2" t="s">
        <v>5</v>
      </c>
      <c r="C175" s="2" t="s">
        <v>6</v>
      </c>
      <c r="D175" s="99" t="s">
        <v>145</v>
      </c>
      <c r="E175" s="2" t="s">
        <v>7</v>
      </c>
      <c r="F175" s="99" t="s">
        <v>162</v>
      </c>
      <c r="G175" s="99" t="s">
        <v>8</v>
      </c>
      <c r="H175" s="99" t="s">
        <v>10</v>
      </c>
      <c r="I175" s="99" t="s">
        <v>9</v>
      </c>
      <c r="J175" s="99" t="s">
        <v>163</v>
      </c>
      <c r="K175" s="99" t="s">
        <v>164</v>
      </c>
      <c r="L175" s="99" t="s">
        <v>165</v>
      </c>
      <c r="M175" s="5"/>
      <c r="O175" s="29"/>
      <c r="P175" s="63"/>
      <c r="Q175" s="63"/>
      <c r="R175" s="7"/>
      <c r="S175" s="7"/>
      <c r="T175" s="7"/>
      <c r="U175" s="7"/>
      <c r="V175" s="7"/>
      <c r="W175" s="7"/>
      <c r="X175" s="7"/>
      <c r="Y175" s="7"/>
    </row>
    <row r="176" spans="1:25" ht="30" customHeight="1">
      <c r="A176" s="33">
        <v>103</v>
      </c>
      <c r="B176" s="32" t="s">
        <v>112</v>
      </c>
      <c r="C176" s="32" t="s">
        <v>113</v>
      </c>
      <c r="D176" s="33" t="s">
        <v>148</v>
      </c>
      <c r="E176" s="33" t="s">
        <v>13</v>
      </c>
      <c r="F176" s="66">
        <v>37000</v>
      </c>
      <c r="G176" s="66">
        <v>1061.9000000000001</v>
      </c>
      <c r="H176" s="66">
        <v>0</v>
      </c>
      <c r="I176" s="66">
        <v>1124.8</v>
      </c>
      <c r="J176" s="66">
        <v>5503.75</v>
      </c>
      <c r="K176" s="66">
        <f>J176+I176+H176+G176</f>
        <v>7690.4500000000007</v>
      </c>
      <c r="L176" s="66">
        <f t="shared" ref="L176:L181" si="33">F176-K176</f>
        <v>29309.55</v>
      </c>
      <c r="M176" s="5"/>
      <c r="O176" s="29"/>
      <c r="P176" s="63"/>
      <c r="Q176" s="63"/>
      <c r="R176" s="7"/>
      <c r="S176" s="7"/>
      <c r="T176" s="7"/>
      <c r="U176" s="7"/>
      <c r="V176" s="7"/>
      <c r="W176" s="7"/>
      <c r="X176" s="7"/>
      <c r="Y176" s="7"/>
    </row>
    <row r="177" spans="1:25" ht="30" customHeight="1">
      <c r="A177" s="33">
        <v>104</v>
      </c>
      <c r="B177" s="32" t="s">
        <v>92</v>
      </c>
      <c r="C177" s="32" t="s">
        <v>26</v>
      </c>
      <c r="D177" s="100" t="s">
        <v>149</v>
      </c>
      <c r="E177" s="33" t="s">
        <v>13</v>
      </c>
      <c r="F177" s="66">
        <v>30000</v>
      </c>
      <c r="G177" s="66">
        <v>861</v>
      </c>
      <c r="H177" s="66">
        <v>0</v>
      </c>
      <c r="I177" s="66">
        <v>912</v>
      </c>
      <c r="J177" s="66">
        <v>3429.73</v>
      </c>
      <c r="K177" s="66">
        <f>J177+I177+H177+G177</f>
        <v>5202.7299999999996</v>
      </c>
      <c r="L177" s="66">
        <f t="shared" si="33"/>
        <v>24797.27</v>
      </c>
      <c r="M177" s="5"/>
      <c r="O177" s="29"/>
      <c r="P177" s="63"/>
      <c r="Q177" s="63"/>
      <c r="R177" s="7"/>
      <c r="S177" s="7"/>
      <c r="T177" s="7"/>
      <c r="U177" s="7"/>
      <c r="V177" s="7"/>
      <c r="W177" s="7"/>
      <c r="X177" s="7"/>
      <c r="Y177" s="7"/>
    </row>
    <row r="178" spans="1:25" ht="30" customHeight="1">
      <c r="A178" s="33">
        <v>105</v>
      </c>
      <c r="B178" s="32" t="s">
        <v>257</v>
      </c>
      <c r="C178" s="32" t="s">
        <v>113</v>
      </c>
      <c r="D178" s="100" t="s">
        <v>148</v>
      </c>
      <c r="E178" s="33" t="s">
        <v>13</v>
      </c>
      <c r="F178" s="66">
        <v>37000</v>
      </c>
      <c r="G178" s="66">
        <v>1061.9000000000001</v>
      </c>
      <c r="H178" s="66">
        <v>19.239999999999998</v>
      </c>
      <c r="I178" s="66">
        <v>1124.8</v>
      </c>
      <c r="J178" s="66">
        <v>25</v>
      </c>
      <c r="K178" s="66">
        <f>G178+H178+I178+J178</f>
        <v>2230.94</v>
      </c>
      <c r="L178" s="66">
        <f t="shared" si="33"/>
        <v>34769.06</v>
      </c>
      <c r="M178" s="5"/>
      <c r="O178" s="29"/>
      <c r="P178" s="63"/>
      <c r="Q178" s="63"/>
      <c r="R178" s="7"/>
      <c r="S178" s="7"/>
      <c r="T178" s="7"/>
      <c r="U178" s="7"/>
      <c r="V178" s="7"/>
      <c r="W178" s="7"/>
      <c r="X178" s="7"/>
      <c r="Y178" s="7"/>
    </row>
    <row r="179" spans="1:25" ht="30" customHeight="1">
      <c r="A179" s="33">
        <v>106</v>
      </c>
      <c r="B179" s="32" t="s">
        <v>258</v>
      </c>
      <c r="C179" s="32" t="s">
        <v>113</v>
      </c>
      <c r="D179" s="100" t="s">
        <v>149</v>
      </c>
      <c r="E179" s="33" t="s">
        <v>13</v>
      </c>
      <c r="F179" s="66">
        <v>33500</v>
      </c>
      <c r="G179" s="66">
        <v>961.45</v>
      </c>
      <c r="H179" s="66">
        <v>0</v>
      </c>
      <c r="I179" s="66">
        <v>1018.4</v>
      </c>
      <c r="J179" s="66">
        <v>1794.36</v>
      </c>
      <c r="K179" s="66">
        <f>G179+H179+I179+J179</f>
        <v>3774.21</v>
      </c>
      <c r="L179" s="66">
        <f t="shared" si="33"/>
        <v>29725.79</v>
      </c>
      <c r="M179" s="5"/>
      <c r="O179" s="29"/>
      <c r="P179" s="63"/>
      <c r="Q179" s="63"/>
      <c r="R179" s="7"/>
      <c r="S179" s="7"/>
      <c r="T179" s="7"/>
      <c r="U179" s="7"/>
      <c r="V179" s="7"/>
      <c r="W179" s="7"/>
      <c r="X179" s="7"/>
      <c r="Y179" s="7"/>
    </row>
    <row r="180" spans="1:25" ht="30" customHeight="1">
      <c r="A180" s="33">
        <v>107</v>
      </c>
      <c r="B180" s="32" t="s">
        <v>270</v>
      </c>
      <c r="C180" s="32" t="s">
        <v>271</v>
      </c>
      <c r="D180" s="100" t="s">
        <v>149</v>
      </c>
      <c r="E180" s="33" t="s">
        <v>13</v>
      </c>
      <c r="F180" s="66">
        <v>70000</v>
      </c>
      <c r="G180" s="66">
        <v>2009</v>
      </c>
      <c r="H180" s="66">
        <v>5368.45</v>
      </c>
      <c r="I180" s="66">
        <v>2128</v>
      </c>
      <c r="J180" s="66">
        <v>25</v>
      </c>
      <c r="K180" s="66">
        <f>J180+I180+H180+G180</f>
        <v>9530.4500000000007</v>
      </c>
      <c r="L180" s="66">
        <f t="shared" si="33"/>
        <v>60469.55</v>
      </c>
      <c r="M180" s="5"/>
      <c r="O180" s="29"/>
      <c r="P180" s="63"/>
      <c r="Q180" s="63"/>
      <c r="R180" s="7"/>
      <c r="S180" s="7"/>
      <c r="T180" s="7"/>
      <c r="U180" s="7"/>
      <c r="V180" s="7"/>
      <c r="W180" s="7"/>
      <c r="X180" s="7"/>
      <c r="Y180" s="7"/>
    </row>
    <row r="181" spans="1:25" ht="30" customHeight="1">
      <c r="A181" s="33">
        <v>108</v>
      </c>
      <c r="B181" s="143" t="s">
        <v>86</v>
      </c>
      <c r="C181" s="32" t="s">
        <v>264</v>
      </c>
      <c r="D181" s="100" t="s">
        <v>149</v>
      </c>
      <c r="E181" s="33" t="s">
        <v>13</v>
      </c>
      <c r="F181" s="66">
        <v>55000</v>
      </c>
      <c r="G181" s="66">
        <v>1578.5</v>
      </c>
      <c r="H181" s="66">
        <v>0</v>
      </c>
      <c r="I181" s="66">
        <v>1672</v>
      </c>
      <c r="J181" s="66">
        <v>25</v>
      </c>
      <c r="K181" s="66">
        <f>G181+H181+I181+J181</f>
        <v>3275.5</v>
      </c>
      <c r="L181" s="66">
        <f t="shared" si="33"/>
        <v>51724.5</v>
      </c>
      <c r="M181" s="5"/>
      <c r="O181" s="29"/>
      <c r="P181" s="63"/>
      <c r="Q181" s="63"/>
      <c r="R181" s="7"/>
      <c r="S181" s="7"/>
      <c r="T181" s="7"/>
      <c r="U181" s="7"/>
      <c r="V181" s="7"/>
      <c r="W181" s="7"/>
      <c r="X181" s="7"/>
      <c r="Y181" s="7"/>
    </row>
    <row r="182" spans="1:25" ht="30" customHeight="1">
      <c r="A182" s="83" t="s">
        <v>167</v>
      </c>
      <c r="B182" s="114"/>
      <c r="C182" s="114"/>
      <c r="D182" s="113"/>
      <c r="E182" s="83"/>
      <c r="F182" s="67">
        <f t="shared" ref="F182:L182" si="34">SUM(F176:F181)</f>
        <v>262500</v>
      </c>
      <c r="G182" s="67">
        <f t="shared" si="34"/>
        <v>7533.75</v>
      </c>
      <c r="H182" s="67">
        <f t="shared" si="34"/>
        <v>5387.69</v>
      </c>
      <c r="I182" s="67">
        <f t="shared" si="34"/>
        <v>7980</v>
      </c>
      <c r="J182" s="67">
        <f t="shared" si="34"/>
        <v>10802.84</v>
      </c>
      <c r="K182" s="67">
        <f t="shared" si="34"/>
        <v>31704.280000000002</v>
      </c>
      <c r="L182" s="67">
        <f t="shared" si="34"/>
        <v>230795.72000000003</v>
      </c>
      <c r="M182" s="5"/>
      <c r="O182" s="29"/>
      <c r="P182" s="63"/>
      <c r="Q182" s="63"/>
      <c r="R182" s="7"/>
      <c r="S182" s="7"/>
      <c r="T182" s="7"/>
      <c r="U182" s="7"/>
      <c r="V182" s="7"/>
      <c r="W182" s="7"/>
      <c r="X182" s="7"/>
      <c r="Y182" s="7"/>
    </row>
    <row r="183" spans="1:25" ht="30" customHeight="1">
      <c r="A183" s="152" t="s">
        <v>175</v>
      </c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5"/>
      <c r="O183" s="29"/>
      <c r="P183" s="63"/>
      <c r="Q183" s="63"/>
      <c r="R183" s="7"/>
      <c r="S183" s="7"/>
      <c r="T183" s="7"/>
      <c r="U183" s="7"/>
      <c r="V183" s="7"/>
      <c r="W183" s="7"/>
      <c r="X183" s="7"/>
      <c r="Y183" s="7"/>
    </row>
    <row r="184" spans="1:25" ht="30" customHeight="1">
      <c r="A184" s="99" t="s">
        <v>4</v>
      </c>
      <c r="B184" s="2" t="s">
        <v>5</v>
      </c>
      <c r="C184" s="2" t="s">
        <v>6</v>
      </c>
      <c r="D184" s="99" t="s">
        <v>145</v>
      </c>
      <c r="E184" s="2" t="s">
        <v>7</v>
      </c>
      <c r="F184" s="99" t="s">
        <v>162</v>
      </c>
      <c r="G184" s="99" t="s">
        <v>8</v>
      </c>
      <c r="H184" s="99" t="s">
        <v>10</v>
      </c>
      <c r="I184" s="99" t="s">
        <v>9</v>
      </c>
      <c r="J184" s="99" t="s">
        <v>163</v>
      </c>
      <c r="K184" s="99" t="s">
        <v>164</v>
      </c>
      <c r="L184" s="99" t="s">
        <v>165</v>
      </c>
      <c r="M184" s="5"/>
      <c r="P184" s="7"/>
      <c r="Q184" s="7"/>
      <c r="R184" s="63"/>
      <c r="S184" s="63"/>
      <c r="T184" s="63"/>
      <c r="U184" s="7"/>
      <c r="V184" s="7"/>
      <c r="W184" s="7"/>
      <c r="X184" s="7"/>
      <c r="Y184" s="7"/>
    </row>
    <row r="185" spans="1:25" ht="30" customHeight="1">
      <c r="A185" s="33">
        <v>109</v>
      </c>
      <c r="B185" s="102" t="s">
        <v>127</v>
      </c>
      <c r="C185" s="32" t="s">
        <v>121</v>
      </c>
      <c r="D185" s="33" t="s">
        <v>148</v>
      </c>
      <c r="E185" s="33" t="s">
        <v>15</v>
      </c>
      <c r="F185" s="35">
        <v>37000</v>
      </c>
      <c r="G185" s="35">
        <v>1061.9000000000001</v>
      </c>
      <c r="H185" s="35">
        <v>0</v>
      </c>
      <c r="I185" s="101">
        <v>1124.8</v>
      </c>
      <c r="J185" s="35">
        <v>4263.96</v>
      </c>
      <c r="K185" s="35">
        <f>G185+I185+H185+J185</f>
        <v>6450.66</v>
      </c>
      <c r="L185" s="101">
        <f>+F185-K185</f>
        <v>30549.34</v>
      </c>
      <c r="M185" s="5"/>
      <c r="O185" s="5"/>
      <c r="P185" s="68"/>
      <c r="Q185" s="68"/>
      <c r="R185" s="63"/>
      <c r="S185" s="63"/>
      <c r="T185" s="63"/>
      <c r="U185" s="7"/>
      <c r="V185" s="7"/>
      <c r="W185" s="7"/>
      <c r="X185" s="7"/>
      <c r="Y185" s="7"/>
    </row>
    <row r="186" spans="1:25" ht="30" customHeight="1">
      <c r="A186" s="33">
        <v>110</v>
      </c>
      <c r="B186" s="32" t="s">
        <v>116</v>
      </c>
      <c r="C186" s="32" t="s">
        <v>260</v>
      </c>
      <c r="D186" s="33" t="s">
        <v>148</v>
      </c>
      <c r="E186" s="33" t="s">
        <v>13</v>
      </c>
      <c r="F186" s="101">
        <v>101500</v>
      </c>
      <c r="G186" s="101">
        <f>F186*0.0287</f>
        <v>2913.05</v>
      </c>
      <c r="H186" s="35">
        <v>12458.27</v>
      </c>
      <c r="I186" s="101">
        <v>3085.6</v>
      </c>
      <c r="J186" s="35">
        <v>225</v>
      </c>
      <c r="K186" s="101">
        <f>J186+I186+H186+G186</f>
        <v>18681.920000000002</v>
      </c>
      <c r="L186" s="101">
        <f>+F186-K186</f>
        <v>82818.080000000002</v>
      </c>
      <c r="M186" s="5"/>
      <c r="P186" s="65"/>
      <c r="Q186" s="154" t="s">
        <v>116</v>
      </c>
      <c r="R186" s="154"/>
      <c r="S186" s="154"/>
      <c r="T186" s="154"/>
      <c r="U186" s="154"/>
      <c r="V186" s="154"/>
      <c r="W186" s="154"/>
      <c r="X186" s="7"/>
      <c r="Y186" s="7"/>
    </row>
    <row r="187" spans="1:25" ht="30" customHeight="1">
      <c r="A187" s="83" t="s">
        <v>167</v>
      </c>
      <c r="B187" s="32"/>
      <c r="C187" s="32"/>
      <c r="D187" s="33"/>
      <c r="E187" s="33"/>
      <c r="F187" s="74">
        <f>SUM(F185:F186)</f>
        <v>138500</v>
      </c>
      <c r="G187" s="74">
        <f>SUM(G185:G186)</f>
        <v>3974.9500000000003</v>
      </c>
      <c r="H187" s="36">
        <f>SUM(H185:H186)</f>
        <v>12458.27</v>
      </c>
      <c r="I187" s="74">
        <f>+SUM(I185:I186)</f>
        <v>4210.3999999999996</v>
      </c>
      <c r="J187" s="74">
        <f>SUM(J185:J186)</f>
        <v>4488.96</v>
      </c>
      <c r="K187" s="74">
        <f>SUM(K185:K186)</f>
        <v>25132.58</v>
      </c>
      <c r="L187" s="74">
        <f>SUM(L185:L186)</f>
        <v>113367.42</v>
      </c>
      <c r="M187" s="5"/>
      <c r="P187" s="11" t="s">
        <v>185</v>
      </c>
      <c r="Q187" s="13">
        <v>30000</v>
      </c>
      <c r="R187" s="13">
        <v>861</v>
      </c>
      <c r="S187" s="13">
        <v>912</v>
      </c>
      <c r="T187" s="13">
        <v>0</v>
      </c>
      <c r="U187" s="13">
        <v>225</v>
      </c>
      <c r="V187" s="13">
        <v>1998</v>
      </c>
      <c r="W187" s="13">
        <v>28002</v>
      </c>
      <c r="X187" s="7"/>
      <c r="Y187" s="7"/>
    </row>
    <row r="188" spans="1:25" ht="30" customHeight="1">
      <c r="A188" s="152" t="s">
        <v>190</v>
      </c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5"/>
      <c r="P188" s="11" t="s">
        <v>186</v>
      </c>
      <c r="Q188" s="18">
        <v>30000</v>
      </c>
      <c r="R188" s="18">
        <v>861</v>
      </c>
      <c r="S188" s="18">
        <v>912</v>
      </c>
      <c r="T188" s="18">
        <v>3486.65</v>
      </c>
      <c r="U188" s="18">
        <v>0</v>
      </c>
      <c r="V188" s="18">
        <v>5259.65</v>
      </c>
      <c r="W188" s="18">
        <f>Q188-V188</f>
        <v>24740.35</v>
      </c>
      <c r="X188" s="7"/>
      <c r="Y188" s="7"/>
    </row>
    <row r="189" spans="1:25" ht="30" customHeight="1">
      <c r="A189" s="99" t="s">
        <v>4</v>
      </c>
      <c r="B189" s="2" t="s">
        <v>5</v>
      </c>
      <c r="C189" s="2" t="s">
        <v>6</v>
      </c>
      <c r="D189" s="99" t="s">
        <v>145</v>
      </c>
      <c r="E189" s="2" t="s">
        <v>7</v>
      </c>
      <c r="F189" s="99" t="s">
        <v>162</v>
      </c>
      <c r="G189" s="99" t="s">
        <v>8</v>
      </c>
      <c r="H189" s="99" t="s">
        <v>10</v>
      </c>
      <c r="I189" s="99" t="s">
        <v>9</v>
      </c>
      <c r="J189" s="99" t="s">
        <v>163</v>
      </c>
      <c r="K189" s="99" t="s">
        <v>164</v>
      </c>
      <c r="L189" s="99" t="s">
        <v>165</v>
      </c>
      <c r="M189" s="5"/>
      <c r="N189" s="5"/>
      <c r="P189" s="11" t="s">
        <v>187</v>
      </c>
      <c r="Q189" s="18">
        <f>+Q187+Q188</f>
        <v>60000</v>
      </c>
      <c r="R189" s="18">
        <f>R187+R188</f>
        <v>1722</v>
      </c>
      <c r="S189" s="18">
        <f>S187+S188</f>
        <v>1824</v>
      </c>
      <c r="T189" s="18">
        <f>+T187+T188</f>
        <v>3486.65</v>
      </c>
      <c r="U189" s="18">
        <f>U187+U188</f>
        <v>225</v>
      </c>
      <c r="V189" s="18">
        <f>+V187+V188</f>
        <v>7257.65</v>
      </c>
      <c r="W189" s="18">
        <f>+W187+W188</f>
        <v>52742.35</v>
      </c>
      <c r="X189" s="7"/>
      <c r="Y189" s="7"/>
    </row>
    <row r="190" spans="1:25" ht="61.5" customHeight="1">
      <c r="A190" s="33">
        <v>111</v>
      </c>
      <c r="B190" s="32" t="s">
        <v>36</v>
      </c>
      <c r="C190" s="32" t="s">
        <v>261</v>
      </c>
      <c r="D190" s="100" t="s">
        <v>149</v>
      </c>
      <c r="E190" s="33" t="s">
        <v>13</v>
      </c>
      <c r="F190" s="66">
        <v>101500</v>
      </c>
      <c r="G190" s="66">
        <f>F190*0.0287</f>
        <v>2913.05</v>
      </c>
      <c r="H190" s="66">
        <v>12458.27</v>
      </c>
      <c r="I190" s="66">
        <v>3085.6</v>
      </c>
      <c r="J190" s="66">
        <v>325</v>
      </c>
      <c r="K190" s="66">
        <f>G190+I190+H190+J190</f>
        <v>18781.919999999998</v>
      </c>
      <c r="L190" s="66">
        <f>+F190-K190</f>
        <v>82718.080000000002</v>
      </c>
      <c r="M190" s="5"/>
      <c r="P190" s="7"/>
      <c r="Q190" s="7"/>
      <c r="R190" s="63"/>
      <c r="S190" s="63"/>
      <c r="T190" s="63"/>
      <c r="U190" s="7"/>
      <c r="V190" s="7"/>
      <c r="W190" s="7"/>
      <c r="X190" s="7"/>
      <c r="Y190" s="7"/>
    </row>
    <row r="191" spans="1:25" ht="30" customHeight="1">
      <c r="A191" s="33">
        <v>112</v>
      </c>
      <c r="B191" s="102" t="s">
        <v>125</v>
      </c>
      <c r="C191" s="32" t="s">
        <v>126</v>
      </c>
      <c r="D191" s="33" t="s">
        <v>149</v>
      </c>
      <c r="E191" s="33" t="s">
        <v>15</v>
      </c>
      <c r="F191" s="35">
        <v>65000</v>
      </c>
      <c r="G191" s="35">
        <f>F191*0.0287</f>
        <v>1865.5</v>
      </c>
      <c r="H191" s="35">
        <v>0</v>
      </c>
      <c r="I191" s="35">
        <f>IF(F191&lt;75829.93,F191*0.0304,2305.23)</f>
        <v>1976</v>
      </c>
      <c r="J191" s="35">
        <v>14366.09</v>
      </c>
      <c r="K191" s="35">
        <f>SUM(G191:J191)</f>
        <v>18207.59</v>
      </c>
      <c r="L191" s="101">
        <f>+F191-K191</f>
        <v>46792.41</v>
      </c>
      <c r="M191" s="5"/>
      <c r="O191" s="44"/>
      <c r="P191" s="65"/>
      <c r="Q191" s="154" t="s">
        <v>36</v>
      </c>
      <c r="R191" s="154"/>
      <c r="S191" s="154"/>
      <c r="T191" s="154"/>
      <c r="U191" s="154"/>
      <c r="V191" s="154"/>
      <c r="W191" s="154"/>
      <c r="X191" s="7"/>
      <c r="Y191" s="7"/>
    </row>
    <row r="192" spans="1:25" ht="30" customHeight="1">
      <c r="A192" s="83" t="s">
        <v>167</v>
      </c>
      <c r="F192" s="146">
        <f>SUM(F190:F191)</f>
        <v>166500</v>
      </c>
      <c r="G192" s="146">
        <f t="shared" ref="G192:L192" si="35">SUM(G190:G191)</f>
        <v>4778.55</v>
      </c>
      <c r="H192" s="147">
        <f t="shared" si="35"/>
        <v>12458.27</v>
      </c>
      <c r="I192" s="146">
        <f t="shared" si="35"/>
        <v>5061.6000000000004</v>
      </c>
      <c r="J192" s="146">
        <f t="shared" si="35"/>
        <v>14691.09</v>
      </c>
      <c r="K192" s="146">
        <f t="shared" si="35"/>
        <v>36989.509999999995</v>
      </c>
      <c r="L192" s="146">
        <f t="shared" si="35"/>
        <v>129510.49</v>
      </c>
      <c r="M192" s="5"/>
      <c r="O192" s="44"/>
      <c r="P192" s="65"/>
      <c r="Q192" s="9" t="s">
        <v>162</v>
      </c>
      <c r="R192" s="9" t="s">
        <v>8</v>
      </c>
      <c r="S192" s="9" t="s">
        <v>9</v>
      </c>
      <c r="T192" s="9" t="s">
        <v>10</v>
      </c>
      <c r="U192" s="9" t="s">
        <v>163</v>
      </c>
      <c r="V192" s="9" t="s">
        <v>164</v>
      </c>
      <c r="W192" s="9" t="s">
        <v>165</v>
      </c>
      <c r="X192" s="7"/>
      <c r="Y192" s="7"/>
    </row>
    <row r="193" spans="1:49" ht="30" customHeight="1" thickBot="1">
      <c r="A193" s="70" t="s">
        <v>166</v>
      </c>
      <c r="B193" s="106"/>
      <c r="C193" s="106"/>
      <c r="D193" s="105"/>
      <c r="E193" s="104"/>
      <c r="F193" s="117">
        <v>6688450</v>
      </c>
      <c r="G193" s="117">
        <v>191958.12</v>
      </c>
      <c r="H193" s="117">
        <v>423390.08</v>
      </c>
      <c r="I193" s="117">
        <v>202470.02</v>
      </c>
      <c r="J193" s="117">
        <v>622719.93999999994</v>
      </c>
      <c r="K193" s="117">
        <v>1449538.16</v>
      </c>
      <c r="L193" s="117">
        <v>5238911.84</v>
      </c>
      <c r="M193" s="5"/>
      <c r="P193" s="11" t="s">
        <v>185</v>
      </c>
      <c r="Q193" s="13">
        <v>60000</v>
      </c>
      <c r="R193" s="13">
        <v>1722</v>
      </c>
      <c r="S193" s="13">
        <v>1824</v>
      </c>
      <c r="T193" s="13">
        <v>3486.65</v>
      </c>
      <c r="U193" s="13">
        <v>325</v>
      </c>
      <c r="V193" s="13">
        <v>7357.65</v>
      </c>
      <c r="W193" s="13">
        <v>52642.35</v>
      </c>
      <c r="X193" s="7"/>
      <c r="Y193" s="7"/>
    </row>
    <row r="194" spans="1:49" ht="57.75" customHeight="1" thickTop="1">
      <c r="A194" s="70"/>
      <c r="B194" s="71"/>
      <c r="C194" s="71"/>
      <c r="D194" s="72"/>
      <c r="E194" s="73"/>
      <c r="F194" s="74"/>
      <c r="G194" s="74"/>
      <c r="H194" s="95"/>
      <c r="I194" s="95"/>
      <c r="J194" s="74"/>
      <c r="K194" s="74"/>
      <c r="M194" s="5"/>
      <c r="N194" s="5"/>
      <c r="O194" s="69"/>
      <c r="P194" s="11" t="s">
        <v>186</v>
      </c>
      <c r="Q194" s="18">
        <v>30000</v>
      </c>
      <c r="R194" s="18">
        <v>861</v>
      </c>
      <c r="S194" s="18">
        <v>912</v>
      </c>
      <c r="T194" s="18">
        <v>6266.54</v>
      </c>
      <c r="U194" s="18">
        <v>0</v>
      </c>
      <c r="V194" s="18">
        <v>8039.54</v>
      </c>
      <c r="W194" s="18">
        <v>21960.46</v>
      </c>
      <c r="X194" s="7"/>
      <c r="Y194" s="7"/>
    </row>
    <row r="196" spans="1:49" ht="15.75">
      <c r="A196" s="70"/>
      <c r="B196" s="71"/>
      <c r="C196" s="71"/>
      <c r="D196" s="72"/>
      <c r="E196" s="73"/>
      <c r="F196" s="74"/>
      <c r="G196" s="74"/>
      <c r="H196" s="74"/>
      <c r="I196" s="74"/>
      <c r="J196" s="74"/>
      <c r="K196" s="74"/>
      <c r="L196" s="74"/>
    </row>
    <row r="197" spans="1:49" ht="24" customHeight="1">
      <c r="A197" s="75" t="s">
        <v>151</v>
      </c>
      <c r="B197" s="34"/>
      <c r="C197" s="34"/>
      <c r="D197" s="75"/>
      <c r="E197" s="76" t="s">
        <v>69</v>
      </c>
      <c r="F197" s="76"/>
      <c r="G197" s="76"/>
      <c r="H197" s="76"/>
      <c r="I197" s="69"/>
      <c r="J197" s="151" t="s">
        <v>70</v>
      </c>
      <c r="K197" s="151"/>
      <c r="L197" s="151"/>
      <c r="M197" s="5"/>
      <c r="N197" s="5"/>
      <c r="O197" s="69"/>
      <c r="P197" s="11"/>
      <c r="Q197" s="13"/>
      <c r="R197" s="13"/>
      <c r="S197" s="13"/>
      <c r="T197" s="13"/>
      <c r="U197" s="13"/>
      <c r="V197" s="13"/>
      <c r="W197" s="13"/>
      <c r="X197" s="7"/>
      <c r="Y197" s="7"/>
    </row>
    <row r="198" spans="1:49" ht="30" customHeight="1">
      <c r="A198" s="75"/>
      <c r="B198" s="34"/>
      <c r="C198" s="34"/>
      <c r="D198" s="75"/>
      <c r="E198" s="76"/>
      <c r="F198" s="76"/>
      <c r="G198" s="76"/>
      <c r="H198" s="76"/>
      <c r="I198" s="69"/>
      <c r="J198" s="76"/>
      <c r="K198" s="76"/>
      <c r="L198" s="76"/>
      <c r="M198" s="5"/>
      <c r="N198" s="5"/>
      <c r="O198" s="69"/>
      <c r="Y198" s="7"/>
    </row>
    <row r="199" spans="1:49" ht="30" customHeight="1">
      <c r="A199" s="115"/>
      <c r="B199" s="34"/>
      <c r="C199" s="34" t="s">
        <v>223</v>
      </c>
      <c r="D199" s="75"/>
      <c r="E199" s="75"/>
      <c r="F199" s="75"/>
      <c r="G199" s="76"/>
      <c r="H199" s="76"/>
      <c r="I199" s="124"/>
      <c r="J199" s="124"/>
      <c r="K199" s="124"/>
      <c r="L199" s="124"/>
      <c r="M199" s="5"/>
      <c r="N199" s="5"/>
      <c r="O199" s="69"/>
      <c r="P199" s="62"/>
      <c r="Q199" s="64"/>
      <c r="R199" s="64"/>
      <c r="S199" s="64"/>
      <c r="T199" s="64"/>
      <c r="U199" s="64"/>
      <c r="V199" s="64"/>
      <c r="W199" s="64"/>
      <c r="X199" s="7"/>
      <c r="Y199" s="7"/>
    </row>
    <row r="200" spans="1:49" ht="60" customHeight="1">
      <c r="A200" s="116" t="s">
        <v>209</v>
      </c>
      <c r="B200" s="34"/>
      <c r="C200" s="34"/>
      <c r="D200" s="75"/>
      <c r="E200" s="116" t="s">
        <v>84</v>
      </c>
      <c r="F200" s="116"/>
      <c r="G200" s="76"/>
      <c r="H200" s="76"/>
      <c r="I200" s="76"/>
      <c r="J200" s="153" t="s">
        <v>212</v>
      </c>
      <c r="K200" s="153"/>
      <c r="L200" s="153"/>
      <c r="M200" s="5"/>
      <c r="N200" s="5"/>
      <c r="O200" s="69"/>
      <c r="P200" s="77"/>
      <c r="Q200" s="77"/>
      <c r="R200" s="25"/>
      <c r="S200" s="7"/>
      <c r="T200" s="25"/>
      <c r="U200" s="7"/>
      <c r="V200" s="7"/>
      <c r="W200" s="7"/>
      <c r="X200" s="7"/>
      <c r="Y200" s="7"/>
    </row>
    <row r="201" spans="1:49" ht="30" customHeight="1">
      <c r="A201" s="75" t="s">
        <v>210</v>
      </c>
      <c r="B201" s="34"/>
      <c r="C201" s="34"/>
      <c r="D201" s="75"/>
      <c r="E201" s="75" t="s">
        <v>152</v>
      </c>
      <c r="F201" s="75"/>
      <c r="G201" s="76"/>
      <c r="H201" s="76"/>
      <c r="I201" s="76"/>
      <c r="J201" s="151" t="s">
        <v>11</v>
      </c>
      <c r="K201" s="151"/>
      <c r="L201" s="151"/>
      <c r="M201" s="5"/>
      <c r="N201" s="5"/>
      <c r="O201" s="69"/>
      <c r="P201" s="77"/>
      <c r="Q201" s="77"/>
      <c r="R201" s="25"/>
      <c r="S201" s="7"/>
      <c r="T201" s="78"/>
      <c r="U201" s="7"/>
      <c r="V201" s="7"/>
      <c r="W201" s="7"/>
      <c r="X201" s="7"/>
      <c r="Y201" s="7"/>
    </row>
    <row r="202" spans="1:49" ht="30" customHeight="1">
      <c r="A202" s="75"/>
      <c r="F202" s="35"/>
      <c r="G202" s="35"/>
      <c r="H202" s="35"/>
      <c r="I202" s="35"/>
      <c r="J202" s="35"/>
      <c r="K202" s="35"/>
      <c r="L202" s="35"/>
      <c r="M202" s="5"/>
      <c r="P202" s="7"/>
      <c r="Q202" s="8"/>
      <c r="R202" s="8"/>
      <c r="S202" s="9" t="s">
        <v>162</v>
      </c>
      <c r="T202" s="9" t="s">
        <v>8</v>
      </c>
      <c r="U202" s="9" t="s">
        <v>9</v>
      </c>
      <c r="V202" s="9" t="s">
        <v>10</v>
      </c>
      <c r="W202" s="9" t="s">
        <v>163</v>
      </c>
      <c r="X202" s="9" t="s">
        <v>164</v>
      </c>
      <c r="Y202" s="9" t="s">
        <v>165</v>
      </c>
    </row>
    <row r="203" spans="1:49" ht="30" customHeight="1">
      <c r="A203" s="75"/>
      <c r="F203" s="101"/>
      <c r="G203" s="35"/>
      <c r="H203" s="35"/>
      <c r="I203" s="101"/>
      <c r="J203" s="101"/>
      <c r="K203" s="35"/>
      <c r="L203" s="101"/>
      <c r="M203" s="5"/>
      <c r="P203" s="7"/>
      <c r="Q203" s="8"/>
      <c r="R203" s="11" t="s">
        <v>187</v>
      </c>
      <c r="S203" s="17">
        <f t="shared" ref="S203:X203" si="36">SUM(S15:S16)</f>
        <v>45000</v>
      </c>
      <c r="T203" s="18">
        <f t="shared" si="36"/>
        <v>1291.5</v>
      </c>
      <c r="U203" s="18">
        <f t="shared" si="36"/>
        <v>1368</v>
      </c>
      <c r="V203" s="18">
        <f t="shared" si="36"/>
        <v>891.01</v>
      </c>
      <c r="W203" s="18">
        <f t="shared" si="36"/>
        <v>1940.46</v>
      </c>
      <c r="X203" s="18">
        <f t="shared" si="36"/>
        <v>5490.97</v>
      </c>
      <c r="Y203" s="18">
        <f>S203-X203</f>
        <v>39509.03</v>
      </c>
    </row>
    <row r="204" spans="1:49" ht="30" customHeight="1">
      <c r="A204" s="75"/>
      <c r="F204" s="35"/>
      <c r="G204" s="35"/>
      <c r="H204" s="35"/>
      <c r="I204" s="35"/>
      <c r="J204" s="35"/>
      <c r="K204" s="35"/>
      <c r="L204" s="35"/>
      <c r="M204" s="5"/>
      <c r="O204" s="24"/>
      <c r="P204" s="25"/>
      <c r="Q204" s="25"/>
      <c r="R204" s="7"/>
      <c r="S204" s="7"/>
      <c r="T204" s="7"/>
      <c r="U204" s="7"/>
      <c r="V204" s="7"/>
      <c r="W204" s="7"/>
      <c r="X204" s="7"/>
      <c r="Y204" s="7"/>
    </row>
    <row r="205" spans="1:49" ht="30" hidden="1" customHeight="1">
      <c r="M205" s="5"/>
      <c r="N205" s="5"/>
      <c r="O205" s="69"/>
      <c r="P205" s="77"/>
      <c r="Q205" s="82"/>
      <c r="R205" s="7"/>
      <c r="S205" s="7"/>
      <c r="T205" s="25"/>
      <c r="U205" s="7"/>
      <c r="V205" s="7"/>
      <c r="W205" s="7"/>
      <c r="X205" s="7"/>
      <c r="Y205" s="7"/>
    </row>
    <row r="206" spans="1:49" ht="30" customHeight="1">
      <c r="A206" s="75"/>
      <c r="F206" s="66"/>
      <c r="G206" s="66"/>
      <c r="H206" s="66"/>
      <c r="I206" s="66"/>
      <c r="J206" s="66"/>
      <c r="K206" s="66"/>
      <c r="L206" s="103"/>
      <c r="M206" s="5"/>
      <c r="P206" s="30"/>
      <c r="Q206" s="30"/>
      <c r="R206" s="30"/>
      <c r="S206" s="29"/>
      <c r="T206" s="29"/>
      <c r="U206" s="29"/>
      <c r="V206" s="29"/>
      <c r="W206" s="29"/>
      <c r="AC206" s="31"/>
    </row>
    <row r="207" spans="1:49" s="42" customFormat="1" ht="30" customHeight="1">
      <c r="A207" s="54"/>
      <c r="B207" s="55"/>
      <c r="C207" s="55"/>
      <c r="D207" s="56"/>
      <c r="E207" s="57"/>
      <c r="F207" s="4"/>
      <c r="G207" s="4"/>
      <c r="H207" s="4"/>
      <c r="I207" s="4"/>
      <c r="J207" s="4"/>
      <c r="K207" s="4"/>
      <c r="L207" s="4"/>
      <c r="M207" s="5"/>
      <c r="O207" s="4"/>
      <c r="P207" s="7"/>
      <c r="Q207" s="164" t="s">
        <v>137</v>
      </c>
      <c r="R207" s="171"/>
      <c r="S207" s="171"/>
      <c r="T207" s="171"/>
      <c r="U207" s="171"/>
      <c r="V207" s="171"/>
      <c r="W207" s="171"/>
      <c r="X207" s="171"/>
      <c r="Y207" s="172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ht="24" customHeight="1">
      <c r="A208" s="70"/>
      <c r="M208" s="5"/>
      <c r="N208" s="5"/>
      <c r="O208" s="69"/>
      <c r="P208" s="11"/>
      <c r="Q208" s="13"/>
      <c r="R208" s="13"/>
      <c r="S208" s="13"/>
      <c r="T208" s="13"/>
      <c r="U208" s="13"/>
      <c r="V208" s="13"/>
      <c r="W208" s="13"/>
      <c r="X208" s="7"/>
      <c r="Y208" s="7"/>
    </row>
    <row r="209" spans="1:25" ht="24" customHeight="1">
      <c r="A209" s="79"/>
      <c r="B209" s="80"/>
      <c r="C209" s="80"/>
      <c r="D209" s="81"/>
      <c r="E209" s="75"/>
      <c r="G209" s="76"/>
      <c r="H209" s="76"/>
      <c r="I209" s="76"/>
      <c r="J209" s="76"/>
      <c r="K209" s="76"/>
      <c r="L209" s="76"/>
      <c r="M209" s="5"/>
      <c r="N209" s="5"/>
      <c r="O209" s="69"/>
      <c r="P209" s="11"/>
      <c r="Q209" s="13"/>
      <c r="R209" s="13"/>
      <c r="S209" s="13"/>
      <c r="T209" s="13"/>
      <c r="U209" s="13"/>
      <c r="V209" s="13"/>
      <c r="W209" s="13"/>
      <c r="X209" s="7"/>
      <c r="Y209" s="7"/>
    </row>
    <row r="210" spans="1:25" ht="30" customHeight="1">
      <c r="A210" s="79"/>
      <c r="B210" s="80"/>
      <c r="C210" s="80"/>
      <c r="D210" s="81"/>
      <c r="E210" s="75"/>
      <c r="G210" s="76"/>
      <c r="H210" s="76"/>
      <c r="I210" s="76"/>
      <c r="J210" s="76"/>
      <c r="K210" s="76"/>
      <c r="L210" s="76"/>
      <c r="M210" s="5"/>
      <c r="N210" s="5"/>
      <c r="O210" s="69"/>
      <c r="P210" s="77"/>
      <c r="Q210" s="82"/>
      <c r="R210" s="7"/>
      <c r="S210" s="7"/>
      <c r="T210" s="25"/>
      <c r="U210" s="7"/>
      <c r="V210" s="7"/>
      <c r="W210" s="7"/>
      <c r="X210" s="7"/>
      <c r="Y210" s="7"/>
    </row>
    <row r="211" spans="1:25" ht="30" customHeight="1">
      <c r="A211" s="79"/>
      <c r="B211" s="80"/>
      <c r="C211" s="80"/>
      <c r="D211" s="81"/>
      <c r="E211" s="75"/>
      <c r="G211" s="76"/>
      <c r="H211" s="76"/>
      <c r="I211" s="76"/>
      <c r="J211" s="76"/>
      <c r="K211" s="76"/>
      <c r="L211" s="76"/>
      <c r="M211" s="5"/>
      <c r="N211" s="5"/>
      <c r="O211" s="69"/>
      <c r="P211" s="77"/>
      <c r="Q211" s="82"/>
      <c r="R211" s="7"/>
      <c r="S211" s="7"/>
      <c r="T211" s="25"/>
      <c r="U211" s="7"/>
      <c r="V211" s="7"/>
      <c r="W211" s="7"/>
      <c r="X211" s="7"/>
      <c r="Y211" s="7"/>
    </row>
    <row r="212" spans="1:25" ht="30" customHeight="1">
      <c r="A212" s="79"/>
      <c r="B212" s="80"/>
      <c r="C212" s="80"/>
      <c r="D212" s="81"/>
      <c r="E212" s="75"/>
      <c r="G212" s="76"/>
      <c r="H212" s="76"/>
      <c r="I212" s="76"/>
      <c r="J212" s="76"/>
      <c r="K212" s="76"/>
      <c r="L212" s="76"/>
      <c r="M212" s="5"/>
      <c r="N212" s="5"/>
      <c r="O212" s="69"/>
      <c r="P212" s="77"/>
      <c r="Q212" s="82"/>
      <c r="R212" s="7"/>
      <c r="S212" s="7"/>
      <c r="T212" s="25"/>
      <c r="U212" s="7"/>
      <c r="V212" s="7"/>
      <c r="W212" s="7"/>
      <c r="X212" s="7"/>
      <c r="Y212" s="7"/>
    </row>
    <row r="213" spans="1:25" ht="30" customHeight="1">
      <c r="A213" s="79"/>
      <c r="B213" s="80"/>
      <c r="C213" s="80"/>
      <c r="D213" s="81"/>
      <c r="E213" s="75"/>
      <c r="G213" s="76"/>
      <c r="H213" s="76"/>
      <c r="I213" s="76"/>
      <c r="J213" s="76"/>
      <c r="K213" s="76"/>
      <c r="L213" s="76"/>
      <c r="M213" s="5"/>
      <c r="N213" s="5"/>
      <c r="O213" s="69"/>
      <c r="P213" s="77"/>
      <c r="Q213" s="82"/>
      <c r="R213" s="7"/>
      <c r="S213" s="7"/>
      <c r="T213" s="25"/>
      <c r="U213" s="7"/>
      <c r="V213" s="7"/>
      <c r="W213" s="7"/>
      <c r="X213" s="7"/>
      <c r="Y213" s="7"/>
    </row>
    <row r="214" spans="1:25" ht="30" customHeight="1">
      <c r="A214" s="79"/>
      <c r="B214" s="80"/>
      <c r="C214" s="80"/>
      <c r="D214" s="81"/>
      <c r="E214" s="75"/>
      <c r="G214" s="76"/>
      <c r="H214" s="76"/>
      <c r="I214" s="76"/>
      <c r="J214" s="76"/>
      <c r="K214" s="76"/>
      <c r="L214" s="76"/>
      <c r="M214" s="5"/>
      <c r="N214" s="5"/>
      <c r="O214" s="69"/>
      <c r="P214" s="77"/>
      <c r="Q214" s="82"/>
      <c r="R214" s="7"/>
      <c r="S214" s="7"/>
      <c r="T214" s="25"/>
      <c r="U214" s="7"/>
      <c r="V214" s="7"/>
      <c r="W214" s="7"/>
      <c r="X214" s="7"/>
      <c r="Y214" s="7"/>
    </row>
    <row r="215" spans="1:25" ht="30" customHeight="1">
      <c r="A215" s="83"/>
      <c r="B215" s="84"/>
      <c r="C215" s="84"/>
      <c r="D215" s="33"/>
      <c r="E215" s="129"/>
      <c r="F215" s="126" t="s">
        <v>182</v>
      </c>
      <c r="G215" s="125" t="s">
        <v>8</v>
      </c>
      <c r="H215" s="125" t="s">
        <v>10</v>
      </c>
      <c r="I215" s="126" t="s">
        <v>9</v>
      </c>
      <c r="J215" s="126" t="s">
        <v>181</v>
      </c>
      <c r="K215" s="126" t="s">
        <v>183</v>
      </c>
      <c r="L215" s="126" t="s">
        <v>184</v>
      </c>
      <c r="M215" s="5"/>
      <c r="N215" s="5"/>
      <c r="O215" s="69"/>
      <c r="P215" s="77"/>
      <c r="Q215" s="82"/>
      <c r="R215" s="7"/>
      <c r="S215" s="7"/>
      <c r="T215" s="25"/>
      <c r="U215" s="7"/>
      <c r="V215" s="7"/>
      <c r="W215" s="7"/>
      <c r="X215" s="7"/>
      <c r="Y215" s="7"/>
    </row>
    <row r="216" spans="1:25" ht="30" customHeight="1">
      <c r="B216" s="85"/>
      <c r="E216" s="2" t="s">
        <v>245</v>
      </c>
      <c r="F216" s="130">
        <v>6008950</v>
      </c>
      <c r="G216" s="130">
        <v>172456.87</v>
      </c>
      <c r="H216" s="130">
        <v>339510.09</v>
      </c>
      <c r="I216" s="130">
        <v>181813.22</v>
      </c>
      <c r="J216" s="130">
        <v>622694.93999999994</v>
      </c>
      <c r="K216" s="130">
        <f>G216+H216+I216+J216</f>
        <v>1316475.1200000001</v>
      </c>
      <c r="L216" s="130">
        <f>F216-K216</f>
        <v>4692474.88</v>
      </c>
      <c r="M216" s="5"/>
      <c r="N216" s="5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30" customHeight="1">
      <c r="E217" s="2" t="s">
        <v>249</v>
      </c>
      <c r="F217" s="130">
        <v>405500</v>
      </c>
      <c r="G217" s="130">
        <v>11637.85</v>
      </c>
      <c r="H217" s="130">
        <v>50294.44</v>
      </c>
      <c r="I217" s="130">
        <v>12327.2</v>
      </c>
      <c r="J217" s="130">
        <v>0</v>
      </c>
      <c r="K217" s="130">
        <f>G217+H217+I217</f>
        <v>74259.490000000005</v>
      </c>
      <c r="L217" s="130">
        <f>F217-K217</f>
        <v>331240.51</v>
      </c>
      <c r="M217" s="5"/>
      <c r="N217" s="5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22.5" customHeight="1">
      <c r="B218" s="155"/>
      <c r="C218" s="156"/>
      <c r="D218" s="157"/>
      <c r="E218" s="131" t="s">
        <v>211</v>
      </c>
      <c r="F218" s="130">
        <v>244000</v>
      </c>
      <c r="G218" s="130">
        <v>7002.8</v>
      </c>
      <c r="H218" s="130">
        <v>42585.55</v>
      </c>
      <c r="I218" s="130">
        <v>7417.6</v>
      </c>
      <c r="J218" s="130">
        <v>0</v>
      </c>
      <c r="K218" s="130">
        <f>G218+H218+I218</f>
        <v>57005.950000000004</v>
      </c>
      <c r="L218" s="130">
        <f>F218-K218</f>
        <v>186994.05</v>
      </c>
      <c r="M218" s="5"/>
      <c r="N218" s="5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22.5" customHeight="1">
      <c r="B219" s="127"/>
      <c r="C219" s="128"/>
      <c r="D219" s="128"/>
      <c r="E219" s="131" t="s">
        <v>273</v>
      </c>
      <c r="F219" s="130">
        <v>30000</v>
      </c>
      <c r="G219" s="130">
        <v>861</v>
      </c>
      <c r="H219" s="130">
        <v>0</v>
      </c>
      <c r="I219" s="130">
        <v>912</v>
      </c>
      <c r="J219" s="130">
        <v>25</v>
      </c>
      <c r="K219" s="130">
        <f>G219+H219+I219+J219</f>
        <v>1798</v>
      </c>
      <c r="L219" s="130">
        <f>F219-K219</f>
        <v>28202</v>
      </c>
      <c r="M219" s="5"/>
      <c r="N219" s="5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38.25" customHeight="1">
      <c r="B220" s="86"/>
      <c r="E220" s="132" t="s">
        <v>191</v>
      </c>
      <c r="F220" s="133">
        <f t="shared" ref="F220:L220" si="37">SUM(F216:F219)</f>
        <v>6688450</v>
      </c>
      <c r="G220" s="133">
        <f t="shared" si="37"/>
        <v>191958.52</v>
      </c>
      <c r="H220" s="133">
        <f t="shared" si="37"/>
        <v>432390.08</v>
      </c>
      <c r="I220" s="133">
        <f t="shared" si="37"/>
        <v>202470.02000000002</v>
      </c>
      <c r="J220" s="133">
        <f t="shared" si="37"/>
        <v>622719.93999999994</v>
      </c>
      <c r="K220" s="133">
        <f t="shared" si="37"/>
        <v>1449538.5600000001</v>
      </c>
      <c r="L220" s="134">
        <f t="shared" si="37"/>
        <v>5238911.4399999995</v>
      </c>
      <c r="M220" s="5" t="s">
        <v>223</v>
      </c>
      <c r="N220" s="5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61.5" customHeight="1">
      <c r="E221" s="135"/>
      <c r="F221" s="19"/>
      <c r="G221" s="19"/>
      <c r="H221" s="19"/>
      <c r="I221" s="19"/>
      <c r="J221" s="19"/>
      <c r="K221" s="19"/>
      <c r="L221" s="136"/>
      <c r="M221" s="5"/>
      <c r="N221" s="5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35.25" customHeight="1">
      <c r="M222" s="5"/>
      <c r="N222" s="5"/>
    </row>
    <row r="223" spans="1:25" ht="18.75">
      <c r="M223" s="5"/>
      <c r="N223" s="5"/>
    </row>
    <row r="224" spans="1:25">
      <c r="F224" s="7"/>
    </row>
    <row r="225" spans="5:23">
      <c r="F225" s="7"/>
    </row>
    <row r="226" spans="5:23">
      <c r="F226" s="87"/>
      <c r="G226" s="87"/>
      <c r="H226" s="87"/>
      <c r="I226" s="87"/>
      <c r="J226" s="88"/>
      <c r="K226" s="87"/>
      <c r="L226" s="87"/>
    </row>
    <row r="227" spans="5:23">
      <c r="M227" s="87"/>
      <c r="N227" s="87"/>
      <c r="O227" s="88"/>
      <c r="P227" s="88"/>
    </row>
    <row r="231" spans="5:23">
      <c r="E231" s="89"/>
      <c r="F231" s="44"/>
      <c r="H231" s="44"/>
      <c r="J231" s="44"/>
      <c r="K231" s="44"/>
      <c r="L231" s="44"/>
    </row>
    <row r="232" spans="5:23">
      <c r="F232" s="44"/>
      <c r="M232" s="44"/>
      <c r="N232" s="44"/>
      <c r="S232" s="44"/>
      <c r="W232" s="44"/>
    </row>
  </sheetData>
  <mergeCells count="46">
    <mergeCell ref="Q207:Y207"/>
    <mergeCell ref="Q147:Y147"/>
    <mergeCell ref="A98:L98"/>
    <mergeCell ref="Q186:W186"/>
    <mergeCell ref="A145:L145"/>
    <mergeCell ref="A124:L124"/>
    <mergeCell ref="A174:L174"/>
    <mergeCell ref="A137:L137"/>
    <mergeCell ref="A128:L128"/>
    <mergeCell ref="A102:L102"/>
    <mergeCell ref="A1:L6"/>
    <mergeCell ref="A8:L8"/>
    <mergeCell ref="A22:L22"/>
    <mergeCell ref="A26:L26"/>
    <mergeCell ref="A40:L40"/>
    <mergeCell ref="B218:D218"/>
    <mergeCell ref="A59:L59"/>
    <mergeCell ref="A55:L55"/>
    <mergeCell ref="Q7:Y7"/>
    <mergeCell ref="A34:L34"/>
    <mergeCell ref="Q46:Y46"/>
    <mergeCell ref="Q40:Y40"/>
    <mergeCell ref="A50:L50"/>
    <mergeCell ref="Q13:Y13"/>
    <mergeCell ref="Q17:T17"/>
    <mergeCell ref="Q83:Y83"/>
    <mergeCell ref="Q61:Y61"/>
    <mergeCell ref="T68:V68"/>
    <mergeCell ref="Q105:Y105"/>
    <mergeCell ref="Q99:Y99"/>
    <mergeCell ref="Q163:W163"/>
    <mergeCell ref="Q55:Y55"/>
    <mergeCell ref="J201:L201"/>
    <mergeCell ref="A183:L183"/>
    <mergeCell ref="A188:L188"/>
    <mergeCell ref="J197:L197"/>
    <mergeCell ref="J200:L200"/>
    <mergeCell ref="Q169:W169"/>
    <mergeCell ref="A160:L160"/>
    <mergeCell ref="A77:L77"/>
    <mergeCell ref="A154:L154"/>
    <mergeCell ref="Q191:W191"/>
    <mergeCell ref="A85:L85"/>
    <mergeCell ref="A68:L68"/>
    <mergeCell ref="A73:L73"/>
    <mergeCell ref="Q157:W157"/>
  </mergeCells>
  <phoneticPr fontId="2" type="noConversion"/>
  <pageMargins left="0.25" right="0.25" top="0.41" bottom="0.24" header="0.3" footer="0.3"/>
  <pageSetup paperSize="5" scale="54" fitToHeight="0" orientation="landscape" horizontalDpi="4294967295" verticalDpi="4294967295" r:id="rId1"/>
  <rowBreaks count="7" manualBreakCount="7">
    <brk id="33" max="11" man="1"/>
    <brk id="58" max="11" man="1"/>
    <brk id="83" max="11" man="1"/>
    <brk id="115" max="11" man="1"/>
    <brk id="144" max="11" man="1"/>
    <brk id="173" max="11" man="1"/>
    <brk id="215" max="16383" man="1"/>
  </rowBreaks>
  <ignoredErrors>
    <ignoredError sqref="K58 B81:E81 B80 J76 V58 I187 I58:J58 H76 G39 H39:I39 D80:E80 J21 K110 K116 K164 K180 G54:H54 K81" formula="1"/>
    <ignoredError sqref="H80 H143" numberStoredAsText="1"/>
    <ignoredError sqref="K1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3:N109"/>
  <sheetViews>
    <sheetView topLeftCell="C1" workbookViewId="0">
      <selection activeCell="C1" sqref="C1:C1048576"/>
    </sheetView>
  </sheetViews>
  <sheetFormatPr baseColWidth="10" defaultRowHeight="15"/>
  <cols>
    <col min="3" max="3" width="42.5703125" bestFit="1" customWidth="1"/>
    <col min="4" max="4" width="38.140625" bestFit="1" customWidth="1"/>
    <col min="6" max="6" width="40.42578125" bestFit="1" customWidth="1"/>
    <col min="7" max="7" width="38.7109375" bestFit="1" customWidth="1"/>
    <col min="8" max="8" width="24.5703125" bestFit="1" customWidth="1"/>
    <col min="14" max="14" width="14.5703125" bestFit="1" customWidth="1"/>
  </cols>
  <sheetData>
    <row r="3" spans="2:14" ht="15.75" thickBot="1"/>
    <row r="4" spans="2:14">
      <c r="B4" s="180" t="s">
        <v>278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</row>
    <row r="5" spans="2:14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5"/>
    </row>
    <row r="6" spans="2:14">
      <c r="B6" s="183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</row>
    <row r="7" spans="2:14"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</row>
    <row r="8" spans="2:14"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5"/>
    </row>
    <row r="9" spans="2:14" ht="15.75" thickBot="1">
      <c r="B9" s="183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5"/>
    </row>
    <row r="10" spans="2:14" ht="21" thickBot="1">
      <c r="B10" s="186" t="s">
        <v>279</v>
      </c>
      <c r="C10" s="187" t="s">
        <v>154</v>
      </c>
      <c r="D10" s="188" t="s">
        <v>153</v>
      </c>
      <c r="E10" s="188" t="s">
        <v>156</v>
      </c>
      <c r="F10" s="188" t="s">
        <v>157</v>
      </c>
      <c r="G10" s="188"/>
      <c r="H10" s="188" t="s">
        <v>158</v>
      </c>
      <c r="I10" s="188" t="s">
        <v>159</v>
      </c>
      <c r="J10" s="188" t="s">
        <v>1</v>
      </c>
      <c r="K10" s="188" t="s">
        <v>280</v>
      </c>
      <c r="L10" s="188" t="s">
        <v>161</v>
      </c>
      <c r="M10" s="188"/>
      <c r="N10" s="189"/>
    </row>
    <row r="11" spans="2:14" ht="27" thickBot="1">
      <c r="B11" s="190" t="s">
        <v>281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</row>
    <row r="12" spans="2:14" ht="18.75" thickBot="1">
      <c r="B12" s="193" t="s">
        <v>4</v>
      </c>
      <c r="C12" s="193" t="s">
        <v>5</v>
      </c>
      <c r="D12" s="193" t="s">
        <v>6</v>
      </c>
      <c r="E12" s="193" t="s">
        <v>145</v>
      </c>
      <c r="F12" s="193" t="s">
        <v>7</v>
      </c>
      <c r="G12" s="193" t="s">
        <v>282</v>
      </c>
      <c r="H12" s="193" t="s">
        <v>162</v>
      </c>
      <c r="I12" s="193" t="s">
        <v>8</v>
      </c>
      <c r="J12" s="193" t="s">
        <v>10</v>
      </c>
      <c r="K12" s="193" t="s">
        <v>9</v>
      </c>
      <c r="L12" s="193" t="s">
        <v>163</v>
      </c>
      <c r="M12" s="193" t="s">
        <v>164</v>
      </c>
      <c r="N12" s="193" t="s">
        <v>165</v>
      </c>
    </row>
    <row r="13" spans="2:14" ht="15.75">
      <c r="B13" s="194">
        <v>1</v>
      </c>
      <c r="C13" s="195" t="s">
        <v>283</v>
      </c>
      <c r="D13" s="195" t="s">
        <v>284</v>
      </c>
      <c r="E13" s="194" t="s">
        <v>148</v>
      </c>
      <c r="F13" s="194" t="s">
        <v>285</v>
      </c>
      <c r="G13" s="194" t="s">
        <v>286</v>
      </c>
      <c r="H13" s="196">
        <v>45000</v>
      </c>
      <c r="I13" s="196">
        <v>1291.5</v>
      </c>
      <c r="J13" s="197" t="s">
        <v>269</v>
      </c>
      <c r="K13" s="198">
        <v>1368</v>
      </c>
      <c r="L13" s="196">
        <v>25</v>
      </c>
      <c r="M13" s="198">
        <f>I13+J13+K13+L13</f>
        <v>2684.5</v>
      </c>
      <c r="N13" s="199">
        <f>+H13-M13</f>
        <v>42315.5</v>
      </c>
    </row>
    <row r="14" spans="2:14" ht="120">
      <c r="B14" s="200">
        <v>2</v>
      </c>
      <c r="C14" s="201" t="s">
        <v>287</v>
      </c>
      <c r="D14" s="201" t="s">
        <v>288</v>
      </c>
      <c r="E14" s="200" t="s">
        <v>149</v>
      </c>
      <c r="F14" s="200" t="s">
        <v>285</v>
      </c>
      <c r="G14" s="200" t="s">
        <v>289</v>
      </c>
      <c r="H14" s="202">
        <v>115000</v>
      </c>
      <c r="I14" s="202">
        <f>H14*2.87%</f>
        <v>3300.5</v>
      </c>
      <c r="J14" s="202">
        <v>0</v>
      </c>
      <c r="K14" s="202">
        <v>3496</v>
      </c>
      <c r="L14" s="202">
        <v>4327.26</v>
      </c>
      <c r="M14" s="202">
        <f t="shared" ref="M14" si="0">I14+J14+K14+L14</f>
        <v>11123.76</v>
      </c>
      <c r="N14" s="202">
        <f>+H14-M14</f>
        <v>103876.24</v>
      </c>
    </row>
    <row r="15" spans="2:14" ht="32.25" thickBot="1">
      <c r="B15" s="203" t="s">
        <v>167</v>
      </c>
      <c r="C15" s="204"/>
      <c r="D15" s="204"/>
      <c r="E15" s="204"/>
      <c r="F15" s="204"/>
      <c r="G15" s="204" t="s">
        <v>290</v>
      </c>
      <c r="H15" s="205">
        <f t="shared" ref="H15:N15" si="1">SUM(H13:H14)</f>
        <v>160000</v>
      </c>
      <c r="I15" s="205">
        <f t="shared" si="1"/>
        <v>4592</v>
      </c>
      <c r="J15" s="206" t="s">
        <v>269</v>
      </c>
      <c r="K15" s="205">
        <f t="shared" si="1"/>
        <v>4864</v>
      </c>
      <c r="L15" s="205">
        <f t="shared" si="1"/>
        <v>4352.26</v>
      </c>
      <c r="M15" s="205">
        <f t="shared" si="1"/>
        <v>13808.26</v>
      </c>
      <c r="N15" s="205">
        <f t="shared" si="1"/>
        <v>146191.74</v>
      </c>
    </row>
    <row r="16" spans="2:14" ht="27.75" thickTop="1" thickBot="1">
      <c r="B16" s="190" t="s">
        <v>291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8.75" thickBot="1">
      <c r="B17" s="193" t="s">
        <v>4</v>
      </c>
      <c r="C17" s="193" t="s">
        <v>5</v>
      </c>
      <c r="D17" s="193" t="s">
        <v>6</v>
      </c>
      <c r="E17" s="193" t="s">
        <v>145</v>
      </c>
      <c r="F17" s="193" t="s">
        <v>7</v>
      </c>
      <c r="G17" s="193" t="s">
        <v>282</v>
      </c>
      <c r="H17" s="193" t="s">
        <v>162</v>
      </c>
      <c r="I17" s="193" t="s">
        <v>8</v>
      </c>
      <c r="J17" s="193" t="s">
        <v>10</v>
      </c>
      <c r="K17" s="193" t="s">
        <v>9</v>
      </c>
      <c r="L17" s="193" t="s">
        <v>163</v>
      </c>
      <c r="M17" s="193" t="s">
        <v>164</v>
      </c>
      <c r="N17" s="193" t="s">
        <v>165</v>
      </c>
    </row>
    <row r="18" spans="2:14" ht="90">
      <c r="B18" s="200">
        <v>3</v>
      </c>
      <c r="C18" s="207" t="s">
        <v>292</v>
      </c>
      <c r="D18" s="201" t="s">
        <v>30</v>
      </c>
      <c r="E18" s="200" t="s">
        <v>149</v>
      </c>
      <c r="F18" s="200" t="s">
        <v>285</v>
      </c>
      <c r="G18" s="200" t="s">
        <v>293</v>
      </c>
      <c r="H18" s="208">
        <v>55000</v>
      </c>
      <c r="I18" s="208">
        <v>1578.5</v>
      </c>
      <c r="J18" s="208">
        <v>2559.67</v>
      </c>
      <c r="K18" s="202">
        <v>1672</v>
      </c>
      <c r="L18" s="208">
        <v>28468.080000000002</v>
      </c>
      <c r="M18" s="202">
        <f>I18+J18+K18+L18</f>
        <v>34278.25</v>
      </c>
      <c r="N18" s="209">
        <f>+H18-M18</f>
        <v>20721.75</v>
      </c>
    </row>
    <row r="19" spans="2:14" ht="31.5">
      <c r="B19" s="210" t="s">
        <v>167</v>
      </c>
      <c r="C19" s="211"/>
      <c r="D19" s="211"/>
      <c r="E19" s="211"/>
      <c r="F19" s="211"/>
      <c r="G19" s="211" t="s">
        <v>290</v>
      </c>
      <c r="H19" s="212">
        <f t="shared" ref="H19:N19" si="2">SUM(H18:H18)</f>
        <v>55000</v>
      </c>
      <c r="I19" s="212">
        <f t="shared" si="2"/>
        <v>1578.5</v>
      </c>
      <c r="J19" s="212">
        <f t="shared" si="2"/>
        <v>2559.67</v>
      </c>
      <c r="K19" s="213">
        <f t="shared" si="2"/>
        <v>1672</v>
      </c>
      <c r="L19" s="213">
        <f t="shared" si="2"/>
        <v>28468.080000000002</v>
      </c>
      <c r="M19" s="213">
        <f t="shared" si="2"/>
        <v>34278.25</v>
      </c>
      <c r="N19" s="213">
        <f t="shared" si="2"/>
        <v>20721.75</v>
      </c>
    </row>
    <row r="20" spans="2:14" ht="27" thickBot="1">
      <c r="B20" s="190" t="s">
        <v>294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</row>
    <row r="21" spans="2:14" ht="20.25" customHeight="1" thickBot="1">
      <c r="B21" s="214" t="s">
        <v>4</v>
      </c>
      <c r="C21" s="214" t="s">
        <v>5</v>
      </c>
      <c r="D21" s="214" t="s">
        <v>6</v>
      </c>
      <c r="E21" s="214" t="s">
        <v>145</v>
      </c>
      <c r="F21" s="214" t="s">
        <v>7</v>
      </c>
      <c r="G21" s="214" t="s">
        <v>282</v>
      </c>
      <c r="H21" s="214" t="s">
        <v>162</v>
      </c>
      <c r="I21" s="214" t="s">
        <v>8</v>
      </c>
      <c r="J21" s="214" t="s">
        <v>10</v>
      </c>
      <c r="K21" s="214" t="s">
        <v>9</v>
      </c>
      <c r="L21" s="214" t="s">
        <v>163</v>
      </c>
      <c r="M21" s="214" t="s">
        <v>164</v>
      </c>
      <c r="N21" s="214" t="s">
        <v>165</v>
      </c>
    </row>
    <row r="22" spans="2:14" ht="60">
      <c r="B22" s="200">
        <v>4</v>
      </c>
      <c r="C22" s="201" t="s">
        <v>295</v>
      </c>
      <c r="D22" s="201" t="s">
        <v>266</v>
      </c>
      <c r="E22" s="200" t="s">
        <v>148</v>
      </c>
      <c r="F22" s="200" t="s">
        <v>285</v>
      </c>
      <c r="G22" s="200" t="s">
        <v>296</v>
      </c>
      <c r="H22" s="202">
        <v>55000</v>
      </c>
      <c r="I22" s="202">
        <v>1578.5</v>
      </c>
      <c r="J22" s="202">
        <v>2559.67</v>
      </c>
      <c r="K22" s="202">
        <v>1672</v>
      </c>
      <c r="L22" s="202">
        <v>25</v>
      </c>
      <c r="M22" s="202">
        <f>I22+J22+K22+L22</f>
        <v>5835.17</v>
      </c>
      <c r="N22" s="215">
        <f>+H22-M22</f>
        <v>49164.83</v>
      </c>
    </row>
    <row r="23" spans="2:14" ht="31.5">
      <c r="B23" s="210" t="s">
        <v>167</v>
      </c>
      <c r="C23" s="211"/>
      <c r="D23" s="211"/>
      <c r="E23" s="211"/>
      <c r="F23" s="211"/>
      <c r="G23" s="211" t="s">
        <v>290</v>
      </c>
      <c r="H23" s="212">
        <f>+H22</f>
        <v>55000</v>
      </c>
      <c r="I23" s="212">
        <f t="shared" ref="I23:J23" si="3">+I22</f>
        <v>1578.5</v>
      </c>
      <c r="J23" s="212">
        <f t="shared" si="3"/>
        <v>2559.67</v>
      </c>
      <c r="K23" s="212">
        <f>+K22</f>
        <v>1672</v>
      </c>
      <c r="L23" s="212">
        <f t="shared" ref="L23:N23" si="4">+L22</f>
        <v>25</v>
      </c>
      <c r="M23" s="212">
        <f t="shared" si="4"/>
        <v>5835.17</v>
      </c>
      <c r="N23" s="212">
        <f t="shared" si="4"/>
        <v>49164.83</v>
      </c>
    </row>
    <row r="24" spans="2:14" ht="27" thickBot="1">
      <c r="B24" s="190" t="s">
        <v>297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</row>
    <row r="25" spans="2:14" ht="18.75" thickBot="1">
      <c r="B25" s="214" t="s">
        <v>4</v>
      </c>
      <c r="C25" s="214" t="s">
        <v>5</v>
      </c>
      <c r="D25" s="214" t="s">
        <v>6</v>
      </c>
      <c r="E25" s="214" t="s">
        <v>145</v>
      </c>
      <c r="F25" s="214" t="s">
        <v>7</v>
      </c>
      <c r="G25" s="214" t="s">
        <v>282</v>
      </c>
      <c r="H25" s="214" t="s">
        <v>162</v>
      </c>
      <c r="I25" s="214" t="s">
        <v>8</v>
      </c>
      <c r="J25" s="214" t="s">
        <v>10</v>
      </c>
      <c r="K25" s="214" t="s">
        <v>9</v>
      </c>
      <c r="L25" s="214" t="s">
        <v>163</v>
      </c>
      <c r="M25" s="214" t="s">
        <v>164</v>
      </c>
      <c r="N25" s="214" t="s">
        <v>165</v>
      </c>
    </row>
    <row r="26" spans="2:14" ht="135">
      <c r="B26" s="200">
        <v>5</v>
      </c>
      <c r="C26" s="201" t="s">
        <v>298</v>
      </c>
      <c r="D26" s="201" t="s">
        <v>299</v>
      </c>
      <c r="E26" s="200" t="s">
        <v>148</v>
      </c>
      <c r="F26" s="200" t="s">
        <v>285</v>
      </c>
      <c r="G26" s="200" t="s">
        <v>300</v>
      </c>
      <c r="H26" s="202">
        <v>122500</v>
      </c>
      <c r="I26" s="202">
        <v>3515.75</v>
      </c>
      <c r="J26" s="202">
        <v>16969.13</v>
      </c>
      <c r="K26" s="202">
        <v>3724</v>
      </c>
      <c r="L26" s="202">
        <v>1740.46</v>
      </c>
      <c r="M26" s="202">
        <f>I26+J26+K26+L26</f>
        <v>25949.34</v>
      </c>
      <c r="N26" s="215">
        <f>+H26-M26</f>
        <v>96550.66</v>
      </c>
    </row>
    <row r="27" spans="2:14" ht="32.25" thickBot="1">
      <c r="B27" s="210" t="s">
        <v>167</v>
      </c>
      <c r="C27" s="211"/>
      <c r="D27" s="211"/>
      <c r="E27" s="211"/>
      <c r="F27" s="211"/>
      <c r="G27" s="211" t="s">
        <v>290</v>
      </c>
      <c r="H27" s="212">
        <f>+H26</f>
        <v>122500</v>
      </c>
      <c r="I27" s="212">
        <f t="shared" ref="I27:N27" si="5">+I26</f>
        <v>3515.75</v>
      </c>
      <c r="J27" s="212">
        <f t="shared" si="5"/>
        <v>16969.13</v>
      </c>
      <c r="K27" s="212">
        <f>+K26</f>
        <v>3724</v>
      </c>
      <c r="L27" s="212">
        <f t="shared" si="5"/>
        <v>1740.46</v>
      </c>
      <c r="M27" s="212">
        <f t="shared" si="5"/>
        <v>25949.34</v>
      </c>
      <c r="N27" s="212">
        <f t="shared" si="5"/>
        <v>96550.66</v>
      </c>
    </row>
    <row r="28" spans="2:14" ht="27" thickBot="1">
      <c r="B28" s="216" t="s">
        <v>301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8"/>
    </row>
    <row r="29" spans="2:14" ht="18.75" thickBot="1">
      <c r="B29" s="214" t="s">
        <v>4</v>
      </c>
      <c r="C29" s="214" t="s">
        <v>5</v>
      </c>
      <c r="D29" s="214" t="s">
        <v>6</v>
      </c>
      <c r="E29" s="214" t="s">
        <v>145</v>
      </c>
      <c r="F29" s="214" t="s">
        <v>7</v>
      </c>
      <c r="G29" s="214" t="s">
        <v>282</v>
      </c>
      <c r="H29" s="214" t="s">
        <v>162</v>
      </c>
      <c r="I29" s="214" t="s">
        <v>8</v>
      </c>
      <c r="J29" s="214" t="s">
        <v>10</v>
      </c>
      <c r="K29" s="214" t="s">
        <v>9</v>
      </c>
      <c r="L29" s="214" t="s">
        <v>163</v>
      </c>
      <c r="M29" s="214" t="s">
        <v>164</v>
      </c>
      <c r="N29" s="214" t="s">
        <v>165</v>
      </c>
    </row>
    <row r="30" spans="2:14" ht="75">
      <c r="B30" s="200">
        <v>6</v>
      </c>
      <c r="C30" s="201" t="s">
        <v>302</v>
      </c>
      <c r="D30" s="207" t="s">
        <v>303</v>
      </c>
      <c r="E30" s="200" t="s">
        <v>149</v>
      </c>
      <c r="F30" s="200" t="s">
        <v>285</v>
      </c>
      <c r="G30" s="200" t="s">
        <v>304</v>
      </c>
      <c r="H30" s="202">
        <v>45000</v>
      </c>
      <c r="I30" s="202">
        <f>H30*2.87%</f>
        <v>1291.5</v>
      </c>
      <c r="J30" s="202">
        <v>1148.32</v>
      </c>
      <c r="K30" s="219">
        <v>1368</v>
      </c>
      <c r="L30" s="202">
        <v>1125</v>
      </c>
      <c r="M30" s="202">
        <f>I30+J30+K30+L30</f>
        <v>4932.82</v>
      </c>
      <c r="N30" s="202">
        <f>+H30-M30</f>
        <v>40067.18</v>
      </c>
    </row>
    <row r="31" spans="2:14" ht="15" customHeight="1">
      <c r="B31" s="210" t="s">
        <v>167</v>
      </c>
      <c r="C31" s="211"/>
      <c r="D31" s="211"/>
      <c r="E31" s="211"/>
      <c r="F31" s="211"/>
      <c r="G31" s="211" t="s">
        <v>290</v>
      </c>
      <c r="H31" s="212">
        <f>+H30</f>
        <v>45000</v>
      </c>
      <c r="I31" s="212">
        <f>+I30</f>
        <v>1291.5</v>
      </c>
      <c r="J31" s="212">
        <v>1148.32</v>
      </c>
      <c r="K31" s="212">
        <v>1368</v>
      </c>
      <c r="L31" s="212">
        <f>+L30</f>
        <v>1125</v>
      </c>
      <c r="M31" s="212">
        <f>+M30</f>
        <v>4932.82</v>
      </c>
      <c r="N31" s="212">
        <f>+N30</f>
        <v>40067.18</v>
      </c>
    </row>
    <row r="32" spans="2:14" ht="27" thickBot="1">
      <c r="B32" s="190" t="s">
        <v>305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</row>
    <row r="33" spans="2:14" ht="18.75" thickBot="1">
      <c r="B33" s="214" t="s">
        <v>4</v>
      </c>
      <c r="C33" s="214" t="s">
        <v>5</v>
      </c>
      <c r="D33" s="214" t="s">
        <v>6</v>
      </c>
      <c r="E33" s="214" t="s">
        <v>145</v>
      </c>
      <c r="F33" s="214" t="s">
        <v>7</v>
      </c>
      <c r="G33" s="214" t="s">
        <v>282</v>
      </c>
      <c r="H33" s="214" t="s">
        <v>162</v>
      </c>
      <c r="I33" s="214" t="s">
        <v>8</v>
      </c>
      <c r="J33" s="214" t="s">
        <v>10</v>
      </c>
      <c r="K33" s="214" t="s">
        <v>9</v>
      </c>
      <c r="L33" s="214" t="s">
        <v>163</v>
      </c>
      <c r="M33" s="214" t="s">
        <v>164</v>
      </c>
      <c r="N33" s="214" t="s">
        <v>165</v>
      </c>
    </row>
    <row r="34" spans="2:14" ht="75">
      <c r="B34" s="200">
        <v>7</v>
      </c>
      <c r="C34" s="201" t="s">
        <v>306</v>
      </c>
      <c r="D34" s="201" t="s">
        <v>307</v>
      </c>
      <c r="E34" s="200" t="s">
        <v>149</v>
      </c>
      <c r="F34" s="200" t="s">
        <v>285</v>
      </c>
      <c r="G34" s="200" t="s">
        <v>300</v>
      </c>
      <c r="H34" s="202">
        <v>55000</v>
      </c>
      <c r="I34" s="202">
        <v>1578.5</v>
      </c>
      <c r="J34" s="202">
        <v>2559.67</v>
      </c>
      <c r="K34" s="202">
        <v>1672</v>
      </c>
      <c r="L34" s="202">
        <v>739.5</v>
      </c>
      <c r="M34" s="202">
        <f>I34+J34+K34+L34</f>
        <v>6549.67</v>
      </c>
      <c r="N34" s="215">
        <f>+H34-M34</f>
        <v>48450.33</v>
      </c>
    </row>
    <row r="35" spans="2:14" ht="32.25" thickBot="1">
      <c r="B35" s="210" t="s">
        <v>167</v>
      </c>
      <c r="C35" s="211"/>
      <c r="D35" s="211"/>
      <c r="E35" s="211"/>
      <c r="F35" s="211"/>
      <c r="G35" s="211" t="s">
        <v>290</v>
      </c>
      <c r="H35" s="212">
        <f>+H34</f>
        <v>55000</v>
      </c>
      <c r="I35" s="212">
        <f t="shared" ref="I35:J35" si="6">+I34</f>
        <v>1578.5</v>
      </c>
      <c r="J35" s="212">
        <f t="shared" si="6"/>
        <v>2559.67</v>
      </c>
      <c r="K35" s="212">
        <f>+K34</f>
        <v>1672</v>
      </c>
      <c r="L35" s="212">
        <f t="shared" ref="L35:N35" si="7">+L34</f>
        <v>739.5</v>
      </c>
      <c r="M35" s="212">
        <f t="shared" si="7"/>
        <v>6549.67</v>
      </c>
      <c r="N35" s="212">
        <f t="shared" si="7"/>
        <v>48450.33</v>
      </c>
    </row>
    <row r="36" spans="2:14" ht="27" thickBot="1">
      <c r="B36" s="216" t="s">
        <v>308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8"/>
    </row>
    <row r="37" spans="2:14" ht="18.75" thickBot="1">
      <c r="B37" s="220" t="s">
        <v>4</v>
      </c>
      <c r="C37" s="221" t="s">
        <v>5</v>
      </c>
      <c r="D37" s="221" t="s">
        <v>6</v>
      </c>
      <c r="E37" s="221" t="s">
        <v>145</v>
      </c>
      <c r="F37" s="221" t="s">
        <v>7</v>
      </c>
      <c r="G37" s="221" t="s">
        <v>282</v>
      </c>
      <c r="H37" s="221" t="s">
        <v>162</v>
      </c>
      <c r="I37" s="221" t="s">
        <v>8</v>
      </c>
      <c r="J37" s="221" t="s">
        <v>10</v>
      </c>
      <c r="K37" s="221" t="s">
        <v>9</v>
      </c>
      <c r="L37" s="221" t="s">
        <v>163</v>
      </c>
      <c r="M37" s="221" t="s">
        <v>164</v>
      </c>
      <c r="N37" s="222" t="s">
        <v>165</v>
      </c>
    </row>
    <row r="38" spans="2:14" ht="90">
      <c r="B38" s="200">
        <v>8</v>
      </c>
      <c r="C38" s="201" t="s">
        <v>309</v>
      </c>
      <c r="D38" s="201" t="s">
        <v>310</v>
      </c>
      <c r="E38" s="200" t="s">
        <v>149</v>
      </c>
      <c r="F38" s="200" t="s">
        <v>285</v>
      </c>
      <c r="G38" s="200" t="s">
        <v>304</v>
      </c>
      <c r="H38" s="223">
        <v>65000</v>
      </c>
      <c r="I38" s="223">
        <f>H38*2.87%</f>
        <v>1865.5</v>
      </c>
      <c r="J38" s="223">
        <v>4427.55</v>
      </c>
      <c r="K38" s="223">
        <v>1976</v>
      </c>
      <c r="L38" s="223">
        <v>25</v>
      </c>
      <c r="M38" s="223">
        <f>I38+J38+K38+L38</f>
        <v>8294.0499999999993</v>
      </c>
      <c r="N38" s="223">
        <f>+H38-M38</f>
        <v>56705.95</v>
      </c>
    </row>
    <row r="39" spans="2:14" ht="31.5">
      <c r="B39" s="210" t="s">
        <v>167</v>
      </c>
      <c r="C39" s="211"/>
      <c r="D39" s="211"/>
      <c r="E39" s="211"/>
      <c r="F39" s="211"/>
      <c r="G39" s="211" t="s">
        <v>290</v>
      </c>
      <c r="H39" s="212">
        <f t="shared" ref="H39:N39" si="8">SUM(H38:H38)</f>
        <v>65000</v>
      </c>
      <c r="I39" s="212">
        <f t="shared" si="8"/>
        <v>1865.5</v>
      </c>
      <c r="J39" s="212">
        <f t="shared" si="8"/>
        <v>4427.55</v>
      </c>
      <c r="K39" s="212">
        <f t="shared" si="8"/>
        <v>1976</v>
      </c>
      <c r="L39" s="212">
        <f t="shared" si="8"/>
        <v>25</v>
      </c>
      <c r="M39" s="212">
        <f t="shared" si="8"/>
        <v>8294.0499999999993</v>
      </c>
      <c r="N39" s="212">
        <f t="shared" si="8"/>
        <v>56705.95</v>
      </c>
    </row>
    <row r="40" spans="2:14" ht="16.5" thickBot="1">
      <c r="B40" s="210"/>
      <c r="C40" s="211"/>
      <c r="D40" s="211"/>
      <c r="E40" s="211"/>
      <c r="F40" s="211"/>
      <c r="G40" s="211"/>
      <c r="H40" s="212"/>
      <c r="I40" s="212"/>
      <c r="J40" s="212"/>
      <c r="K40" s="212"/>
      <c r="L40" s="212"/>
      <c r="M40" s="212"/>
      <c r="N40" s="212"/>
    </row>
    <row r="41" spans="2:14" ht="27" thickBot="1">
      <c r="B41" s="224" t="s">
        <v>311</v>
      </c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6"/>
    </row>
    <row r="42" spans="2:14" ht="18.75" thickBot="1">
      <c r="B42" s="220" t="s">
        <v>4</v>
      </c>
      <c r="C42" s="221" t="s">
        <v>5</v>
      </c>
      <c r="D42" s="221" t="s">
        <v>6</v>
      </c>
      <c r="E42" s="221" t="s">
        <v>145</v>
      </c>
      <c r="F42" s="221" t="s">
        <v>7</v>
      </c>
      <c r="G42" s="221" t="s">
        <v>282</v>
      </c>
      <c r="H42" s="221" t="s">
        <v>162</v>
      </c>
      <c r="I42" s="221" t="s">
        <v>8</v>
      </c>
      <c r="J42" s="221" t="s">
        <v>10</v>
      </c>
      <c r="K42" s="221" t="s">
        <v>9</v>
      </c>
      <c r="L42" s="221" t="s">
        <v>163</v>
      </c>
      <c r="M42" s="221" t="s">
        <v>164</v>
      </c>
      <c r="N42" s="227" t="s">
        <v>165</v>
      </c>
    </row>
    <row r="43" spans="2:14" ht="103.5">
      <c r="B43" s="228">
        <v>9</v>
      </c>
      <c r="C43" s="229" t="s">
        <v>312</v>
      </c>
      <c r="D43" s="229" t="s">
        <v>313</v>
      </c>
      <c r="E43" s="230" t="s">
        <v>148</v>
      </c>
      <c r="F43" s="200" t="s">
        <v>285</v>
      </c>
      <c r="G43" s="200" t="s">
        <v>314</v>
      </c>
      <c r="H43" s="223">
        <v>82500</v>
      </c>
      <c r="I43" s="223">
        <f>H43*0.0287</f>
        <v>2367.75</v>
      </c>
      <c r="J43" s="223">
        <v>7989</v>
      </c>
      <c r="K43" s="223">
        <v>2508</v>
      </c>
      <c r="L43" s="223">
        <v>9444.9</v>
      </c>
      <c r="M43" s="223">
        <f>SUM(I43:L43)</f>
        <v>22309.65</v>
      </c>
      <c r="N43" s="223">
        <f>+H43-M43</f>
        <v>60190.35</v>
      </c>
    </row>
    <row r="44" spans="2:14" ht="31.5">
      <c r="B44" s="210" t="s">
        <v>167</v>
      </c>
      <c r="C44" s="231"/>
      <c r="D44" s="231"/>
      <c r="E44" s="232"/>
      <c r="F44" s="232"/>
      <c r="G44" s="232"/>
      <c r="H44" s="212">
        <f t="shared" ref="H44:N44" si="9">SUM(H43:H43)</f>
        <v>82500</v>
      </c>
      <c r="I44" s="213">
        <f t="shared" si="9"/>
        <v>2367.75</v>
      </c>
      <c r="J44" s="213">
        <f t="shared" si="9"/>
        <v>7989</v>
      </c>
      <c r="K44" s="213">
        <f t="shared" si="9"/>
        <v>2508</v>
      </c>
      <c r="L44" s="213">
        <f t="shared" si="9"/>
        <v>9444.9</v>
      </c>
      <c r="M44" s="213">
        <f t="shared" si="9"/>
        <v>22309.65</v>
      </c>
      <c r="N44" s="213">
        <f t="shared" si="9"/>
        <v>60190.35</v>
      </c>
    </row>
    <row r="45" spans="2:14" ht="16.5" thickBot="1">
      <c r="B45" s="210"/>
      <c r="C45" s="211"/>
      <c r="D45" s="211"/>
      <c r="E45" s="211"/>
      <c r="F45" s="211"/>
      <c r="H45" s="212"/>
      <c r="I45" s="212"/>
      <c r="J45" s="212"/>
      <c r="K45" s="212"/>
      <c r="L45" s="212"/>
      <c r="M45" s="212"/>
      <c r="N45" s="212"/>
    </row>
    <row r="46" spans="2:14" ht="27" thickBot="1">
      <c r="B46" s="216" t="s">
        <v>315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8"/>
    </row>
    <row r="47" spans="2:14" ht="18.75" thickBot="1">
      <c r="B47" s="214" t="s">
        <v>4</v>
      </c>
      <c r="C47" s="214" t="s">
        <v>5</v>
      </c>
      <c r="D47" s="214" t="s">
        <v>6</v>
      </c>
      <c r="E47" s="214" t="s">
        <v>145</v>
      </c>
      <c r="F47" s="214" t="s">
        <v>7</v>
      </c>
      <c r="G47" s="214" t="s">
        <v>282</v>
      </c>
      <c r="H47" s="214" t="s">
        <v>162</v>
      </c>
      <c r="I47" s="214" t="s">
        <v>8</v>
      </c>
      <c r="J47" s="214" t="s">
        <v>10</v>
      </c>
      <c r="K47" s="214" t="s">
        <v>9</v>
      </c>
      <c r="L47" s="214" t="s">
        <v>163</v>
      </c>
      <c r="M47" s="214" t="s">
        <v>164</v>
      </c>
      <c r="N47" s="214" t="s">
        <v>165</v>
      </c>
    </row>
    <row r="48" spans="2:14" ht="69">
      <c r="B48" s="228">
        <v>10</v>
      </c>
      <c r="C48" s="229" t="s">
        <v>316</v>
      </c>
      <c r="D48" s="229" t="s">
        <v>262</v>
      </c>
      <c r="E48" s="230" t="s">
        <v>148</v>
      </c>
      <c r="F48" s="200" t="s">
        <v>285</v>
      </c>
      <c r="G48" s="200" t="s">
        <v>317</v>
      </c>
      <c r="H48" s="233">
        <v>48000</v>
      </c>
      <c r="I48" s="233">
        <v>1377.6</v>
      </c>
      <c r="J48" s="234">
        <v>0</v>
      </c>
      <c r="K48" s="233">
        <f>IF(H48&lt;75829.93,H48*0.0304,2305.23)</f>
        <v>1459.2</v>
      </c>
      <c r="L48" s="233">
        <v>225</v>
      </c>
      <c r="M48" s="233">
        <f>I48+K48+J48+L48</f>
        <v>3061.8</v>
      </c>
      <c r="N48" s="233">
        <f t="shared" ref="N48" si="10">+H48-M48</f>
        <v>44938.2</v>
      </c>
    </row>
    <row r="49" spans="2:14" ht="32.25" thickBot="1">
      <c r="B49" s="210" t="s">
        <v>167</v>
      </c>
      <c r="C49" s="201"/>
      <c r="D49" s="201"/>
      <c r="E49" s="211"/>
      <c r="F49" s="211"/>
      <c r="G49" s="211"/>
      <c r="H49" s="212">
        <f>SUM(H48)</f>
        <v>48000</v>
      </c>
      <c r="I49" s="212">
        <f t="shared" ref="I49:N49" si="11">SUM(I48)</f>
        <v>1377.6</v>
      </c>
      <c r="J49" s="235" t="s">
        <v>269</v>
      </c>
      <c r="K49" s="236">
        <v>1459.2</v>
      </c>
      <c r="L49" s="212">
        <f t="shared" si="11"/>
        <v>225</v>
      </c>
      <c r="M49" s="212">
        <f t="shared" si="11"/>
        <v>3061.8</v>
      </c>
      <c r="N49" s="212">
        <f t="shared" si="11"/>
        <v>44938.2</v>
      </c>
    </row>
    <row r="50" spans="2:14" ht="27" thickBot="1">
      <c r="B50" s="216" t="s">
        <v>318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8"/>
    </row>
    <row r="51" spans="2:14" ht="18.75" thickBot="1">
      <c r="B51" s="214" t="s">
        <v>4</v>
      </c>
      <c r="C51" s="214" t="s">
        <v>5</v>
      </c>
      <c r="D51" s="214" t="s">
        <v>6</v>
      </c>
      <c r="E51" s="214" t="s">
        <v>145</v>
      </c>
      <c r="F51" s="214" t="s">
        <v>7</v>
      </c>
      <c r="G51" s="214" t="s">
        <v>282</v>
      </c>
      <c r="H51" s="214" t="s">
        <v>162</v>
      </c>
      <c r="I51" s="214" t="s">
        <v>8</v>
      </c>
      <c r="J51" s="214" t="s">
        <v>10</v>
      </c>
      <c r="K51" s="214" t="s">
        <v>9</v>
      </c>
      <c r="L51" s="214" t="s">
        <v>163</v>
      </c>
      <c r="M51" s="214" t="s">
        <v>164</v>
      </c>
      <c r="N51" s="214" t="s">
        <v>165</v>
      </c>
    </row>
    <row r="52" spans="2:14" ht="90">
      <c r="B52" s="200">
        <v>11</v>
      </c>
      <c r="C52" s="201" t="s">
        <v>319</v>
      </c>
      <c r="D52" s="201" t="s">
        <v>320</v>
      </c>
      <c r="E52" s="211" t="s">
        <v>148</v>
      </c>
      <c r="F52" s="200" t="s">
        <v>285</v>
      </c>
      <c r="G52" s="237" t="s">
        <v>321</v>
      </c>
      <c r="H52" s="238">
        <v>90000</v>
      </c>
      <c r="I52" s="238">
        <f>H52*0.0287</f>
        <v>2583</v>
      </c>
      <c r="J52" s="238">
        <v>9324.32</v>
      </c>
      <c r="K52" s="238">
        <v>2736</v>
      </c>
      <c r="L52" s="238">
        <v>1740.46</v>
      </c>
      <c r="M52" s="238">
        <f>+I52+K52+J52+L52</f>
        <v>16383.779999999999</v>
      </c>
      <c r="N52" s="239">
        <f>H52-M52</f>
        <v>73616.22</v>
      </c>
    </row>
    <row r="53" spans="2:14" ht="105">
      <c r="B53" s="200">
        <v>12</v>
      </c>
      <c r="C53" s="201" t="s">
        <v>322</v>
      </c>
      <c r="D53" s="201" t="s">
        <v>323</v>
      </c>
      <c r="E53" s="211" t="s">
        <v>149</v>
      </c>
      <c r="F53" s="200" t="s">
        <v>285</v>
      </c>
      <c r="G53" s="237" t="s">
        <v>324</v>
      </c>
      <c r="H53" s="238">
        <v>80000</v>
      </c>
      <c r="I53" s="238">
        <f>H53*0.0287</f>
        <v>2296</v>
      </c>
      <c r="J53" s="238">
        <v>7400.94</v>
      </c>
      <c r="K53" s="238">
        <v>2432</v>
      </c>
      <c r="L53" s="238">
        <v>25</v>
      </c>
      <c r="M53" s="238">
        <f>+I53+K53+J53+L53</f>
        <v>12153.939999999999</v>
      </c>
      <c r="N53" s="238">
        <f>+H53-M53</f>
        <v>67846.06</v>
      </c>
    </row>
    <row r="54" spans="2:14" ht="60">
      <c r="B54" s="200">
        <v>13</v>
      </c>
      <c r="C54" s="201" t="s">
        <v>325</v>
      </c>
      <c r="D54" s="201" t="s">
        <v>259</v>
      </c>
      <c r="E54" s="200" t="s">
        <v>148</v>
      </c>
      <c r="F54" s="200" t="s">
        <v>285</v>
      </c>
      <c r="G54" s="237" t="s">
        <v>326</v>
      </c>
      <c r="H54" s="238">
        <v>60000</v>
      </c>
      <c r="I54" s="238">
        <f t="shared" ref="I54" si="12">H54*0.0287</f>
        <v>1722</v>
      </c>
      <c r="J54" s="238">
        <v>0</v>
      </c>
      <c r="K54" s="238">
        <v>1824</v>
      </c>
      <c r="L54" s="238">
        <v>2940.46</v>
      </c>
      <c r="M54" s="238">
        <f>I54+J54+K54+L54</f>
        <v>6486.46</v>
      </c>
      <c r="N54" s="238">
        <f t="shared" ref="N54" si="13">+H54-M54</f>
        <v>53513.54</v>
      </c>
    </row>
    <row r="55" spans="2:14" ht="90">
      <c r="B55" s="228">
        <v>14</v>
      </c>
      <c r="C55" s="201" t="s">
        <v>327</v>
      </c>
      <c r="D55" s="201" t="s">
        <v>328</v>
      </c>
      <c r="E55" s="211" t="s">
        <v>148</v>
      </c>
      <c r="F55" s="200" t="s">
        <v>285</v>
      </c>
      <c r="G55" s="237" t="s">
        <v>329</v>
      </c>
      <c r="H55" s="238">
        <v>101500</v>
      </c>
      <c r="I55" s="238">
        <f>H55*0.0287</f>
        <v>2913.05</v>
      </c>
      <c r="J55" s="238">
        <v>12029.41</v>
      </c>
      <c r="K55" s="238">
        <v>3085.6</v>
      </c>
      <c r="L55" s="238">
        <v>1740.46</v>
      </c>
      <c r="M55" s="238">
        <f>I55+J55+K55+L55</f>
        <v>19768.519999999997</v>
      </c>
      <c r="N55" s="238">
        <f>+H55-M55</f>
        <v>81731.48000000001</v>
      </c>
    </row>
    <row r="56" spans="2:14" ht="90">
      <c r="B56" s="228">
        <v>15</v>
      </c>
      <c r="C56" s="201" t="s">
        <v>330</v>
      </c>
      <c r="D56" s="201" t="s">
        <v>331</v>
      </c>
      <c r="E56" s="211" t="s">
        <v>149</v>
      </c>
      <c r="F56" s="200" t="s">
        <v>285</v>
      </c>
      <c r="G56" s="200" t="s">
        <v>332</v>
      </c>
      <c r="H56" s="202">
        <v>65000</v>
      </c>
      <c r="I56" s="202">
        <f>H56*0.0287</f>
        <v>1865.5</v>
      </c>
      <c r="J56" s="202">
        <v>4427.55</v>
      </c>
      <c r="K56" s="202">
        <v>1976</v>
      </c>
      <c r="L56" s="202">
        <v>1325</v>
      </c>
      <c r="M56" s="202">
        <f>I56+J56+K56+L56</f>
        <v>9594.0499999999993</v>
      </c>
      <c r="N56" s="202">
        <f>H56-M56</f>
        <v>55405.95</v>
      </c>
    </row>
    <row r="57" spans="2:14" ht="32.25" thickBot="1">
      <c r="B57" s="210" t="s">
        <v>167</v>
      </c>
      <c r="C57" s="232"/>
      <c r="D57" s="232"/>
      <c r="E57" s="232"/>
      <c r="F57" s="232"/>
      <c r="G57" s="232"/>
      <c r="H57" s="212">
        <f t="shared" ref="H57:N57" si="14">SUM(H52:H56)</f>
        <v>396500</v>
      </c>
      <c r="I57" s="212">
        <f t="shared" si="14"/>
        <v>11379.55</v>
      </c>
      <c r="J57" s="212">
        <f t="shared" si="14"/>
        <v>33182.22</v>
      </c>
      <c r="K57" s="212">
        <f t="shared" si="14"/>
        <v>12053.6</v>
      </c>
      <c r="L57" s="212">
        <f t="shared" si="14"/>
        <v>7771.38</v>
      </c>
      <c r="M57" s="212">
        <f t="shared" si="14"/>
        <v>64386.75</v>
      </c>
      <c r="N57" s="212">
        <f t="shared" si="14"/>
        <v>332113.25000000006</v>
      </c>
    </row>
    <row r="58" spans="2:14" ht="21" thickBot="1">
      <c r="B58" s="240" t="s">
        <v>279</v>
      </c>
      <c r="C58" s="241" t="s">
        <v>154</v>
      </c>
      <c r="D58" s="242" t="s">
        <v>153</v>
      </c>
      <c r="E58" s="242" t="s">
        <v>333</v>
      </c>
      <c r="F58" s="242" t="s">
        <v>157</v>
      </c>
      <c r="G58" s="242"/>
      <c r="H58" s="242" t="s">
        <v>158</v>
      </c>
      <c r="I58" s="242" t="s">
        <v>159</v>
      </c>
      <c r="J58" s="242" t="s">
        <v>115</v>
      </c>
      <c r="K58" s="242" t="s">
        <v>280</v>
      </c>
      <c r="L58" s="242" t="s">
        <v>161</v>
      </c>
      <c r="M58" s="242"/>
      <c r="N58" s="243"/>
    </row>
    <row r="59" spans="2:14" ht="27" thickBot="1">
      <c r="B59" s="216" t="s">
        <v>334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8"/>
    </row>
    <row r="60" spans="2:14" ht="18.75" thickBot="1">
      <c r="B60" s="214" t="s">
        <v>4</v>
      </c>
      <c r="C60" s="214" t="s">
        <v>5</v>
      </c>
      <c r="D60" s="214" t="s">
        <v>6</v>
      </c>
      <c r="E60" s="214" t="s">
        <v>145</v>
      </c>
      <c r="F60" s="214" t="s">
        <v>7</v>
      </c>
      <c r="G60" s="214" t="s">
        <v>282</v>
      </c>
      <c r="H60" s="214" t="s">
        <v>162</v>
      </c>
      <c r="I60" s="214" t="s">
        <v>8</v>
      </c>
      <c r="J60" s="214" t="s">
        <v>10</v>
      </c>
      <c r="K60" s="214" t="s">
        <v>9</v>
      </c>
      <c r="L60" s="214" t="s">
        <v>163</v>
      </c>
      <c r="M60" s="214" t="s">
        <v>164</v>
      </c>
      <c r="N60" s="214" t="s">
        <v>165</v>
      </c>
    </row>
    <row r="61" spans="2:14" ht="135">
      <c r="B61" s="200">
        <v>16</v>
      </c>
      <c r="C61" s="201" t="s">
        <v>335</v>
      </c>
      <c r="D61" s="201" t="s">
        <v>336</v>
      </c>
      <c r="E61" s="200" t="s">
        <v>149</v>
      </c>
      <c r="F61" s="200" t="s">
        <v>285</v>
      </c>
      <c r="G61" s="200" t="s">
        <v>304</v>
      </c>
      <c r="H61" s="238">
        <v>101500</v>
      </c>
      <c r="I61" s="238">
        <v>2913.05</v>
      </c>
      <c r="J61" s="238">
        <v>12029.41</v>
      </c>
      <c r="K61" s="238">
        <v>3085.6</v>
      </c>
      <c r="L61" s="238">
        <v>5233.76</v>
      </c>
      <c r="M61" s="238">
        <f>I61+K61+J61+L61</f>
        <v>23261.82</v>
      </c>
      <c r="N61" s="238">
        <f>+H61-M61</f>
        <v>78238.179999999993</v>
      </c>
    </row>
    <row r="62" spans="2:14" ht="69">
      <c r="B62" s="200">
        <v>17</v>
      </c>
      <c r="C62" s="229" t="s">
        <v>337</v>
      </c>
      <c r="D62" s="229" t="s">
        <v>338</v>
      </c>
      <c r="E62" s="230" t="s">
        <v>149</v>
      </c>
      <c r="F62" s="200" t="s">
        <v>285</v>
      </c>
      <c r="G62" s="200" t="s">
        <v>317</v>
      </c>
      <c r="H62" s="244">
        <v>60000</v>
      </c>
      <c r="I62" s="244">
        <v>1722</v>
      </c>
      <c r="J62" s="244">
        <v>0</v>
      </c>
      <c r="K62" s="244">
        <v>1824</v>
      </c>
      <c r="L62" s="244">
        <v>2454.96</v>
      </c>
      <c r="M62" s="238">
        <f>I62+K62+J62+L62</f>
        <v>6000.96</v>
      </c>
      <c r="N62" s="244">
        <f>+H62-M62</f>
        <v>53999.040000000001</v>
      </c>
    </row>
    <row r="63" spans="2:14" ht="105">
      <c r="B63" s="228">
        <v>18</v>
      </c>
      <c r="C63" s="201" t="s">
        <v>339</v>
      </c>
      <c r="D63" s="201" t="s">
        <v>262</v>
      </c>
      <c r="E63" s="211" t="s">
        <v>149</v>
      </c>
      <c r="F63" s="200" t="s">
        <v>285</v>
      </c>
      <c r="G63" s="200" t="s">
        <v>314</v>
      </c>
      <c r="H63" s="202">
        <v>48000</v>
      </c>
      <c r="I63" s="202">
        <f t="shared" ref="I63" si="15">H63*0.0287</f>
        <v>1377.6</v>
      </c>
      <c r="J63" s="202">
        <v>0</v>
      </c>
      <c r="K63" s="202">
        <f>IF(H63&lt;75829.93,H63*0.0304,2305.23)</f>
        <v>1459.2</v>
      </c>
      <c r="L63" s="202">
        <v>225</v>
      </c>
      <c r="M63" s="202">
        <f>I63+K63+J63+L63</f>
        <v>3061.8</v>
      </c>
      <c r="N63" s="202">
        <f t="shared" ref="N63" si="16">+H63-M63</f>
        <v>44938.2</v>
      </c>
    </row>
    <row r="64" spans="2:14" ht="32.25" thickBot="1">
      <c r="B64" s="210" t="s">
        <v>167</v>
      </c>
      <c r="C64" s="232"/>
      <c r="D64" s="232"/>
      <c r="E64" s="232"/>
      <c r="F64" s="232"/>
      <c r="G64" s="232"/>
      <c r="H64" s="212">
        <f t="shared" ref="H64:N64" si="17">SUM(H61:H63)</f>
        <v>209500</v>
      </c>
      <c r="I64" s="212">
        <f t="shared" si="17"/>
        <v>6012.65</v>
      </c>
      <c r="J64" s="212">
        <f t="shared" si="17"/>
        <v>12029.41</v>
      </c>
      <c r="K64" s="212">
        <f t="shared" si="17"/>
        <v>6368.8</v>
      </c>
      <c r="L64" s="212">
        <f t="shared" si="17"/>
        <v>7913.72</v>
      </c>
      <c r="M64" s="212">
        <f t="shared" si="17"/>
        <v>32324.579999999998</v>
      </c>
      <c r="N64" s="212">
        <f t="shared" si="17"/>
        <v>177175.41999999998</v>
      </c>
    </row>
    <row r="65" spans="2:14" ht="31.5" thickBot="1">
      <c r="B65" s="245" t="s">
        <v>340</v>
      </c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7"/>
    </row>
    <row r="66" spans="2:14" ht="18.75" thickBot="1">
      <c r="B66" s="214" t="s">
        <v>4</v>
      </c>
      <c r="C66" s="214" t="s">
        <v>5</v>
      </c>
      <c r="D66" s="214" t="s">
        <v>6</v>
      </c>
      <c r="E66" s="214" t="s">
        <v>145</v>
      </c>
      <c r="F66" s="214" t="s">
        <v>7</v>
      </c>
      <c r="G66" s="214" t="s">
        <v>282</v>
      </c>
      <c r="H66" s="214" t="s">
        <v>162</v>
      </c>
      <c r="I66" s="214" t="s">
        <v>8</v>
      </c>
      <c r="J66" s="214" t="s">
        <v>10</v>
      </c>
      <c r="K66" s="214" t="s">
        <v>9</v>
      </c>
      <c r="L66" s="214" t="s">
        <v>163</v>
      </c>
      <c r="M66" s="214" t="s">
        <v>164</v>
      </c>
      <c r="N66" s="214" t="s">
        <v>165</v>
      </c>
    </row>
    <row r="67" spans="2:14" ht="75">
      <c r="B67" s="200">
        <v>19</v>
      </c>
      <c r="C67" s="201" t="s">
        <v>341</v>
      </c>
      <c r="D67" s="201" t="s">
        <v>342</v>
      </c>
      <c r="E67" s="211" t="s">
        <v>149</v>
      </c>
      <c r="F67" s="200" t="s">
        <v>285</v>
      </c>
      <c r="G67" s="200" t="s">
        <v>317</v>
      </c>
      <c r="H67" s="238">
        <v>60000</v>
      </c>
      <c r="I67" s="238">
        <v>1722</v>
      </c>
      <c r="J67" s="238">
        <v>3143.56</v>
      </c>
      <c r="K67" s="238">
        <f>IF(H67&lt;75829.93,H67*0.0304,2305.23)</f>
        <v>1824</v>
      </c>
      <c r="L67" s="238">
        <v>6471</v>
      </c>
      <c r="M67" s="238">
        <f>I67+K67+J67+L67</f>
        <v>13160.56</v>
      </c>
      <c r="N67" s="238">
        <f>+H67-M67</f>
        <v>46839.44</v>
      </c>
    </row>
    <row r="68" spans="2:14" ht="75">
      <c r="B68" s="200">
        <v>20</v>
      </c>
      <c r="C68" s="201" t="s">
        <v>343</v>
      </c>
      <c r="D68" s="201" t="s">
        <v>262</v>
      </c>
      <c r="E68" s="211" t="s">
        <v>148</v>
      </c>
      <c r="F68" s="200" t="s">
        <v>285</v>
      </c>
      <c r="G68" s="200" t="s">
        <v>304</v>
      </c>
      <c r="H68" s="238">
        <v>48000</v>
      </c>
      <c r="I68" s="238">
        <f>H68*0.0287</f>
        <v>1377.6</v>
      </c>
      <c r="J68" s="238">
        <v>0</v>
      </c>
      <c r="K68" s="238">
        <f>IF(H68&lt;75829.93,H68*0.0304,2305.23)</f>
        <v>1459.2</v>
      </c>
      <c r="L68" s="238">
        <v>225</v>
      </c>
      <c r="M68" s="238">
        <f>+L68+J68+K68+I68</f>
        <v>3061.8</v>
      </c>
      <c r="N68" s="238">
        <f>+H68-M68</f>
        <v>44938.2</v>
      </c>
    </row>
    <row r="69" spans="2:14" ht="75">
      <c r="B69" s="200">
        <v>21</v>
      </c>
      <c r="C69" s="201" t="s">
        <v>344</v>
      </c>
      <c r="D69" s="201" t="s">
        <v>120</v>
      </c>
      <c r="E69" s="211" t="s">
        <v>149</v>
      </c>
      <c r="F69" s="200" t="s">
        <v>285</v>
      </c>
      <c r="G69" s="200" t="s">
        <v>345</v>
      </c>
      <c r="H69" s="202">
        <v>60000</v>
      </c>
      <c r="I69" s="202">
        <f>H69*0.0287</f>
        <v>1722</v>
      </c>
      <c r="J69" s="202">
        <v>2769.71</v>
      </c>
      <c r="K69" s="202">
        <f>IF(H69&lt;75829.93,H69*0.0304,2305.23)</f>
        <v>1824</v>
      </c>
      <c r="L69" s="202">
        <v>25</v>
      </c>
      <c r="M69" s="202">
        <f>+L69+J69+K69+I69</f>
        <v>6340.71</v>
      </c>
      <c r="N69" s="202">
        <f>+H69-M69</f>
        <v>53659.29</v>
      </c>
    </row>
    <row r="70" spans="2:14" ht="32.25" thickBot="1">
      <c r="B70" s="210" t="s">
        <v>167</v>
      </c>
      <c r="C70" s="201"/>
      <c r="D70" s="201"/>
      <c r="E70" s="211"/>
      <c r="F70" s="200"/>
      <c r="G70" s="200" t="s">
        <v>346</v>
      </c>
      <c r="H70" s="212">
        <f t="shared" ref="H70:N70" si="18">SUM(H67:H69)</f>
        <v>168000</v>
      </c>
      <c r="I70" s="212">
        <f t="shared" si="18"/>
        <v>4821.6000000000004</v>
      </c>
      <c r="J70" s="212">
        <f t="shared" si="18"/>
        <v>5913.27</v>
      </c>
      <c r="K70" s="212">
        <f t="shared" si="18"/>
        <v>5107.2</v>
      </c>
      <c r="L70" s="212">
        <f t="shared" si="18"/>
        <v>6721</v>
      </c>
      <c r="M70" s="248">
        <f t="shared" si="18"/>
        <v>22563.07</v>
      </c>
      <c r="N70" s="212">
        <f t="shared" si="18"/>
        <v>145436.93</v>
      </c>
    </row>
    <row r="71" spans="2:14" ht="16.5" thickBot="1">
      <c r="B71" s="210"/>
      <c r="C71" s="201"/>
      <c r="D71" s="201"/>
      <c r="E71" s="211"/>
      <c r="F71" s="200"/>
      <c r="G71" s="200"/>
      <c r="H71" s="212"/>
      <c r="I71" s="212"/>
      <c r="J71" s="212"/>
      <c r="K71" s="212"/>
      <c r="L71" s="212"/>
      <c r="M71" s="248"/>
      <c r="N71" s="212"/>
    </row>
    <row r="72" spans="2:14" ht="16.5" thickBot="1">
      <c r="B72" s="210"/>
      <c r="C72" s="201"/>
      <c r="D72" s="201"/>
      <c r="E72" s="211"/>
      <c r="F72" s="200"/>
      <c r="G72" s="200"/>
      <c r="H72" s="212"/>
      <c r="I72" s="212"/>
      <c r="J72" s="212"/>
      <c r="K72" s="212"/>
      <c r="L72" s="212"/>
      <c r="M72" s="248"/>
      <c r="N72" s="212"/>
    </row>
    <row r="73" spans="2:14" ht="27" thickBot="1">
      <c r="B73" s="216" t="s">
        <v>347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8"/>
    </row>
    <row r="74" spans="2:14" ht="18.75" thickBot="1">
      <c r="B74" s="214" t="s">
        <v>4</v>
      </c>
      <c r="C74" s="214" t="s">
        <v>5</v>
      </c>
      <c r="D74" s="214" t="s">
        <v>6</v>
      </c>
      <c r="E74" s="214" t="s">
        <v>145</v>
      </c>
      <c r="F74" s="214" t="s">
        <v>7</v>
      </c>
      <c r="G74" s="214" t="s">
        <v>282</v>
      </c>
      <c r="H74" s="214" t="s">
        <v>162</v>
      </c>
      <c r="I74" s="214" t="s">
        <v>8</v>
      </c>
      <c r="J74" s="214" t="s">
        <v>10</v>
      </c>
      <c r="K74" s="214" t="s">
        <v>9</v>
      </c>
      <c r="L74" s="214" t="s">
        <v>163</v>
      </c>
      <c r="M74" s="214" t="s">
        <v>164</v>
      </c>
      <c r="N74" s="214" t="s">
        <v>165</v>
      </c>
    </row>
    <row r="75" spans="2:14" ht="51.75">
      <c r="B75" s="200">
        <v>22</v>
      </c>
      <c r="C75" s="229" t="s">
        <v>348</v>
      </c>
      <c r="D75" s="229" t="s">
        <v>192</v>
      </c>
      <c r="E75" s="230" t="s">
        <v>148</v>
      </c>
      <c r="F75" s="200" t="s">
        <v>285</v>
      </c>
      <c r="G75" s="200" t="s">
        <v>317</v>
      </c>
      <c r="H75" s="223">
        <v>48000</v>
      </c>
      <c r="I75" s="223">
        <f>H75*0.0287</f>
        <v>1377.6</v>
      </c>
      <c r="J75" s="223">
        <v>0</v>
      </c>
      <c r="K75" s="223">
        <v>1459.2</v>
      </c>
      <c r="L75" s="223">
        <v>25</v>
      </c>
      <c r="M75" s="223">
        <f>I75+K75+J75+L75</f>
        <v>2861.8</v>
      </c>
      <c r="N75" s="223">
        <f>+H75-M75</f>
        <v>45138.2</v>
      </c>
    </row>
    <row r="76" spans="2:14" ht="32.25" thickBot="1">
      <c r="B76" s="210" t="s">
        <v>167</v>
      </c>
      <c r="C76" s="229"/>
      <c r="D76" s="229"/>
      <c r="E76" s="230"/>
      <c r="F76" s="200"/>
      <c r="G76" s="200"/>
      <c r="H76" s="239">
        <f>+H75</f>
        <v>48000</v>
      </c>
      <c r="I76" s="239">
        <f>H76*0.0287</f>
        <v>1377.6</v>
      </c>
      <c r="J76" s="239">
        <f>+J75</f>
        <v>0</v>
      </c>
      <c r="K76" s="239">
        <f>+K75</f>
        <v>1459.2</v>
      </c>
      <c r="L76" s="239">
        <f>+L75</f>
        <v>25</v>
      </c>
      <c r="M76" s="239">
        <f>I76+K76+J76+L76</f>
        <v>2861.8</v>
      </c>
      <c r="N76" s="239">
        <f>+H76-M76</f>
        <v>45138.2</v>
      </c>
    </row>
    <row r="77" spans="2:14" ht="31.5" thickBot="1">
      <c r="B77" s="245" t="s">
        <v>349</v>
      </c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7"/>
    </row>
    <row r="78" spans="2:14" ht="18.75" thickBot="1">
      <c r="B78" s="214" t="s">
        <v>4</v>
      </c>
      <c r="C78" s="214" t="s">
        <v>5</v>
      </c>
      <c r="D78" s="214" t="s">
        <v>6</v>
      </c>
      <c r="E78" s="214" t="s">
        <v>145</v>
      </c>
      <c r="F78" s="214" t="s">
        <v>7</v>
      </c>
      <c r="G78" s="214" t="s">
        <v>282</v>
      </c>
      <c r="H78" s="214" t="s">
        <v>162</v>
      </c>
      <c r="I78" s="214" t="s">
        <v>8</v>
      </c>
      <c r="J78" s="214" t="s">
        <v>10</v>
      </c>
      <c r="K78" s="214" t="s">
        <v>9</v>
      </c>
      <c r="L78" s="214" t="s">
        <v>163</v>
      </c>
      <c r="M78" s="214" t="s">
        <v>164</v>
      </c>
      <c r="N78" s="214" t="s">
        <v>165</v>
      </c>
    </row>
    <row r="79" spans="2:14" ht="17.25">
      <c r="B79" s="228">
        <v>23</v>
      </c>
      <c r="C79" s="249" t="s">
        <v>350</v>
      </c>
      <c r="D79" s="249" t="s">
        <v>351</v>
      </c>
      <c r="E79" s="228" t="s">
        <v>149</v>
      </c>
      <c r="F79" s="200" t="s">
        <v>285</v>
      </c>
      <c r="G79" s="200" t="s">
        <v>286</v>
      </c>
      <c r="H79" s="250">
        <v>60000</v>
      </c>
      <c r="I79" s="250">
        <f>H79*0.0287</f>
        <v>1722</v>
      </c>
      <c r="J79" s="238">
        <v>1013.28</v>
      </c>
      <c r="K79" s="250">
        <v>1824</v>
      </c>
      <c r="L79" s="250">
        <v>1225</v>
      </c>
      <c r="M79" s="251">
        <f>I79+K79+J79+L79</f>
        <v>5784.28</v>
      </c>
      <c r="N79" s="238">
        <f>+H79-M79</f>
        <v>54215.72</v>
      </c>
    </row>
    <row r="80" spans="2:14" ht="17.25">
      <c r="B80" s="228">
        <v>24</v>
      </c>
      <c r="C80" s="249" t="s">
        <v>352</v>
      </c>
      <c r="D80" s="249" t="s">
        <v>120</v>
      </c>
      <c r="E80" s="228" t="s">
        <v>148</v>
      </c>
      <c r="F80" s="200" t="s">
        <v>285</v>
      </c>
      <c r="G80" s="200" t="s">
        <v>353</v>
      </c>
      <c r="H80" s="250">
        <v>60000</v>
      </c>
      <c r="I80" s="250">
        <f t="shared" ref="I80:I83" si="19">H80*0.0287</f>
        <v>1722</v>
      </c>
      <c r="J80" s="238">
        <v>1013.28</v>
      </c>
      <c r="K80" s="250">
        <v>1824</v>
      </c>
      <c r="L80" s="250">
        <v>4478.03</v>
      </c>
      <c r="M80" s="251">
        <f>+I80+K80+J80+L80</f>
        <v>9037.31</v>
      </c>
      <c r="N80" s="238">
        <f>+H80-M80</f>
        <v>50962.69</v>
      </c>
    </row>
    <row r="81" spans="2:14" ht="75">
      <c r="B81" s="228">
        <v>25</v>
      </c>
      <c r="C81" s="201" t="s">
        <v>354</v>
      </c>
      <c r="D81" s="201" t="s">
        <v>351</v>
      </c>
      <c r="E81" s="211" t="s">
        <v>149</v>
      </c>
      <c r="F81" s="200" t="s">
        <v>285</v>
      </c>
      <c r="G81" s="200" t="s">
        <v>321</v>
      </c>
      <c r="H81" s="238">
        <v>60000</v>
      </c>
      <c r="I81" s="238">
        <f t="shared" si="19"/>
        <v>1722</v>
      </c>
      <c r="J81" s="238">
        <v>3486.65</v>
      </c>
      <c r="K81" s="238">
        <f>IF(H81&lt;75829.93,H81*0.0304,2305.23)</f>
        <v>1824</v>
      </c>
      <c r="L81" s="238">
        <v>1225</v>
      </c>
      <c r="M81" s="238">
        <f>I81+K81+J81+L81</f>
        <v>8257.65</v>
      </c>
      <c r="N81" s="238">
        <f t="shared" ref="N81:N83" si="20">+H81-M81</f>
        <v>51742.35</v>
      </c>
    </row>
    <row r="82" spans="2:14" ht="60">
      <c r="B82" s="228">
        <v>26</v>
      </c>
      <c r="C82" s="201" t="s">
        <v>355</v>
      </c>
      <c r="D82" s="201" t="s">
        <v>203</v>
      </c>
      <c r="E82" s="211" t="s">
        <v>149</v>
      </c>
      <c r="F82" s="200" t="s">
        <v>285</v>
      </c>
      <c r="G82" s="200" t="s">
        <v>286</v>
      </c>
      <c r="H82" s="238">
        <v>60000</v>
      </c>
      <c r="I82" s="238">
        <f t="shared" si="19"/>
        <v>1722</v>
      </c>
      <c r="J82" s="238">
        <v>0</v>
      </c>
      <c r="K82" s="238">
        <v>1824</v>
      </c>
      <c r="L82" s="238">
        <v>1225</v>
      </c>
      <c r="M82" s="238">
        <f>I82+K82+J82+L82</f>
        <v>4771</v>
      </c>
      <c r="N82" s="238">
        <f>+H82-M82</f>
        <v>55229</v>
      </c>
    </row>
    <row r="83" spans="2:14" ht="75">
      <c r="B83" s="228">
        <v>27</v>
      </c>
      <c r="C83" s="201" t="s">
        <v>356</v>
      </c>
      <c r="D83" s="201" t="s">
        <v>351</v>
      </c>
      <c r="E83" s="211" t="s">
        <v>149</v>
      </c>
      <c r="F83" s="200" t="s">
        <v>285</v>
      </c>
      <c r="G83" s="200" t="s">
        <v>357</v>
      </c>
      <c r="H83" s="202">
        <v>60000</v>
      </c>
      <c r="I83" s="202">
        <f t="shared" si="19"/>
        <v>1722</v>
      </c>
      <c r="J83" s="202">
        <v>3486.65</v>
      </c>
      <c r="K83" s="202">
        <f>IF(H83&lt;75829.93,H83*0.0304,2305.23)</f>
        <v>1824</v>
      </c>
      <c r="L83" s="202">
        <v>1939.5</v>
      </c>
      <c r="M83" s="202">
        <f>I83+K83+J83+L83</f>
        <v>8972.15</v>
      </c>
      <c r="N83" s="202">
        <f t="shared" si="20"/>
        <v>51027.85</v>
      </c>
    </row>
    <row r="84" spans="2:14" ht="32.25" thickBot="1">
      <c r="B84" s="210" t="s">
        <v>167</v>
      </c>
      <c r="C84" s="201"/>
      <c r="D84" s="201"/>
      <c r="E84" s="211"/>
      <c r="F84" s="200"/>
      <c r="G84" s="200"/>
      <c r="H84" s="212">
        <f t="shared" ref="H84:N84" si="21">SUM(H79:H83)</f>
        <v>300000</v>
      </c>
      <c r="I84" s="212">
        <f t="shared" si="21"/>
        <v>8610</v>
      </c>
      <c r="J84" s="212">
        <f t="shared" si="21"/>
        <v>8999.86</v>
      </c>
      <c r="K84" s="212">
        <f t="shared" si="21"/>
        <v>9120</v>
      </c>
      <c r="L84" s="212">
        <f t="shared" si="21"/>
        <v>10092.529999999999</v>
      </c>
      <c r="M84" s="212">
        <f t="shared" si="21"/>
        <v>36822.39</v>
      </c>
      <c r="N84" s="212">
        <f t="shared" si="21"/>
        <v>263177.61</v>
      </c>
    </row>
    <row r="85" spans="2:14" ht="31.5" thickBot="1">
      <c r="B85" s="245" t="s">
        <v>358</v>
      </c>
      <c r="C85" s="246"/>
      <c r="D85" s="246"/>
      <c r="E85" s="246"/>
      <c r="F85" s="246"/>
      <c r="G85" s="252"/>
      <c r="H85" s="252"/>
      <c r="I85" s="252"/>
      <c r="J85" s="252"/>
      <c r="K85" s="252"/>
      <c r="L85" s="252"/>
      <c r="M85" s="252"/>
      <c r="N85" s="253"/>
    </row>
    <row r="86" spans="2:14" ht="18.75" thickBot="1">
      <c r="B86" s="214" t="s">
        <v>4</v>
      </c>
      <c r="C86" s="214" t="s">
        <v>5</v>
      </c>
      <c r="D86" s="214" t="s">
        <v>6</v>
      </c>
      <c r="E86" s="214" t="s">
        <v>145</v>
      </c>
      <c r="F86" s="254" t="s">
        <v>7</v>
      </c>
      <c r="G86" s="255" t="s">
        <v>282</v>
      </c>
      <c r="H86" s="255" t="s">
        <v>162</v>
      </c>
      <c r="I86" s="255" t="s">
        <v>8</v>
      </c>
      <c r="J86" s="255" t="s">
        <v>10</v>
      </c>
      <c r="K86" s="255" t="s">
        <v>9</v>
      </c>
      <c r="L86" s="255" t="s">
        <v>163</v>
      </c>
      <c r="M86" s="255" t="s">
        <v>164</v>
      </c>
      <c r="N86" s="255" t="s">
        <v>165</v>
      </c>
    </row>
    <row r="87" spans="2:14" ht="60">
      <c r="B87" s="200">
        <v>28</v>
      </c>
      <c r="C87" s="201" t="s">
        <v>359</v>
      </c>
      <c r="D87" s="201" t="s">
        <v>120</v>
      </c>
      <c r="E87" s="211" t="s">
        <v>148</v>
      </c>
      <c r="F87" s="200" t="s">
        <v>285</v>
      </c>
      <c r="G87" s="200" t="s">
        <v>360</v>
      </c>
      <c r="H87" s="238">
        <v>55000</v>
      </c>
      <c r="I87" s="238">
        <f>H87*0.0287</f>
        <v>1578.5</v>
      </c>
      <c r="J87" s="238">
        <v>2559.67</v>
      </c>
      <c r="K87" s="238">
        <v>1672</v>
      </c>
      <c r="L87" s="238">
        <v>25</v>
      </c>
      <c r="M87" s="238">
        <f>I87+K87+J87+L87</f>
        <v>5835.17</v>
      </c>
      <c r="N87" s="238">
        <f>+H87-M87</f>
        <v>49164.83</v>
      </c>
    </row>
    <row r="88" spans="2:14" ht="90">
      <c r="B88" s="200">
        <v>29</v>
      </c>
      <c r="C88" s="201" t="s">
        <v>361</v>
      </c>
      <c r="D88" s="201" t="s">
        <v>331</v>
      </c>
      <c r="E88" s="211" t="s">
        <v>149</v>
      </c>
      <c r="F88" s="200" t="s">
        <v>285</v>
      </c>
      <c r="G88" s="200" t="s">
        <v>362</v>
      </c>
      <c r="H88" s="202">
        <v>55000</v>
      </c>
      <c r="I88" s="202">
        <v>1578.5</v>
      </c>
      <c r="J88" s="202">
        <v>2559.67</v>
      </c>
      <c r="K88" s="202">
        <v>1672</v>
      </c>
      <c r="L88" s="202">
        <v>25</v>
      </c>
      <c r="M88" s="202">
        <v>5835.17</v>
      </c>
      <c r="N88" s="202">
        <f>H88-M88</f>
        <v>49164.83</v>
      </c>
    </row>
    <row r="89" spans="2:14" ht="32.25" thickBot="1">
      <c r="B89" s="210" t="s">
        <v>167</v>
      </c>
      <c r="C89" s="256"/>
      <c r="D89" s="256"/>
      <c r="E89" s="257"/>
      <c r="F89" s="257"/>
      <c r="G89" s="256"/>
      <c r="H89" s="239">
        <f t="shared" ref="H89:N89" si="22">SUM(H87:H88)</f>
        <v>110000</v>
      </c>
      <c r="I89" s="239">
        <f t="shared" si="22"/>
        <v>3157</v>
      </c>
      <c r="J89" s="239">
        <f t="shared" si="22"/>
        <v>5119.34</v>
      </c>
      <c r="K89" s="239">
        <f t="shared" si="22"/>
        <v>3344</v>
      </c>
      <c r="L89" s="238">
        <f t="shared" si="22"/>
        <v>50</v>
      </c>
      <c r="M89" s="239">
        <f t="shared" si="22"/>
        <v>11670.34</v>
      </c>
      <c r="N89" s="239">
        <f t="shared" si="22"/>
        <v>98329.66</v>
      </c>
    </row>
    <row r="90" spans="2:14" ht="31.5" thickBot="1">
      <c r="B90" s="245" t="s">
        <v>363</v>
      </c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7"/>
    </row>
    <row r="91" spans="2:14" ht="18.75" thickBot="1">
      <c r="B91" s="214" t="s">
        <v>4</v>
      </c>
      <c r="C91" s="214" t="s">
        <v>5</v>
      </c>
      <c r="D91" s="214" t="s">
        <v>6</v>
      </c>
      <c r="E91" s="214" t="s">
        <v>145</v>
      </c>
      <c r="F91" s="214" t="s">
        <v>7</v>
      </c>
      <c r="G91" s="214" t="s">
        <v>282</v>
      </c>
      <c r="H91" s="214" t="s">
        <v>162</v>
      </c>
      <c r="I91" s="214" t="s">
        <v>8</v>
      </c>
      <c r="J91" s="214" t="s">
        <v>10</v>
      </c>
      <c r="K91" s="214" t="s">
        <v>9</v>
      </c>
      <c r="L91" s="214" t="s">
        <v>163</v>
      </c>
      <c r="M91" s="214" t="s">
        <v>164</v>
      </c>
      <c r="N91" s="214" t="s">
        <v>165</v>
      </c>
    </row>
    <row r="92" spans="2:14" ht="90">
      <c r="B92" s="200">
        <v>30</v>
      </c>
      <c r="C92" s="201" t="s">
        <v>364</v>
      </c>
      <c r="D92" s="201" t="s">
        <v>365</v>
      </c>
      <c r="E92" s="211" t="s">
        <v>149</v>
      </c>
      <c r="F92" s="200" t="s">
        <v>285</v>
      </c>
      <c r="G92" s="200" t="s">
        <v>286</v>
      </c>
      <c r="H92" s="223">
        <v>60000</v>
      </c>
      <c r="I92" s="223">
        <f>H92*0.0287</f>
        <v>1722</v>
      </c>
      <c r="J92" s="223">
        <v>3486.65</v>
      </c>
      <c r="K92" s="223">
        <v>1824</v>
      </c>
      <c r="L92" s="223">
        <v>25</v>
      </c>
      <c r="M92" s="223">
        <f>I92+K92+J92+L92</f>
        <v>7057.65</v>
      </c>
      <c r="N92" s="223">
        <f>+H92-M92</f>
        <v>52942.35</v>
      </c>
    </row>
    <row r="93" spans="2:14" ht="32.25" thickBot="1">
      <c r="B93" s="210" t="s">
        <v>167</v>
      </c>
      <c r="C93" s="256"/>
      <c r="D93" s="256"/>
      <c r="E93" s="257"/>
      <c r="F93" s="257"/>
      <c r="G93" s="256"/>
      <c r="H93" s="239">
        <f>+H92</f>
        <v>60000</v>
      </c>
      <c r="I93" s="239">
        <f>H93*0.0287</f>
        <v>1722</v>
      </c>
      <c r="J93" s="239">
        <f>SUM(J92)</f>
        <v>3486.65</v>
      </c>
      <c r="K93" s="239">
        <v>1824</v>
      </c>
      <c r="L93" s="238">
        <v>25</v>
      </c>
      <c r="M93" s="239">
        <f>SUM(M92)</f>
        <v>7057.65</v>
      </c>
      <c r="N93" s="239">
        <f>+H93-M93</f>
        <v>52942.35</v>
      </c>
    </row>
    <row r="94" spans="2:14" ht="31.5" thickBot="1">
      <c r="B94" s="245" t="s">
        <v>366</v>
      </c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7"/>
    </row>
    <row r="95" spans="2:14" ht="18.75" thickBot="1">
      <c r="B95" s="214" t="s">
        <v>4</v>
      </c>
      <c r="C95" s="214" t="s">
        <v>5</v>
      </c>
      <c r="D95" s="214" t="s">
        <v>6</v>
      </c>
      <c r="E95" s="214" t="s">
        <v>145</v>
      </c>
      <c r="F95" s="214" t="s">
        <v>7</v>
      </c>
      <c r="G95" s="214" t="s">
        <v>282</v>
      </c>
      <c r="H95" s="214" t="s">
        <v>162</v>
      </c>
      <c r="I95" s="214" t="s">
        <v>8</v>
      </c>
      <c r="J95" s="214" t="s">
        <v>10</v>
      </c>
      <c r="K95" s="214" t="s">
        <v>9</v>
      </c>
      <c r="L95" s="214" t="s">
        <v>163</v>
      </c>
      <c r="M95" s="214" t="s">
        <v>164</v>
      </c>
      <c r="N95" s="214" t="s">
        <v>165</v>
      </c>
    </row>
    <row r="96" spans="2:14" ht="135">
      <c r="B96" s="200">
        <v>31</v>
      </c>
      <c r="C96" s="201" t="s">
        <v>367</v>
      </c>
      <c r="D96" s="201" t="s">
        <v>368</v>
      </c>
      <c r="E96" s="211" t="s">
        <v>149</v>
      </c>
      <c r="F96" s="200" t="s">
        <v>285</v>
      </c>
      <c r="G96" s="200" t="s">
        <v>304</v>
      </c>
      <c r="H96" s="238">
        <v>122500</v>
      </c>
      <c r="I96" s="238">
        <f>H96*0.0287</f>
        <v>3515.75</v>
      </c>
      <c r="J96" s="238">
        <v>17398</v>
      </c>
      <c r="K96" s="238">
        <v>3724</v>
      </c>
      <c r="L96" s="238">
        <v>225</v>
      </c>
      <c r="M96" s="238">
        <f>I96+K96+J96+L96</f>
        <v>24862.75</v>
      </c>
      <c r="N96" s="238">
        <f>+H96-M96</f>
        <v>97637.25</v>
      </c>
    </row>
    <row r="97" spans="2:14" ht="31.5">
      <c r="B97" s="210" t="s">
        <v>167</v>
      </c>
      <c r="C97" s="201"/>
      <c r="D97" s="201"/>
      <c r="E97" s="211"/>
      <c r="F97" s="211"/>
      <c r="G97" s="211"/>
      <c r="H97" s="239">
        <f>+H96</f>
        <v>122500</v>
      </c>
      <c r="I97" s="215">
        <f>H97*0.0287</f>
        <v>3515.75</v>
      </c>
      <c r="J97" s="239">
        <f>+J96</f>
        <v>17398</v>
      </c>
      <c r="K97" s="239">
        <f>+K96</f>
        <v>3724</v>
      </c>
      <c r="L97" s="239">
        <v>225</v>
      </c>
      <c r="M97" s="239">
        <f>I97+K97+J97+L97</f>
        <v>24862.75</v>
      </c>
      <c r="N97" s="239">
        <f>+H97-M97</f>
        <v>97637.25</v>
      </c>
    </row>
    <row r="98" spans="2:14" ht="35.25" thickBot="1">
      <c r="B98" s="258" t="s">
        <v>166</v>
      </c>
      <c r="C98" s="228"/>
      <c r="D98" s="228"/>
      <c r="E98" s="228"/>
      <c r="F98" s="228"/>
      <c r="G98" s="228"/>
      <c r="H98" s="259">
        <f>H15+H19+H23+H27+H35+H44+H49+H57+H64+H70+H76+H84+H89+H93+H97+H39+H31</f>
        <v>2102500</v>
      </c>
      <c r="I98" s="260">
        <f>I15+I19+I23+I27+I31+I39+I44+I49+I57+I64+I70+I76+I84+I89+I93+I97+I35</f>
        <v>60341.749999999993</v>
      </c>
      <c r="J98" s="259">
        <f>J15+J19+J23+J27+J31+J35+J39+J44+J49+J57+J64+J70+J76+J84+J89+J93+J97</f>
        <v>124341.75999999999</v>
      </c>
      <c r="K98" s="259">
        <f>K15+K19+K23+K27+K31+K35+K39+K44+K49+K57+K64+K70+K76+K84+K89+K93+K97</f>
        <v>63916</v>
      </c>
      <c r="L98" s="259">
        <f>L15+L19+L23+L27+L31+L35+L39+L44+L49+L57+L64+L70+L76+L84+L89+L93+L97</f>
        <v>78968.83</v>
      </c>
      <c r="M98" s="259">
        <f>M15+M19+M23+M27+M31+M35+M39+M44+M49+M57+M64+M70+M76+M84+M89+M93+M97</f>
        <v>327568.34000000003</v>
      </c>
      <c r="N98" s="259">
        <f>N15+N19+N23+N27+N31+N35+N39+N44+N49+N57+N64+N70+N76+N84+N89+N93+N97</f>
        <v>1774931.66</v>
      </c>
    </row>
    <row r="99" spans="2:14" ht="18" thickTop="1">
      <c r="B99" s="258"/>
      <c r="C99" s="228"/>
      <c r="D99" s="228"/>
      <c r="E99" s="228"/>
      <c r="F99" s="228"/>
      <c r="G99" s="228"/>
      <c r="H99" s="261"/>
      <c r="J99" s="261"/>
      <c r="K99" s="261"/>
      <c r="L99" s="261"/>
      <c r="M99" s="261"/>
      <c r="N99" s="262"/>
    </row>
    <row r="100" spans="2:14" ht="17.25">
      <c r="B100" s="263" t="s">
        <v>151</v>
      </c>
      <c r="C100" s="263"/>
      <c r="D100" s="263"/>
      <c r="E100" s="263"/>
      <c r="F100" s="263"/>
      <c r="G100" s="264" t="s">
        <v>69</v>
      </c>
      <c r="H100" s="264"/>
      <c r="I100" s="264"/>
      <c r="K100" s="265" t="s">
        <v>70</v>
      </c>
      <c r="L100" s="265"/>
      <c r="M100" s="265"/>
      <c r="N100" s="265"/>
    </row>
    <row r="101" spans="2:14" ht="17.25">
      <c r="B101" s="263"/>
      <c r="C101" s="263"/>
      <c r="D101" s="263"/>
      <c r="E101" s="263"/>
      <c r="F101" s="263"/>
      <c r="G101" s="264"/>
      <c r="H101" s="264"/>
      <c r="I101" s="264"/>
      <c r="K101" s="264"/>
      <c r="L101" s="264"/>
      <c r="M101" s="264"/>
      <c r="N101" s="264"/>
    </row>
    <row r="102" spans="2:14" ht="17.25">
      <c r="B102" s="266"/>
      <c r="C102" s="263"/>
      <c r="D102" s="263"/>
      <c r="E102" s="263"/>
      <c r="F102" s="263"/>
      <c r="G102" s="263"/>
      <c r="H102" s="267"/>
      <c r="I102" s="267"/>
      <c r="K102" s="267"/>
      <c r="L102" s="267"/>
      <c r="M102" s="267"/>
      <c r="N102" s="268"/>
    </row>
    <row r="103" spans="2:14" ht="17.25">
      <c r="B103" s="269" t="s">
        <v>369</v>
      </c>
      <c r="C103" s="263"/>
      <c r="D103" s="263"/>
      <c r="E103" s="263"/>
      <c r="F103" s="263"/>
      <c r="G103" s="270" t="s">
        <v>84</v>
      </c>
      <c r="H103" s="264"/>
      <c r="I103" s="264"/>
      <c r="K103" s="271" t="s">
        <v>212</v>
      </c>
      <c r="L103" s="271"/>
      <c r="M103" s="271"/>
      <c r="N103" s="271"/>
    </row>
    <row r="104" spans="2:14" ht="17.25">
      <c r="B104" s="263" t="s">
        <v>370</v>
      </c>
      <c r="C104" s="263"/>
      <c r="D104" s="263"/>
      <c r="E104" s="263"/>
      <c r="F104" s="263"/>
      <c r="G104" s="263" t="s">
        <v>152</v>
      </c>
      <c r="H104" s="264"/>
      <c r="I104" s="264"/>
      <c r="K104" s="265" t="s">
        <v>11</v>
      </c>
      <c r="L104" s="265"/>
      <c r="M104" s="265"/>
      <c r="N104" s="265"/>
    </row>
    <row r="105" spans="2:14" ht="17.25"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</row>
    <row r="106" spans="2:14" ht="17.25"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</row>
    <row r="107" spans="2:14" ht="17.25">
      <c r="B107" s="265"/>
      <c r="C107" s="265"/>
      <c r="D107" s="265"/>
      <c r="E107" s="264"/>
      <c r="F107" s="265"/>
      <c r="G107" s="265"/>
      <c r="H107" s="265"/>
      <c r="I107" s="265"/>
      <c r="J107" s="265"/>
      <c r="K107" s="265"/>
      <c r="L107" s="273"/>
      <c r="M107" s="273"/>
      <c r="N107" s="273"/>
    </row>
    <row r="108" spans="2:14" ht="17.25"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</row>
    <row r="109" spans="2:14" ht="17.25"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</row>
  </sheetData>
  <mergeCells count="27">
    <mergeCell ref="B108:N108"/>
    <mergeCell ref="B109:N109"/>
    <mergeCell ref="K100:N100"/>
    <mergeCell ref="K103:N103"/>
    <mergeCell ref="K104:N104"/>
    <mergeCell ref="B105:N105"/>
    <mergeCell ref="B107:D107"/>
    <mergeCell ref="F107:H107"/>
    <mergeCell ref="I107:K107"/>
    <mergeCell ref="B65:N65"/>
    <mergeCell ref="B73:N73"/>
    <mergeCell ref="B77:N77"/>
    <mergeCell ref="B85:N85"/>
    <mergeCell ref="B90:N90"/>
    <mergeCell ref="B94:N94"/>
    <mergeCell ref="B32:N32"/>
    <mergeCell ref="B36:N36"/>
    <mergeCell ref="B41:N41"/>
    <mergeCell ref="B46:N46"/>
    <mergeCell ref="B50:N50"/>
    <mergeCell ref="B59:N59"/>
    <mergeCell ref="B4:N9"/>
    <mergeCell ref="B11:N11"/>
    <mergeCell ref="B16:N16"/>
    <mergeCell ref="B20:N20"/>
    <mergeCell ref="B24:N24"/>
    <mergeCell ref="B28:N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4EDE-7B2D-46DD-BB94-23562BDDCCDB}">
  <dimension ref="B10:N33"/>
  <sheetViews>
    <sheetView tabSelected="1" topLeftCell="C1" workbookViewId="0">
      <selection activeCell="G9" sqref="G9"/>
    </sheetView>
  </sheetViews>
  <sheetFormatPr baseColWidth="10" defaultRowHeight="15"/>
  <cols>
    <col min="3" max="3" width="26.28515625" customWidth="1"/>
    <col min="4" max="4" width="25.42578125" customWidth="1"/>
    <col min="6" max="6" width="18.7109375" bestFit="1" customWidth="1"/>
    <col min="7" max="7" width="38.7109375" bestFit="1" customWidth="1"/>
    <col min="11" max="11" width="17.42578125" bestFit="1" customWidth="1"/>
    <col min="12" max="12" width="15" bestFit="1" customWidth="1"/>
    <col min="13" max="13" width="12.5703125" bestFit="1" customWidth="1"/>
  </cols>
  <sheetData>
    <row r="10" spans="2:13">
      <c r="B10" s="275" t="s">
        <v>371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7"/>
    </row>
    <row r="11" spans="2:13">
      <c r="B11" s="278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279"/>
    </row>
    <row r="12" spans="2:13">
      <c r="B12" s="278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279"/>
    </row>
    <row r="13" spans="2:13">
      <c r="B13" s="278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279"/>
    </row>
    <row r="14" spans="2:13">
      <c r="B14" s="278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279"/>
    </row>
    <row r="15" spans="2:13" ht="15.75" thickBot="1"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184"/>
      <c r="M15" s="279"/>
    </row>
    <row r="16" spans="2:13" ht="21" thickBot="1">
      <c r="B16" s="282" t="s">
        <v>279</v>
      </c>
      <c r="C16" s="282" t="s">
        <v>154</v>
      </c>
      <c r="D16" s="282" t="s">
        <v>153</v>
      </c>
      <c r="E16" s="282" t="s">
        <v>156</v>
      </c>
      <c r="F16" s="282" t="s">
        <v>157</v>
      </c>
      <c r="G16" s="282" t="s">
        <v>158</v>
      </c>
      <c r="H16" s="282" t="s">
        <v>159</v>
      </c>
      <c r="I16" s="282" t="s">
        <v>1</v>
      </c>
      <c r="J16" s="282" t="s">
        <v>372</v>
      </c>
      <c r="K16" s="283" t="s">
        <v>161</v>
      </c>
      <c r="L16" s="187"/>
      <c r="M16" s="188"/>
    </row>
    <row r="17" spans="2:14" ht="31.5" thickBot="1">
      <c r="B17" s="284" t="s">
        <v>373</v>
      </c>
      <c r="C17" s="285"/>
      <c r="D17" s="285"/>
      <c r="E17" s="285"/>
      <c r="F17" s="285"/>
      <c r="G17" s="285"/>
      <c r="H17" s="285"/>
      <c r="I17" s="285"/>
      <c r="J17" s="285"/>
      <c r="K17" s="285"/>
      <c r="L17" s="286"/>
      <c r="M17" s="287"/>
    </row>
    <row r="18" spans="2:14" ht="21" thickBot="1">
      <c r="B18" s="189" t="s">
        <v>4</v>
      </c>
      <c r="C18" s="288" t="s">
        <v>5</v>
      </c>
      <c r="D18" s="288" t="s">
        <v>6</v>
      </c>
      <c r="E18" s="288" t="s">
        <v>145</v>
      </c>
      <c r="F18" s="288" t="s">
        <v>7</v>
      </c>
      <c r="G18" s="288" t="s">
        <v>162</v>
      </c>
      <c r="H18" s="288" t="s">
        <v>8</v>
      </c>
      <c r="I18" s="288" t="s">
        <v>9</v>
      </c>
      <c r="J18" s="288" t="s">
        <v>10</v>
      </c>
      <c r="K18" s="288" t="s">
        <v>163</v>
      </c>
      <c r="L18" s="288" t="s">
        <v>164</v>
      </c>
      <c r="M18" s="187" t="s">
        <v>165</v>
      </c>
    </row>
    <row r="19" spans="2:14" ht="69">
      <c r="B19" s="289">
        <v>1</v>
      </c>
      <c r="C19" s="290" t="s">
        <v>374</v>
      </c>
      <c r="D19" s="290" t="s">
        <v>375</v>
      </c>
      <c r="E19" s="291" t="s">
        <v>148</v>
      </c>
      <c r="F19" s="291" t="s">
        <v>376</v>
      </c>
      <c r="G19" s="292">
        <v>20000</v>
      </c>
      <c r="H19" s="293">
        <v>0</v>
      </c>
      <c r="I19" s="293">
        <v>0</v>
      </c>
      <c r="J19" s="293">
        <v>0</v>
      </c>
      <c r="K19" s="293">
        <v>0</v>
      </c>
      <c r="L19" s="293">
        <f>+H19+I19+J19+K19</f>
        <v>0</v>
      </c>
      <c r="M19" s="294">
        <f>G19-L19</f>
        <v>20000</v>
      </c>
      <c r="N19" s="295"/>
    </row>
    <row r="20" spans="2:14" ht="69">
      <c r="B20" s="289">
        <v>2</v>
      </c>
      <c r="C20" s="290" t="s">
        <v>377</v>
      </c>
      <c r="D20" s="290" t="s">
        <v>378</v>
      </c>
      <c r="E20" s="291" t="s">
        <v>148</v>
      </c>
      <c r="F20" s="291" t="s">
        <v>376</v>
      </c>
      <c r="G20" s="292">
        <v>16000</v>
      </c>
      <c r="H20" s="293">
        <v>0</v>
      </c>
      <c r="I20" s="293">
        <v>0</v>
      </c>
      <c r="J20" s="293">
        <v>0</v>
      </c>
      <c r="K20" s="293">
        <v>0</v>
      </c>
      <c r="L20" s="293">
        <f t="shared" ref="L20:L24" si="0">+H20+I20+J20+K20</f>
        <v>0</v>
      </c>
      <c r="M20" s="294">
        <v>16000</v>
      </c>
      <c r="N20" s="295"/>
    </row>
    <row r="21" spans="2:14" ht="69">
      <c r="B21" s="289">
        <v>3</v>
      </c>
      <c r="C21" s="290" t="s">
        <v>379</v>
      </c>
      <c r="D21" s="290" t="s">
        <v>378</v>
      </c>
      <c r="E21" s="291" t="s">
        <v>149</v>
      </c>
      <c r="F21" s="291" t="s">
        <v>376</v>
      </c>
      <c r="G21" s="292">
        <v>16000</v>
      </c>
      <c r="H21" s="293">
        <v>0</v>
      </c>
      <c r="I21" s="293">
        <v>0</v>
      </c>
      <c r="J21" s="293">
        <v>0</v>
      </c>
      <c r="K21" s="292">
        <v>7936.47</v>
      </c>
      <c r="L21" s="292">
        <f t="shared" si="0"/>
        <v>7936.47</v>
      </c>
      <c r="M21" s="294">
        <v>8099.84</v>
      </c>
      <c r="N21" s="295"/>
    </row>
    <row r="22" spans="2:14" ht="86.25">
      <c r="B22" s="289">
        <v>4</v>
      </c>
      <c r="C22" s="290" t="s">
        <v>380</v>
      </c>
      <c r="D22" s="290" t="s">
        <v>381</v>
      </c>
      <c r="E22" s="291" t="s">
        <v>148</v>
      </c>
      <c r="F22" s="291" t="s">
        <v>376</v>
      </c>
      <c r="G22" s="292">
        <v>18000</v>
      </c>
      <c r="H22" s="293">
        <v>0</v>
      </c>
      <c r="I22" s="293">
        <v>0</v>
      </c>
      <c r="J22" s="293">
        <v>0</v>
      </c>
      <c r="K22" s="293">
        <v>3072.81</v>
      </c>
      <c r="L22" s="293">
        <f t="shared" si="0"/>
        <v>3072.81</v>
      </c>
      <c r="M22" s="294">
        <v>12996.41</v>
      </c>
      <c r="N22" s="295"/>
    </row>
    <row r="23" spans="2:14" ht="86.25">
      <c r="B23" s="289">
        <v>5</v>
      </c>
      <c r="C23" s="290" t="s">
        <v>382</v>
      </c>
      <c r="D23" s="290" t="s">
        <v>383</v>
      </c>
      <c r="E23" s="291" t="s">
        <v>148</v>
      </c>
      <c r="F23" s="291" t="s">
        <v>376</v>
      </c>
      <c r="G23" s="292">
        <v>1250</v>
      </c>
      <c r="H23" s="293">
        <v>0</v>
      </c>
      <c r="I23" s="293">
        <v>0</v>
      </c>
      <c r="J23" s="293">
        <v>0</v>
      </c>
      <c r="K23" s="293">
        <v>0</v>
      </c>
      <c r="L23" s="293">
        <f t="shared" si="0"/>
        <v>0</v>
      </c>
      <c r="M23" s="294">
        <f t="shared" ref="M23:M24" si="1">G23-L23</f>
        <v>1250</v>
      </c>
      <c r="N23" s="295"/>
    </row>
    <row r="24" spans="2:14" ht="69">
      <c r="B24" s="289">
        <v>6</v>
      </c>
      <c r="C24" s="290" t="s">
        <v>384</v>
      </c>
      <c r="D24" s="290" t="s">
        <v>383</v>
      </c>
      <c r="E24" s="291" t="s">
        <v>148</v>
      </c>
      <c r="F24" s="291" t="s">
        <v>376</v>
      </c>
      <c r="G24" s="292">
        <v>12500</v>
      </c>
      <c r="H24" s="293">
        <v>0</v>
      </c>
      <c r="I24" s="293">
        <v>0</v>
      </c>
      <c r="J24" s="293">
        <v>0</v>
      </c>
      <c r="K24" s="293">
        <v>0</v>
      </c>
      <c r="L24" s="293">
        <f t="shared" si="0"/>
        <v>0</v>
      </c>
      <c r="M24" s="294">
        <f t="shared" si="1"/>
        <v>12500</v>
      </c>
      <c r="N24" s="295"/>
    </row>
    <row r="25" spans="2:14" ht="34.5">
      <c r="B25" s="296" t="s">
        <v>167</v>
      </c>
      <c r="C25" s="290"/>
      <c r="D25" s="290"/>
      <c r="E25" s="291"/>
      <c r="F25" s="291"/>
      <c r="G25" s="297">
        <f>SUM(G19:G24)</f>
        <v>83750</v>
      </c>
      <c r="H25" s="298">
        <f>SUM(H18:H24)</f>
        <v>0</v>
      </c>
      <c r="I25" s="298">
        <f>SUM(I18:I24)</f>
        <v>0</v>
      </c>
      <c r="J25" s="299" t="s">
        <v>269</v>
      </c>
      <c r="K25" s="300">
        <f>SUM(K18:K24)</f>
        <v>11009.28</v>
      </c>
      <c r="L25" s="297">
        <f>SUM(L18:L24)</f>
        <v>11009.28</v>
      </c>
      <c r="M25" s="301">
        <f>SUM(M19:M24)</f>
        <v>70846.25</v>
      </c>
      <c r="N25" s="295"/>
    </row>
    <row r="26" spans="2:14" ht="34.5">
      <c r="B26" s="302" t="s">
        <v>166</v>
      </c>
      <c r="C26" s="303"/>
      <c r="D26" s="303"/>
      <c r="E26" s="304"/>
      <c r="F26" s="304"/>
      <c r="G26" s="305">
        <f>+G25</f>
        <v>83750</v>
      </c>
      <c r="H26" s="306">
        <f>+H25</f>
        <v>0</v>
      </c>
      <c r="I26" s="306">
        <f t="shared" ref="I26:L26" si="2">+I25</f>
        <v>0</v>
      </c>
      <c r="J26" s="305" t="str">
        <f t="shared" si="2"/>
        <v>0.00</v>
      </c>
      <c r="K26" s="305">
        <f t="shared" si="2"/>
        <v>11009.28</v>
      </c>
      <c r="L26" s="305">
        <f t="shared" si="2"/>
        <v>11009.28</v>
      </c>
      <c r="M26" s="301">
        <f>+M25</f>
        <v>70846.25</v>
      </c>
      <c r="N26" s="295"/>
    </row>
    <row r="27" spans="2:14" ht="15.75">
      <c r="B27" s="307"/>
      <c r="E27" s="308"/>
      <c r="F27" s="307"/>
      <c r="N27" s="295"/>
    </row>
    <row r="28" spans="2:14" ht="15.75">
      <c r="B28" s="307"/>
      <c r="E28" s="308"/>
      <c r="F28" s="307"/>
      <c r="N28" s="295"/>
    </row>
    <row r="29" spans="2:14" ht="17.25">
      <c r="B29" s="309"/>
      <c r="C29" s="310"/>
      <c r="D29" s="310"/>
      <c r="E29" s="291"/>
      <c r="F29" s="291"/>
      <c r="G29" s="311"/>
      <c r="H29" s="312"/>
      <c r="I29" s="312"/>
      <c r="J29" s="311"/>
      <c r="K29" s="313"/>
      <c r="L29" s="311"/>
      <c r="M29" s="311"/>
      <c r="N29" s="295"/>
    </row>
    <row r="30" spans="2:14" ht="17.25">
      <c r="B30" s="263" t="s">
        <v>151</v>
      </c>
      <c r="C30" s="263"/>
      <c r="D30" s="263"/>
      <c r="E30" s="263"/>
      <c r="F30" s="263"/>
      <c r="G30" s="264" t="s">
        <v>69</v>
      </c>
      <c r="H30" s="264"/>
      <c r="I30" s="264"/>
      <c r="J30" s="295"/>
      <c r="K30" s="265" t="s">
        <v>70</v>
      </c>
      <c r="L30" s="265"/>
      <c r="M30" s="265"/>
      <c r="N30" s="265"/>
    </row>
    <row r="31" spans="2:14" ht="17.25">
      <c r="B31" s="266"/>
      <c r="C31" s="263"/>
      <c r="D31" s="263"/>
      <c r="E31" s="263"/>
      <c r="F31" s="263"/>
      <c r="G31" s="263"/>
      <c r="H31" s="267"/>
      <c r="I31" s="267"/>
      <c r="J31" s="267"/>
      <c r="K31" s="267"/>
      <c r="L31" s="267"/>
      <c r="M31" s="267"/>
      <c r="N31" s="268"/>
    </row>
    <row r="32" spans="2:14" ht="17.25">
      <c r="B32" s="269" t="s">
        <v>385</v>
      </c>
      <c r="C32" s="263"/>
      <c r="D32" s="263"/>
      <c r="E32" s="263"/>
      <c r="F32" s="263"/>
      <c r="G32" s="270" t="s">
        <v>84</v>
      </c>
      <c r="H32" s="264"/>
      <c r="I32" s="264"/>
      <c r="J32" s="264"/>
      <c r="K32" s="271" t="s">
        <v>212</v>
      </c>
      <c r="L32" s="271"/>
      <c r="M32" s="271"/>
      <c r="N32" s="271"/>
    </row>
    <row r="33" spans="2:14" ht="17.25">
      <c r="B33" s="263" t="s">
        <v>386</v>
      </c>
      <c r="C33" s="263"/>
      <c r="D33" s="263"/>
      <c r="E33" s="263"/>
      <c r="F33" s="263"/>
      <c r="G33" s="263" t="s">
        <v>152</v>
      </c>
      <c r="H33" s="264"/>
      <c r="I33" s="264"/>
      <c r="J33" s="264"/>
      <c r="K33" s="265" t="s">
        <v>11</v>
      </c>
      <c r="L33" s="265"/>
      <c r="M33" s="265"/>
      <c r="N33" s="265"/>
    </row>
  </sheetData>
  <mergeCells count="5">
    <mergeCell ref="B10:M15"/>
    <mergeCell ref="B17:M17"/>
    <mergeCell ref="K30:N30"/>
    <mergeCell ref="K32:N32"/>
    <mergeCell ref="K33:N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A38F95-42EE-4A67-8464-E88D500A2FD9}"/>
</file>

<file path=customXml/itemProps2.xml><?xml version="1.0" encoding="utf-8"?>
<ds:datastoreItem xmlns:ds="http://schemas.openxmlformats.org/officeDocument/2006/customXml" ds:itemID="{08D78EC5-B937-4525-B835-34B28A0B64FE}"/>
</file>

<file path=customXml/itemProps3.xml><?xml version="1.0" encoding="utf-8"?>
<ds:datastoreItem xmlns:ds="http://schemas.openxmlformats.org/officeDocument/2006/customXml" ds:itemID="{098E7960-6077-4D45-B73F-D88746079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 </vt:lpstr>
      <vt:lpstr>Caracter temporal </vt:lpstr>
      <vt:lpstr>Vigilancia </vt:lpstr>
      <vt:lpstr>'Fijo '!Área_de_impresión</vt:lpstr>
      <vt:lpstr>'Fijo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2025-08-01T15:41:18Z</cp:lastPrinted>
  <dcterms:created xsi:type="dcterms:W3CDTF">2020-09-29T19:02:13Z</dcterms:created>
  <dcterms:modified xsi:type="dcterms:W3CDTF">2025-08-25T17:29:57Z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