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https://inapvirtual-my.sharepoint.com/personal/dferreras_inap_gob_do/Documents/Escritorio/Portal Junio 2025/"/>
    </mc:Choice>
  </mc:AlternateContent>
  <xr:revisionPtr revIDLastSave="0" documentId="8_{DF080F63-25F3-4D62-931A-501EE8D0C7E1}" xr6:coauthVersionLast="47" xr6:coauthVersionMax="47" xr10:uidLastSave="{00000000-0000-0000-0000-000000000000}"/>
  <bookViews>
    <workbookView xWindow="-120" yWindow="-120" windowWidth="20730" windowHeight="11040" tabRatio="629" activeTab="2" xr2:uid="{00000000-000D-0000-FFFF-FFFF00000000}"/>
  </bookViews>
  <sheets>
    <sheet name="Fijo " sheetId="1" r:id="rId1"/>
    <sheet name="Contratado" sheetId="2" r:id="rId2"/>
    <sheet name="Vigilancia " sheetId="3" r:id="rId3"/>
  </sheets>
  <externalReferences>
    <externalReference r:id="rId4"/>
  </externalReferences>
  <definedNames>
    <definedName name="_xlnm.Print_Area" localSheetId="0">'Fijo '!$A$1:$L$207</definedName>
    <definedName name="_xlnm.Print_Titles" localSheetId="0">'Fijo '!$1:$6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9" i="3" l="1"/>
  <c r="K18" i="3"/>
  <c r="K19" i="3" s="1"/>
  <c r="I18" i="3"/>
  <c r="I19" i="3" s="1"/>
  <c r="H18" i="3"/>
  <c r="H19" i="3" s="1"/>
  <c r="G18" i="3"/>
  <c r="G19" i="3" s="1"/>
  <c r="L17" i="3"/>
  <c r="M17" i="3" s="1"/>
  <c r="M16" i="3"/>
  <c r="L16" i="3"/>
  <c r="L15" i="3"/>
  <c r="L14" i="3"/>
  <c r="M14" i="3" s="1"/>
  <c r="L13" i="3"/>
  <c r="L18" i="3" s="1"/>
  <c r="L19" i="3" s="1"/>
  <c r="M12" i="3"/>
  <c r="L12" i="3"/>
  <c r="M18" i="3" l="1"/>
  <c r="M19" i="3" s="1"/>
  <c r="K97" i="2" l="1"/>
  <c r="J97" i="2"/>
  <c r="I97" i="2"/>
  <c r="M97" i="2" s="1"/>
  <c r="N97" i="2" s="1"/>
  <c r="H97" i="2"/>
  <c r="I96" i="2"/>
  <c r="M96" i="2" s="1"/>
  <c r="N96" i="2" s="1"/>
  <c r="J93" i="2"/>
  <c r="I93" i="2"/>
  <c r="H93" i="2"/>
  <c r="I92" i="2"/>
  <c r="M92" i="2" s="1"/>
  <c r="J88" i="2"/>
  <c r="I88" i="2"/>
  <c r="H88" i="2"/>
  <c r="I87" i="2"/>
  <c r="M87" i="2" s="1"/>
  <c r="L84" i="2"/>
  <c r="J84" i="2"/>
  <c r="H84" i="2"/>
  <c r="K83" i="2"/>
  <c r="K84" i="2" s="1"/>
  <c r="I83" i="2"/>
  <c r="M83" i="2" s="1"/>
  <c r="N83" i="2" s="1"/>
  <c r="I82" i="2"/>
  <c r="M82" i="2" s="1"/>
  <c r="N82" i="2" s="1"/>
  <c r="M81" i="2"/>
  <c r="N81" i="2" s="1"/>
  <c r="K81" i="2"/>
  <c r="I81" i="2"/>
  <c r="M80" i="2"/>
  <c r="N80" i="2" s="1"/>
  <c r="I80" i="2"/>
  <c r="I79" i="2"/>
  <c r="M79" i="2" s="1"/>
  <c r="L74" i="2"/>
  <c r="K74" i="2"/>
  <c r="M74" i="2" s="1"/>
  <c r="J74" i="2"/>
  <c r="I74" i="2"/>
  <c r="H74" i="2"/>
  <c r="N74" i="2" s="1"/>
  <c r="I73" i="2"/>
  <c r="M73" i="2" s="1"/>
  <c r="N73" i="2" s="1"/>
  <c r="L70" i="2"/>
  <c r="J70" i="2"/>
  <c r="H70" i="2"/>
  <c r="K69" i="2"/>
  <c r="M69" i="2" s="1"/>
  <c r="N69" i="2" s="1"/>
  <c r="I69" i="2"/>
  <c r="M68" i="2"/>
  <c r="N68" i="2" s="1"/>
  <c r="K68" i="2"/>
  <c r="I68" i="2"/>
  <c r="K67" i="2"/>
  <c r="M67" i="2" s="1"/>
  <c r="N67" i="2" s="1"/>
  <c r="I67" i="2"/>
  <c r="I70" i="2" s="1"/>
  <c r="K66" i="2"/>
  <c r="K70" i="2" s="1"/>
  <c r="L63" i="2"/>
  <c r="J63" i="2"/>
  <c r="I63" i="2"/>
  <c r="H63" i="2"/>
  <c r="M62" i="2"/>
  <c r="N62" i="2" s="1"/>
  <c r="K62" i="2"/>
  <c r="K63" i="2" s="1"/>
  <c r="I62" i="2"/>
  <c r="N61" i="2"/>
  <c r="M61" i="2"/>
  <c r="M60" i="2"/>
  <c r="M63" i="2" s="1"/>
  <c r="L56" i="2"/>
  <c r="K56" i="2"/>
  <c r="J56" i="2"/>
  <c r="I56" i="2"/>
  <c r="H56" i="2"/>
  <c r="M55" i="2"/>
  <c r="N55" i="2" s="1"/>
  <c r="I55" i="2"/>
  <c r="M54" i="2"/>
  <c r="N54" i="2" s="1"/>
  <c r="I54" i="2"/>
  <c r="M53" i="2"/>
  <c r="N53" i="2" s="1"/>
  <c r="I53" i="2"/>
  <c r="M52" i="2"/>
  <c r="N52" i="2" s="1"/>
  <c r="I52" i="2"/>
  <c r="M51" i="2"/>
  <c r="M56" i="2" s="1"/>
  <c r="I51" i="2"/>
  <c r="L48" i="2"/>
  <c r="I48" i="2"/>
  <c r="H48" i="2"/>
  <c r="K47" i="2"/>
  <c r="M47" i="2" s="1"/>
  <c r="L43" i="2"/>
  <c r="K43" i="2"/>
  <c r="J43" i="2"/>
  <c r="I43" i="2"/>
  <c r="H43" i="2"/>
  <c r="M42" i="2"/>
  <c r="M43" i="2" s="1"/>
  <c r="I42" i="2"/>
  <c r="M39" i="2"/>
  <c r="L39" i="2"/>
  <c r="K39" i="2"/>
  <c r="J39" i="2"/>
  <c r="H39" i="2"/>
  <c r="N38" i="2"/>
  <c r="N39" i="2" s="1"/>
  <c r="M38" i="2"/>
  <c r="I38" i="2"/>
  <c r="I39" i="2" s="1"/>
  <c r="L35" i="2"/>
  <c r="K35" i="2"/>
  <c r="J35" i="2"/>
  <c r="I35" i="2"/>
  <c r="H35" i="2"/>
  <c r="M34" i="2"/>
  <c r="M35" i="2" s="1"/>
  <c r="L31" i="2"/>
  <c r="I31" i="2"/>
  <c r="H31" i="2"/>
  <c r="M30" i="2"/>
  <c r="M31" i="2" s="1"/>
  <c r="I30" i="2"/>
  <c r="M27" i="2"/>
  <c r="L27" i="2"/>
  <c r="K27" i="2"/>
  <c r="K98" i="2" s="1"/>
  <c r="J27" i="2"/>
  <c r="I27" i="2"/>
  <c r="H27" i="2"/>
  <c r="N26" i="2"/>
  <c r="N27" i="2" s="1"/>
  <c r="M26" i="2"/>
  <c r="M23" i="2"/>
  <c r="L23" i="2"/>
  <c r="K23" i="2"/>
  <c r="J23" i="2"/>
  <c r="I23" i="2"/>
  <c r="H23" i="2"/>
  <c r="N22" i="2"/>
  <c r="N23" i="2" s="1"/>
  <c r="L19" i="2"/>
  <c r="L98" i="2" s="1"/>
  <c r="K19" i="2"/>
  <c r="J19" i="2"/>
  <c r="J98" i="2" s="1"/>
  <c r="I19" i="2"/>
  <c r="H19" i="2"/>
  <c r="H98" i="2" s="1"/>
  <c r="M18" i="2"/>
  <c r="N18" i="2" s="1"/>
  <c r="I18" i="2"/>
  <c r="M17" i="2"/>
  <c r="M19" i="2" s="1"/>
  <c r="M48" i="2" l="1"/>
  <c r="N47" i="2"/>
  <c r="N48" i="2" s="1"/>
  <c r="M84" i="2"/>
  <c r="N79" i="2"/>
  <c r="N84" i="2" s="1"/>
  <c r="M88" i="2"/>
  <c r="N88" i="2" s="1"/>
  <c r="N87" i="2"/>
  <c r="N92" i="2"/>
  <c r="M93" i="2"/>
  <c r="N93" i="2" s="1"/>
  <c r="N60" i="2"/>
  <c r="N63" i="2" s="1"/>
  <c r="N34" i="2"/>
  <c r="N35" i="2" s="1"/>
  <c r="N17" i="2"/>
  <c r="N19" i="2" s="1"/>
  <c r="N42" i="2"/>
  <c r="N43" i="2" s="1"/>
  <c r="N51" i="2"/>
  <c r="N56" i="2" s="1"/>
  <c r="M66" i="2"/>
  <c r="N30" i="2"/>
  <c r="N31" i="2" s="1"/>
  <c r="I84" i="2"/>
  <c r="I98" i="2" s="1"/>
  <c r="M70" i="2" l="1"/>
  <c r="M98" i="2" s="1"/>
  <c r="N66" i="2"/>
  <c r="N70" i="2" s="1"/>
  <c r="N98" i="2" s="1"/>
  <c r="K83" i="1" l="1"/>
  <c r="K109" i="1"/>
  <c r="L109" i="1" s="1"/>
  <c r="J183" i="1"/>
  <c r="H183" i="1"/>
  <c r="F183" i="1"/>
  <c r="K182" i="1"/>
  <c r="L182" i="1" s="1"/>
  <c r="K181" i="1"/>
  <c r="L181" i="1" s="1"/>
  <c r="J172" i="1"/>
  <c r="H172" i="1"/>
  <c r="F172" i="1"/>
  <c r="K168" i="1"/>
  <c r="J153" i="1"/>
  <c r="H153" i="1"/>
  <c r="F153" i="1"/>
  <c r="G151" i="1"/>
  <c r="K147" i="1"/>
  <c r="I148" i="1"/>
  <c r="J134" i="1"/>
  <c r="H134" i="1"/>
  <c r="F134" i="1"/>
  <c r="J86" i="1"/>
  <c r="I86" i="1"/>
  <c r="H86" i="1"/>
  <c r="F86" i="1"/>
  <c r="K85" i="1"/>
  <c r="L85" i="1" s="1"/>
  <c r="F70" i="1"/>
  <c r="K60" i="1"/>
  <c r="L60" i="1" s="1"/>
  <c r="J53" i="1"/>
  <c r="H53" i="1"/>
  <c r="F53" i="1"/>
  <c r="K52" i="1"/>
  <c r="L52" i="1" s="1"/>
  <c r="J25" i="1"/>
  <c r="H25" i="1"/>
  <c r="L147" i="1" l="1"/>
  <c r="K51" i="1"/>
  <c r="L51" i="1" s="1"/>
  <c r="H43" i="1"/>
  <c r="F75" i="1" l="1"/>
  <c r="F25" i="1"/>
  <c r="J143" i="1" l="1"/>
  <c r="H143" i="1"/>
  <c r="F143" i="1"/>
  <c r="F98" i="1"/>
  <c r="H98" i="1"/>
  <c r="J98" i="1"/>
  <c r="W97" i="1"/>
  <c r="V97" i="1"/>
  <c r="U97" i="1"/>
  <c r="T97" i="1"/>
  <c r="S97" i="1"/>
  <c r="X88" i="1"/>
  <c r="Y88" i="1" s="1"/>
  <c r="X96" i="1"/>
  <c r="Y96" i="1" s="1"/>
  <c r="K47" i="1"/>
  <c r="L47" i="1" s="1"/>
  <c r="J70" i="1"/>
  <c r="H70" i="1"/>
  <c r="H37" i="1"/>
  <c r="J37" i="1"/>
  <c r="F37" i="1"/>
  <c r="H75" i="1"/>
  <c r="J75" i="1"/>
  <c r="I74" i="1"/>
  <c r="I75" i="1" s="1"/>
  <c r="G74" i="1"/>
  <c r="X10" i="1"/>
  <c r="Y10" i="1" s="1"/>
  <c r="S11" i="1"/>
  <c r="T11" i="1"/>
  <c r="U11" i="1"/>
  <c r="V11" i="1"/>
  <c r="W11" i="1"/>
  <c r="X16" i="1"/>
  <c r="X17" i="1"/>
  <c r="Y17" i="1" s="1"/>
  <c r="S18" i="1"/>
  <c r="T18" i="1"/>
  <c r="U18" i="1"/>
  <c r="V18" i="1"/>
  <c r="W18" i="1"/>
  <c r="S28" i="1"/>
  <c r="S30" i="1" s="1"/>
  <c r="X28" i="1"/>
  <c r="X30" i="1" s="1"/>
  <c r="T30" i="1"/>
  <c r="U30" i="1"/>
  <c r="V30" i="1"/>
  <c r="W30" i="1"/>
  <c r="T35" i="1"/>
  <c r="U35" i="1"/>
  <c r="U38" i="1" s="1"/>
  <c r="S38" i="1"/>
  <c r="V38" i="1"/>
  <c r="W38" i="1"/>
  <c r="Y38" i="1"/>
  <c r="P43" i="1"/>
  <c r="Q43" i="1"/>
  <c r="R43" i="1"/>
  <c r="S43" i="1"/>
  <c r="T43" i="1"/>
  <c r="U43" i="1"/>
  <c r="V43" i="1"/>
  <c r="X47" i="1"/>
  <c r="Y47" i="1" s="1"/>
  <c r="Y48" i="1" s="1"/>
  <c r="S48" i="1"/>
  <c r="T48" i="1"/>
  <c r="U48" i="1"/>
  <c r="V48" i="1"/>
  <c r="W48" i="1"/>
  <c r="X53" i="1"/>
  <c r="X54" i="1"/>
  <c r="Y54" i="1" s="1"/>
  <c r="S55" i="1"/>
  <c r="T55" i="1"/>
  <c r="U55" i="1"/>
  <c r="V55" i="1"/>
  <c r="W55" i="1"/>
  <c r="S62" i="1"/>
  <c r="T62" i="1"/>
  <c r="U62" i="1"/>
  <c r="V62" i="1"/>
  <c r="W62" i="1"/>
  <c r="X62" i="1"/>
  <c r="Y62" i="1"/>
  <c r="X67" i="1"/>
  <c r="X68" i="1"/>
  <c r="Y68" i="1" s="1"/>
  <c r="S69" i="1"/>
  <c r="T69" i="1"/>
  <c r="U69" i="1"/>
  <c r="V69" i="1"/>
  <c r="W69" i="1"/>
  <c r="T76" i="1"/>
  <c r="U76" i="1"/>
  <c r="V76" i="1"/>
  <c r="W76" i="1"/>
  <c r="X76" i="1"/>
  <c r="Y76" i="1"/>
  <c r="X89" i="1"/>
  <c r="Y89" i="1" s="1"/>
  <c r="S91" i="1"/>
  <c r="T91" i="1"/>
  <c r="U91" i="1"/>
  <c r="V91" i="1"/>
  <c r="W91" i="1"/>
  <c r="X95" i="1"/>
  <c r="Y95" i="1" s="1"/>
  <c r="X102" i="1"/>
  <c r="Y102" i="1" s="1"/>
  <c r="S103" i="1"/>
  <c r="T103" i="1"/>
  <c r="U103" i="1"/>
  <c r="V103" i="1"/>
  <c r="W103" i="1"/>
  <c r="X109" i="1"/>
  <c r="Y109" i="1" s="1"/>
  <c r="S110" i="1"/>
  <c r="T110" i="1"/>
  <c r="U110" i="1"/>
  <c r="V110" i="1"/>
  <c r="W110" i="1"/>
  <c r="X149" i="1"/>
  <c r="Y149" i="1" s="1"/>
  <c r="X150" i="1"/>
  <c r="Y150" i="1" s="1"/>
  <c r="S151" i="1"/>
  <c r="T151" i="1"/>
  <c r="U151" i="1"/>
  <c r="V151" i="1"/>
  <c r="W151" i="1"/>
  <c r="Q161" i="1"/>
  <c r="R161" i="1"/>
  <c r="S161" i="1"/>
  <c r="T161" i="1"/>
  <c r="U161" i="1"/>
  <c r="V161" i="1"/>
  <c r="W161" i="1"/>
  <c r="V165" i="1"/>
  <c r="W165" i="1" s="1"/>
  <c r="V166" i="1"/>
  <c r="W166" i="1" s="1"/>
  <c r="Q36" i="1"/>
  <c r="R36" i="1"/>
  <c r="S36" i="1"/>
  <c r="T36" i="1"/>
  <c r="U36" i="1"/>
  <c r="V172" i="1"/>
  <c r="W172" i="1" s="1"/>
  <c r="W174" i="1" s="1"/>
  <c r="Q174" i="1"/>
  <c r="R174" i="1"/>
  <c r="S174" i="1"/>
  <c r="T174" i="1"/>
  <c r="U174" i="1"/>
  <c r="W189" i="1"/>
  <c r="W190" i="1" s="1"/>
  <c r="Q190" i="1"/>
  <c r="R190" i="1"/>
  <c r="S190" i="1"/>
  <c r="T190" i="1"/>
  <c r="U190" i="1"/>
  <c r="V190" i="1"/>
  <c r="R196" i="1"/>
  <c r="S196" i="1"/>
  <c r="T196" i="1"/>
  <c r="U196" i="1"/>
  <c r="V196" i="1"/>
  <c r="W196" i="1"/>
  <c r="K36" i="1"/>
  <c r="L36" i="1" s="1"/>
  <c r="K74" i="1" l="1"/>
  <c r="L74" i="1" s="1"/>
  <c r="V174" i="1"/>
  <c r="Y97" i="1"/>
  <c r="X97" i="1"/>
  <c r="X18" i="1"/>
  <c r="Y18" i="1" s="1"/>
  <c r="Y16" i="1"/>
  <c r="X91" i="1"/>
  <c r="X35" i="1"/>
  <c r="X38" i="1" s="1"/>
  <c r="Y28" i="1"/>
  <c r="Y30" i="1" s="1"/>
  <c r="X110" i="1"/>
  <c r="Y110" i="1" s="1"/>
  <c r="W36" i="1"/>
  <c r="X69" i="1"/>
  <c r="X55" i="1"/>
  <c r="X48" i="1"/>
  <c r="X151" i="1"/>
  <c r="Y151" i="1" s="1"/>
  <c r="X11" i="1"/>
  <c r="Y11" i="1" s="1"/>
  <c r="T38" i="1"/>
  <c r="X103" i="1"/>
  <c r="Y103" i="1" s="1"/>
  <c r="Y67" i="1"/>
  <c r="Y69" i="1" s="1"/>
  <c r="Y91" i="1"/>
  <c r="Y53" i="1"/>
  <c r="Y55" i="1" s="1"/>
  <c r="V36" i="1"/>
  <c r="J221" i="1"/>
  <c r="I221" i="1"/>
  <c r="H221" i="1"/>
  <c r="G221" i="1"/>
  <c r="F221" i="1"/>
  <c r="I156" i="1"/>
  <c r="G96" i="1"/>
  <c r="I96" i="1"/>
  <c r="K14" i="1"/>
  <c r="L14" i="1" s="1"/>
  <c r="K218" i="1"/>
  <c r="L218" i="1" s="1"/>
  <c r="K96" i="1" l="1"/>
  <c r="L96" i="1" s="1"/>
  <c r="G19" i="1"/>
  <c r="I19" i="1"/>
  <c r="G22" i="1"/>
  <c r="K22" i="1" s="1"/>
  <c r="L22" i="1" s="1"/>
  <c r="K19" i="1" l="1"/>
  <c r="L19" i="1" s="1"/>
  <c r="J121" i="1"/>
  <c r="K220" i="1" l="1"/>
  <c r="L220" i="1" s="1"/>
  <c r="K219" i="1"/>
  <c r="F159" i="1"/>
  <c r="G21" i="1"/>
  <c r="K21" i="1" s="1"/>
  <c r="L21" i="1" s="1"/>
  <c r="L83" i="1"/>
  <c r="G15" i="1"/>
  <c r="K15" i="1" s="1"/>
  <c r="L15" i="1" s="1"/>
  <c r="K61" i="1"/>
  <c r="G56" i="1"/>
  <c r="I56" i="1"/>
  <c r="I29" i="1"/>
  <c r="H29" i="1"/>
  <c r="J29" i="1"/>
  <c r="G40" i="1"/>
  <c r="K40" i="1" s="1"/>
  <c r="L40" i="1" s="1"/>
  <c r="F102" i="1"/>
  <c r="K221" i="1" l="1"/>
  <c r="L219" i="1"/>
  <c r="L221" i="1" s="1"/>
  <c r="L56" i="1"/>
  <c r="J102" i="1"/>
  <c r="H102" i="1"/>
  <c r="G156" i="1"/>
  <c r="G157" i="1"/>
  <c r="I157" i="1"/>
  <c r="G158" i="1"/>
  <c r="I158" i="1"/>
  <c r="H159" i="1"/>
  <c r="J159" i="1"/>
  <c r="G152" i="1"/>
  <c r="I152" i="1"/>
  <c r="F121" i="1"/>
  <c r="G120" i="1"/>
  <c r="I120" i="1"/>
  <c r="K152" i="1" l="1"/>
  <c r="L152" i="1" s="1"/>
  <c r="K156" i="1"/>
  <c r="K158" i="1"/>
  <c r="L158" i="1" s="1"/>
  <c r="I159" i="1"/>
  <c r="K157" i="1"/>
  <c r="L157" i="1" s="1"/>
  <c r="G159" i="1"/>
  <c r="K120" i="1"/>
  <c r="L120" i="1" s="1"/>
  <c r="L156" i="1" l="1"/>
  <c r="L159" i="1" s="1"/>
  <c r="K159" i="1"/>
  <c r="L168" i="1" l="1"/>
  <c r="G28" i="1"/>
  <c r="F62" i="1"/>
  <c r="I10" i="1"/>
  <c r="F188" i="1"/>
  <c r="F176" i="1"/>
  <c r="F126" i="1"/>
  <c r="G117" i="1"/>
  <c r="I117" i="1"/>
  <c r="J79" i="1"/>
  <c r="J193" i="1"/>
  <c r="J43" i="1"/>
  <c r="J57" i="1"/>
  <c r="J62" i="1"/>
  <c r="J126" i="1"/>
  <c r="J176" i="1"/>
  <c r="F43" i="1"/>
  <c r="F79" i="1"/>
  <c r="F193" i="1"/>
  <c r="F29" i="1"/>
  <c r="F57" i="1"/>
  <c r="H193" i="1"/>
  <c r="H188" i="1"/>
  <c r="H176" i="1"/>
  <c r="H126" i="1"/>
  <c r="H79" i="1"/>
  <c r="H62" i="1"/>
  <c r="G139" i="1"/>
  <c r="I139" i="1"/>
  <c r="I65" i="1"/>
  <c r="J188" i="1"/>
  <c r="I97" i="1"/>
  <c r="I131" i="1"/>
  <c r="G97" i="1"/>
  <c r="G131" i="1"/>
  <c r="G119" i="1"/>
  <c r="I119" i="1"/>
  <c r="G82" i="1"/>
  <c r="G171" i="1"/>
  <c r="G138" i="1"/>
  <c r="I171" i="1"/>
  <c r="I106" i="1"/>
  <c r="K186" i="1"/>
  <c r="F194" i="1" l="1"/>
  <c r="K82" i="1"/>
  <c r="K28" i="1"/>
  <c r="L28" i="1" s="1"/>
  <c r="K138" i="1"/>
  <c r="G29" i="1"/>
  <c r="K119" i="1"/>
  <c r="L119" i="1" s="1"/>
  <c r="K117" i="1"/>
  <c r="L117" i="1" s="1"/>
  <c r="K139" i="1"/>
  <c r="L139" i="1" s="1"/>
  <c r="K65" i="1"/>
  <c r="K131" i="1"/>
  <c r="L131" i="1" s="1"/>
  <c r="K97" i="1"/>
  <c r="L97" i="1" s="1"/>
  <c r="K171" i="1"/>
  <c r="L171" i="1" s="1"/>
  <c r="G114" i="1"/>
  <c r="I114" i="1"/>
  <c r="L82" i="1" l="1"/>
  <c r="L138" i="1"/>
  <c r="L65" i="1"/>
  <c r="K29" i="1"/>
  <c r="L29" i="1" s="1"/>
  <c r="K114" i="1"/>
  <c r="L114" i="1" s="1"/>
  <c r="G142" i="1"/>
  <c r="I142" i="1"/>
  <c r="G133" i="1"/>
  <c r="I133" i="1"/>
  <c r="G148" i="1"/>
  <c r="G149" i="1"/>
  <c r="I149" i="1"/>
  <c r="G150" i="1"/>
  <c r="I150" i="1"/>
  <c r="I153" i="1" l="1"/>
  <c r="K142" i="1"/>
  <c r="L142" i="1" s="1"/>
  <c r="G153" i="1"/>
  <c r="K149" i="1"/>
  <c r="L149" i="1" s="1"/>
  <c r="K151" i="1"/>
  <c r="L151" i="1" s="1"/>
  <c r="K150" i="1"/>
  <c r="L150" i="1" s="1"/>
  <c r="K148" i="1"/>
  <c r="K133" i="1"/>
  <c r="G62" i="1"/>
  <c r="I169" i="1"/>
  <c r="L148" i="1" l="1"/>
  <c r="L153" i="1" s="1"/>
  <c r="K153" i="1"/>
  <c r="L133" i="1"/>
  <c r="I33" i="1"/>
  <c r="I35" i="1"/>
  <c r="I78" i="1"/>
  <c r="I79" i="1" s="1"/>
  <c r="I66" i="1"/>
  <c r="I68" i="1"/>
  <c r="K68" i="1" s="1"/>
  <c r="I69" i="1"/>
  <c r="I130" i="1"/>
  <c r="I90" i="1"/>
  <c r="I92" i="1"/>
  <c r="I179" i="1"/>
  <c r="I93" i="1"/>
  <c r="I180" i="1"/>
  <c r="I94" i="1"/>
  <c r="I95" i="1"/>
  <c r="I105" i="1"/>
  <c r="I129" i="1"/>
  <c r="I125" i="1"/>
  <c r="I126" i="1" s="1"/>
  <c r="I108" i="1"/>
  <c r="I110" i="1"/>
  <c r="I111" i="1"/>
  <c r="I112" i="1"/>
  <c r="I113" i="1"/>
  <c r="I115" i="1"/>
  <c r="I116" i="1"/>
  <c r="I24" i="1"/>
  <c r="I102" i="1" s="1"/>
  <c r="I23" i="1"/>
  <c r="I118" i="1"/>
  <c r="I163" i="1"/>
  <c r="I164" i="1"/>
  <c r="I165" i="1"/>
  <c r="I166" i="1"/>
  <c r="I167" i="1"/>
  <c r="I170" i="1"/>
  <c r="K11" i="1"/>
  <c r="L11" i="1" s="1"/>
  <c r="G12" i="1"/>
  <c r="G13" i="1"/>
  <c r="K13" i="1" s="1"/>
  <c r="G16" i="1"/>
  <c r="K16" i="1" s="1"/>
  <c r="G17" i="1"/>
  <c r="K17" i="1" s="1"/>
  <c r="L17" i="1" s="1"/>
  <c r="G18" i="1"/>
  <c r="G132" i="1"/>
  <c r="K132" i="1" s="1"/>
  <c r="G20" i="1"/>
  <c r="K20" i="1" s="1"/>
  <c r="G48" i="1"/>
  <c r="G49" i="1"/>
  <c r="K49" i="1" s="1"/>
  <c r="G50" i="1"/>
  <c r="G69" i="1"/>
  <c r="G130" i="1"/>
  <c r="G90" i="1"/>
  <c r="G129" i="1"/>
  <c r="G162" i="1"/>
  <c r="I62" i="1"/>
  <c r="G84" i="1"/>
  <c r="G86" i="1" s="1"/>
  <c r="I134" i="1" l="1"/>
  <c r="I183" i="1"/>
  <c r="G134" i="1"/>
  <c r="I98" i="1"/>
  <c r="I70" i="1"/>
  <c r="G70" i="1"/>
  <c r="K12" i="1"/>
  <c r="L12" i="1" s="1"/>
  <c r="I121" i="1"/>
  <c r="L61" i="1"/>
  <c r="L49" i="1"/>
  <c r="K84" i="1"/>
  <c r="L84" i="1" l="1"/>
  <c r="L87" i="1" s="1"/>
  <c r="K87" i="1"/>
  <c r="K86" i="1"/>
  <c r="L86" i="1" s="1"/>
  <c r="I141" i="1" l="1"/>
  <c r="G141" i="1"/>
  <c r="K141" i="1" l="1"/>
  <c r="L141" i="1" s="1"/>
  <c r="I188" i="1"/>
  <c r="G187" i="1"/>
  <c r="K187" i="1" s="1"/>
  <c r="G140" i="1"/>
  <c r="G143" i="1" s="1"/>
  <c r="I140" i="1"/>
  <c r="I143" i="1" s="1"/>
  <c r="G95" i="1"/>
  <c r="I18" i="1"/>
  <c r="I25" i="1" s="1"/>
  <c r="K140" i="1" l="1"/>
  <c r="K18" i="1"/>
  <c r="L18" i="1" s="1"/>
  <c r="K95" i="1"/>
  <c r="L95" i="1" s="1"/>
  <c r="L187" i="1"/>
  <c r="K129" i="1"/>
  <c r="K101" i="1"/>
  <c r="L140" i="1" l="1"/>
  <c r="L143" i="1" s="1"/>
  <c r="K143" i="1"/>
  <c r="L132" i="1"/>
  <c r="G94" i="1" l="1"/>
  <c r="G42" i="1"/>
  <c r="I42" i="1"/>
  <c r="K42" i="1" l="1"/>
  <c r="K94" i="1"/>
  <c r="L94" i="1" s="1"/>
  <c r="I50" i="1"/>
  <c r="I48" i="1"/>
  <c r="G180" i="1"/>
  <c r="G78" i="1"/>
  <c r="G33" i="1"/>
  <c r="K33" i="1" s="1"/>
  <c r="G10" i="1"/>
  <c r="I53" i="1" l="1"/>
  <c r="K10" i="1"/>
  <c r="K48" i="1"/>
  <c r="L48" i="1" s="1"/>
  <c r="G79" i="1"/>
  <c r="K78" i="1"/>
  <c r="K79" i="1" s="1"/>
  <c r="K180" i="1"/>
  <c r="L42" i="1"/>
  <c r="L180" i="1" l="1"/>
  <c r="L10" i="1"/>
  <c r="G118" i="1"/>
  <c r="K118" i="1" l="1"/>
  <c r="L118" i="1" s="1"/>
  <c r="G170" i="1" l="1"/>
  <c r="G93" i="1"/>
  <c r="K93" i="1" s="1"/>
  <c r="L101" i="1"/>
  <c r="L93" i="1" l="1"/>
  <c r="K170" i="1"/>
  <c r="L170" i="1" s="1"/>
  <c r="G167" i="1" l="1"/>
  <c r="G73" i="1"/>
  <c r="G107" i="1"/>
  <c r="K107" i="1" s="1"/>
  <c r="G106" i="1"/>
  <c r="K67" i="1"/>
  <c r="L67" i="1" s="1"/>
  <c r="L33" i="1"/>
  <c r="L78" i="1"/>
  <c r="L79" i="1" s="1"/>
  <c r="G75" i="1" l="1"/>
  <c r="K73" i="1"/>
  <c r="K75" i="1" s="1"/>
  <c r="L50" i="1"/>
  <c r="I176" i="1" l="1"/>
  <c r="G175" i="1"/>
  <c r="G176" i="1" s="1"/>
  <c r="G169" i="1"/>
  <c r="G165" i="1"/>
  <c r="K167" i="1"/>
  <c r="L167" i="1" s="1"/>
  <c r="G166" i="1"/>
  <c r="K166" i="1" s="1"/>
  <c r="G164" i="1"/>
  <c r="K164" i="1" s="1"/>
  <c r="I162" i="1"/>
  <c r="I172" i="1" s="1"/>
  <c r="G163" i="1"/>
  <c r="I192" i="1"/>
  <c r="G192" i="1"/>
  <c r="G172" i="1" l="1"/>
  <c r="K163" i="1"/>
  <c r="K162" i="1"/>
  <c r="G188" i="1"/>
  <c r="K188" i="1"/>
  <c r="L164" i="1"/>
  <c r="L166" i="1"/>
  <c r="K192" i="1"/>
  <c r="L192" i="1" s="1"/>
  <c r="K175" i="1"/>
  <c r="K169" i="1"/>
  <c r="L169" i="1" s="1"/>
  <c r="K165" i="1" l="1"/>
  <c r="L165" i="1" s="1"/>
  <c r="L186" i="1"/>
  <c r="L188" i="1" s="1"/>
  <c r="L175" i="1"/>
  <c r="L176" i="1" s="1"/>
  <c r="K176" i="1"/>
  <c r="L162" i="1"/>
  <c r="L163" i="1"/>
  <c r="K172" i="1" l="1"/>
  <c r="L172" i="1"/>
  <c r="K69" i="1"/>
  <c r="L69" i="1" s="1"/>
  <c r="K130" i="1"/>
  <c r="I193" i="1"/>
  <c r="K134" i="1" l="1"/>
  <c r="G179" i="1"/>
  <c r="G183" i="1" s="1"/>
  <c r="G23" i="1"/>
  <c r="G35" i="1"/>
  <c r="G34" i="1"/>
  <c r="K34" i="1" s="1"/>
  <c r="L34" i="1" s="1"/>
  <c r="G125" i="1"/>
  <c r="K125" i="1" s="1"/>
  <c r="K23" i="1" l="1"/>
  <c r="K35" i="1"/>
  <c r="L35" i="1" s="1"/>
  <c r="K126" i="1"/>
  <c r="G126" i="1"/>
  <c r="K179" i="1"/>
  <c r="K183" i="1" s="1"/>
  <c r="L23" i="1" l="1"/>
  <c r="L179" i="1"/>
  <c r="L183" i="1" s="1"/>
  <c r="L125" i="1"/>
  <c r="L126" i="1" s="1"/>
  <c r="L129" i="1"/>
  <c r="L134" i="1" l="1"/>
  <c r="L13" i="1"/>
  <c r="L20" i="1" l="1"/>
  <c r="G24" i="1" l="1"/>
  <c r="G25" i="1" s="1"/>
  <c r="G102" i="1" l="1"/>
  <c r="K24" i="1"/>
  <c r="K25" i="1" s="1"/>
  <c r="L24" i="1" l="1"/>
  <c r="L102" i="1" s="1"/>
  <c r="K102" i="1"/>
  <c r="I57" i="1"/>
  <c r="G57" i="1"/>
  <c r="G116" i="1"/>
  <c r="K116" i="1" s="1"/>
  <c r="G115" i="1"/>
  <c r="G112" i="1"/>
  <c r="G111" i="1"/>
  <c r="G110" i="1"/>
  <c r="G108" i="1"/>
  <c r="G105" i="1"/>
  <c r="G113" i="1"/>
  <c r="G191" i="1"/>
  <c r="G193" i="1" s="1"/>
  <c r="I41" i="1"/>
  <c r="I43" i="1" s="1"/>
  <c r="G41" i="1"/>
  <c r="G46" i="1"/>
  <c r="G92" i="1"/>
  <c r="G91" i="1"/>
  <c r="I32" i="1"/>
  <c r="G32" i="1"/>
  <c r="G37" i="1" s="1"/>
  <c r="K46" i="1" l="1"/>
  <c r="K53" i="1" s="1"/>
  <c r="G53" i="1"/>
  <c r="G98" i="1"/>
  <c r="I37" i="1"/>
  <c r="I194" i="1" s="1"/>
  <c r="K91" i="1"/>
  <c r="L57" i="1"/>
  <c r="G121" i="1"/>
  <c r="K41" i="1"/>
  <c r="L41" i="1" s="1"/>
  <c r="G43" i="1"/>
  <c r="L16" i="1"/>
  <c r="L25" i="1" s="1"/>
  <c r="K115" i="1"/>
  <c r="L115" i="1" s="1"/>
  <c r="K112" i="1"/>
  <c r="L112" i="1" s="1"/>
  <c r="L116" i="1"/>
  <c r="K113" i="1"/>
  <c r="L113" i="1" s="1"/>
  <c r="K191" i="1"/>
  <c r="K193" i="1" s="1"/>
  <c r="K90" i="1"/>
  <c r="L68" i="1"/>
  <c r="K32" i="1"/>
  <c r="K66" i="1"/>
  <c r="K62" i="1"/>
  <c r="H105" i="1"/>
  <c r="H110" i="1"/>
  <c r="K110" i="1" s="1"/>
  <c r="K92" i="1"/>
  <c r="L92" i="1" s="1"/>
  <c r="H106" i="1"/>
  <c r="H108" i="1"/>
  <c r="K108" i="1" s="1"/>
  <c r="H111" i="1"/>
  <c r="K37" i="1" l="1"/>
  <c r="L32" i="1"/>
  <c r="L37" i="1" s="1"/>
  <c r="K98" i="1"/>
  <c r="L66" i="1"/>
  <c r="L70" i="1" s="1"/>
  <c r="K70" i="1"/>
  <c r="H121" i="1"/>
  <c r="H194" i="1" s="1"/>
  <c r="K106" i="1"/>
  <c r="L106" i="1" s="1"/>
  <c r="L62" i="1"/>
  <c r="L73" i="1"/>
  <c r="L75" i="1" s="1"/>
  <c r="K111" i="1"/>
  <c r="L111" i="1" s="1"/>
  <c r="K105" i="1"/>
  <c r="L43" i="1"/>
  <c r="K43" i="1"/>
  <c r="L191" i="1"/>
  <c r="L193" i="1" s="1"/>
  <c r="L108" i="1"/>
  <c r="L110" i="1"/>
  <c r="L107" i="1"/>
  <c r="L46" i="1"/>
  <c r="L53" i="1" s="1"/>
  <c r="L90" i="1"/>
  <c r="K121" i="1" l="1"/>
  <c r="L105" i="1"/>
  <c r="L121" i="1" s="1"/>
  <c r="L91" i="1"/>
  <c r="L98" i="1" s="1"/>
</calcChain>
</file>

<file path=xl/sharedStrings.xml><?xml version="1.0" encoding="utf-8"?>
<sst xmlns="http://schemas.openxmlformats.org/spreadsheetml/2006/main" count="1530" uniqueCount="384">
  <si>
    <t>Proyecto 
0</t>
  </si>
  <si>
    <t>Actividad: 0001</t>
  </si>
  <si>
    <t>Cuenta 2.1.1.1.0.1</t>
  </si>
  <si>
    <t>Fondo:
0100</t>
  </si>
  <si>
    <t>No.</t>
  </si>
  <si>
    <t>Servidor Público</t>
  </si>
  <si>
    <t>Cargo</t>
  </si>
  <si>
    <t>Estatus</t>
  </si>
  <si>
    <t>AFP</t>
  </si>
  <si>
    <t>SFS</t>
  </si>
  <si>
    <t>ISR</t>
  </si>
  <si>
    <t>DIRECTOR GENERAL</t>
  </si>
  <si>
    <t xml:space="preserve">FUNCIONARIO DE LIBRE NOMBRAMIENTO Y REMOCIÓN </t>
  </si>
  <si>
    <t>SERVIDOR PÚBLICO NOMBRADO</t>
  </si>
  <si>
    <t>DRIADES NAYADE FERRERAS GOMEZ</t>
  </si>
  <si>
    <t>SERVIDOR PÚBLICO DE CARRERA</t>
  </si>
  <si>
    <t>ROSA LINDA PEREZ MEDRANO</t>
  </si>
  <si>
    <t>LUZ MARIA BATISTA GALVAN</t>
  </si>
  <si>
    <t>COORDINADORA CAPAC. Y DESARROLLO</t>
  </si>
  <si>
    <t>AUXILIAR ADMINISTRATIVO I</t>
  </si>
  <si>
    <t>ROSA CAMILA RIVERA ACOSTA</t>
  </si>
  <si>
    <t>SUB DIRECTORA</t>
  </si>
  <si>
    <t>JACQUELINE ALTAGRACIA RAMOS CONCEPCION</t>
  </si>
  <si>
    <t>MIGUEL ANGEL BONIFACIO PEÑA</t>
  </si>
  <si>
    <t>REALIZADOR AUDIOVISUAL</t>
  </si>
  <si>
    <t>SUSANA DURAN SANCHEZ</t>
  </si>
  <si>
    <t>RECEPCIONISTA</t>
  </si>
  <si>
    <t>FATIMA DEL ROSARIO MESA BATISTA</t>
  </si>
  <si>
    <t>CLARIVEL CASTRO</t>
  </si>
  <si>
    <t>ENC. DPTO. DE RECURSOS HUMANO</t>
  </si>
  <si>
    <t>ANALISTA DE RECURSOS HUMANOS</t>
  </si>
  <si>
    <t>DEBRA STEPHANIE HERNANDEZ MORALES</t>
  </si>
  <si>
    <t>LLUMERQUI ANTONIO LEDESMA DIAZ</t>
  </si>
  <si>
    <t>ALTAGRACIA SVELTRINA GARCIA SICARD DE DIAZ</t>
  </si>
  <si>
    <t>ENC. DEPTO. JURIDICO</t>
  </si>
  <si>
    <t>MANUEL ANTONIO BAUTISTA MEJIA</t>
  </si>
  <si>
    <t>ELIZABETH ANJINETH TRONCOSO FIGUEROA</t>
  </si>
  <si>
    <t>CATALINA FELIZ TERRERO</t>
  </si>
  <si>
    <t>ENC. ADMINISTRATIVO Y FINANCIERO</t>
  </si>
  <si>
    <t>KATHIA VELEZ RAMIREZ</t>
  </si>
  <si>
    <t>ABRAHAN FRANCISCO COMARAZAMY FLORENTINO</t>
  </si>
  <si>
    <t>ENC. SECCION DE SERVICIO GENERALES</t>
  </si>
  <si>
    <t xml:space="preserve">CARLOS JESUS ALMEYDA CALCAÑO </t>
  </si>
  <si>
    <t>ELECTRICISTA</t>
  </si>
  <si>
    <t>CHOFER</t>
  </si>
  <si>
    <t>ANTONIO VENTURA</t>
  </si>
  <si>
    <t>REGINA JIMENEZ DE LA CRUZ</t>
  </si>
  <si>
    <t>CONSERJE</t>
  </si>
  <si>
    <t>SERVIDOR PÚBLISO DE CARRERA</t>
  </si>
  <si>
    <t>ANA HILDA RAMIREZ MELLA</t>
  </si>
  <si>
    <t>HERMINIA ENCARNACION ROSARIO</t>
  </si>
  <si>
    <t>ELENA FLORENTINO</t>
  </si>
  <si>
    <t>YAJAHIRA GARCIA CLETO</t>
  </si>
  <si>
    <t xml:space="preserve">CONSERJE </t>
  </si>
  <si>
    <t>JOSE GALAN ROSARIO</t>
  </si>
  <si>
    <t>ALEX MILLER BAEZ URIBE</t>
  </si>
  <si>
    <t>División de Contabilidad</t>
  </si>
  <si>
    <t>División Contabilidad</t>
  </si>
  <si>
    <t>EMILIANO DEL ROSARIO GENAO</t>
  </si>
  <si>
    <t>CONTADOR</t>
  </si>
  <si>
    <t>KEICI ORTIZ BATISTA</t>
  </si>
  <si>
    <t>MARIA TERESA LEON PAULINO DE RODRIGUEZ</t>
  </si>
  <si>
    <t>ALEXANDRA IRONIA LIBERATO RODRIGUEZ</t>
  </si>
  <si>
    <t>CRONNY MABEL PEREZ  PEREZ</t>
  </si>
  <si>
    <t>CHEEDY JIOWETHER JAMES</t>
  </si>
  <si>
    <t>ANGEL WANDER MOREZUX FULCAR</t>
  </si>
  <si>
    <t>ADMINISTRADOR DE RED</t>
  </si>
  <si>
    <t>RAFAEL ANTONIO TAVAREZ ROSADO</t>
  </si>
  <si>
    <t>WEB MASTER</t>
  </si>
  <si>
    <t>REVISADO POR:</t>
  </si>
  <si>
    <t>APROBADO POR:</t>
  </si>
  <si>
    <t>Dirección General</t>
  </si>
  <si>
    <t>Sección de Servicios Generales</t>
  </si>
  <si>
    <t>Sección de Compras y Contrataciones</t>
  </si>
  <si>
    <t>UE:
0002</t>
  </si>
  <si>
    <t>KELVIN REVI ALMANZAR</t>
  </si>
  <si>
    <t>CHOFER DEL DIRECTOR</t>
  </si>
  <si>
    <t>ANGEL EDUARDO FAMILIA JIMENEZ</t>
  </si>
  <si>
    <t>SARAH STEFFANY TORRES GOMEZ</t>
  </si>
  <si>
    <t>SECRETARIA DEL DIRECTOR</t>
  </si>
  <si>
    <t>SUB-DIRECTOR</t>
  </si>
  <si>
    <t>ASISTENTE DEL DIRECTOR</t>
  </si>
  <si>
    <t>SONIA ESTHER LOPEZ PEREZ</t>
  </si>
  <si>
    <t>TECNICO DE COMPRAS</t>
  </si>
  <si>
    <t>SRA. CATALINA FELIZ TERRERO</t>
  </si>
  <si>
    <t>SONIA CASTILLO GERALDO</t>
  </si>
  <si>
    <t>MARIA ISABEL JIMENEZ CASTRO</t>
  </si>
  <si>
    <t>SECRETARIA I</t>
  </si>
  <si>
    <t>BERONICA BONILLA</t>
  </si>
  <si>
    <t>AUXILIAR ADMINISTRATIVO (A)</t>
  </si>
  <si>
    <t>SHAMIR ENMANUEL MEDINA GUZMAN</t>
  </si>
  <si>
    <t>WILKANIA YASSIEL PEÑA ROJAS</t>
  </si>
  <si>
    <t>SANTA TERESA LOPEZ FELIZ</t>
  </si>
  <si>
    <t>LESLIE SIRAHIDEE UREÑA MELLA</t>
  </si>
  <si>
    <t>ASISTENTE DE LA SUBDIRECCION</t>
  </si>
  <si>
    <t>RAFAEL ANGEL MARTINEZ SORIANO</t>
  </si>
  <si>
    <t>TECNICO EN PROGRAMACION</t>
  </si>
  <si>
    <t>JERSON RIVERA FIGUEREO</t>
  </si>
  <si>
    <t>División de Extensiones</t>
  </si>
  <si>
    <t>GIANNA  DE JESUS ORTIZ ZACARIAS</t>
  </si>
  <si>
    <t>ASESORA</t>
  </si>
  <si>
    <t>NARCISO JIMENEZ DE LOS SANTOS</t>
  </si>
  <si>
    <t>AUXILIAR COORDINANCION VIRTUAL</t>
  </si>
  <si>
    <t>ARLET NATIVIDAD REYES ROJAS</t>
  </si>
  <si>
    <t>GESTOR DE REDES SOCIALES</t>
  </si>
  <si>
    <t>Departamento de Comunicaciones</t>
  </si>
  <si>
    <t>Departamento de Recursos Humanos</t>
  </si>
  <si>
    <t xml:space="preserve">Departamento Jurídico </t>
  </si>
  <si>
    <t>Departamento Administrativo Financiero</t>
  </si>
  <si>
    <t>Departamento de Planificación y Desarrollo</t>
  </si>
  <si>
    <t>Sub-Programa 
02</t>
  </si>
  <si>
    <t>ERICKA LORENZO DE LA ROSA</t>
  </si>
  <si>
    <t>División Administrativa</t>
  </si>
  <si>
    <t>NICOLAS SALAS GRAJALES</t>
  </si>
  <si>
    <t>AUXILIAR ADMINISTRATIVO</t>
  </si>
  <si>
    <t>IAN CRISTIAN SOTO FELIX</t>
  </si>
  <si>
    <t>Actividad: 0002</t>
  </si>
  <si>
    <t>JENCY IVERSON CARABALLO GUZMAN</t>
  </si>
  <si>
    <t>BERTHA LIDIA ESPINOSA PEREZ</t>
  </si>
  <si>
    <t>ENC. DIVISION DE GESTION DE ADMISION ACADEMICA</t>
  </si>
  <si>
    <t>LEA PAULINO MORALES</t>
  </si>
  <si>
    <t>COORDINADOR ACADEMICO</t>
  </si>
  <si>
    <t>AUXILIAR ACADEMICO</t>
  </si>
  <si>
    <t>NANCY MIGUELINA DRULLARD FELIZ</t>
  </si>
  <si>
    <t>ANA PATRICIA CASTRO MENDOZA</t>
  </si>
  <si>
    <t>ALBERT MANUEL FIGUEREO RINCON</t>
  </si>
  <si>
    <t>MIRIAM CAMBERO MARTE</t>
  </si>
  <si>
    <t>ENC. DIVISION ADMISION Y REGISTRO ACADEMICO</t>
  </si>
  <si>
    <t>ISAAC ESPINOSA GUZMAN</t>
  </si>
  <si>
    <t>RIXI ALONDRA MELO AQUINO</t>
  </si>
  <si>
    <t>CARLOS MANUEL SANTOS</t>
  </si>
  <si>
    <t>ENC. DIVISION DE EXTENCIONES</t>
  </si>
  <si>
    <t>ROGELIA RUBIO CUEVAS</t>
  </si>
  <si>
    <t>EURIDICE WALKIRIA DIAZ LIRANZO</t>
  </si>
  <si>
    <t xml:space="preserve">AUXILIAR ADMINISTRATIVO </t>
  </si>
  <si>
    <t>División de Desarrollo Curricular y Docente</t>
  </si>
  <si>
    <t>LEOPOLDO FIDEL GRULLON GUZMAN</t>
  </si>
  <si>
    <t>SOPORTE USUARIO I</t>
  </si>
  <si>
    <t>ALEXANDER RAMOS PEREZ</t>
  </si>
  <si>
    <t>SOPORTE INFORMATICO</t>
  </si>
  <si>
    <t>RHINA YOMIRA PEÑA BELLO</t>
  </si>
  <si>
    <t>JUANA MARIA RODRIGUEZ GARCIA</t>
  </si>
  <si>
    <t>JOSE AMAURIS NOBLE JIMENEZ</t>
  </si>
  <si>
    <t>IVIS NEWILL MONTERO MATOS</t>
  </si>
  <si>
    <t>PAMELA ARACHE</t>
  </si>
  <si>
    <t>EDWARD MARTINEZ POZO</t>
  </si>
  <si>
    <t>VICTOR ALFONSO MORILLO GONZALEZ</t>
  </si>
  <si>
    <t>ASISTENTE DEL SUBDIRECTOR</t>
  </si>
  <si>
    <t>Genero</t>
  </si>
  <si>
    <t>ENC. DIVISION DE TECNOLOGIAS DE LA INFORMACION Y COMUNICACION</t>
  </si>
  <si>
    <t>ENC. INTERINA DEPTO. DE DESARROLLO INSTITUCIONAL Y CALIDAD</t>
  </si>
  <si>
    <t>M</t>
  </si>
  <si>
    <t>F</t>
  </si>
  <si>
    <t>RUT SOLANGE GUZMAN ADAMES</t>
  </si>
  <si>
    <t xml:space="preserve">                              PREPARADO POR:</t>
  </si>
  <si>
    <t>ENC. ADMINISTRATIVO FINANCIERO</t>
  </si>
  <si>
    <t>DAF: 01</t>
  </si>
  <si>
    <t>Sub Capitulo: 01</t>
  </si>
  <si>
    <t>Capitulo: 0221</t>
  </si>
  <si>
    <t>UE: 0002</t>
  </si>
  <si>
    <t>Programa: 17</t>
  </si>
  <si>
    <t>Sub Programa: 02</t>
  </si>
  <si>
    <t>Proyecto: 0</t>
  </si>
  <si>
    <t>Cuenta: 2.1.1.1.0.1</t>
  </si>
  <si>
    <t>Fondo: 0100</t>
  </si>
  <si>
    <t>Ingreso Bruto</t>
  </si>
  <si>
    <t>Otros Desc.</t>
  </si>
  <si>
    <t>Total Desc.</t>
  </si>
  <si>
    <t>Neto</t>
  </si>
  <si>
    <t>Total General:</t>
  </si>
  <si>
    <t>Sub Total:</t>
  </si>
  <si>
    <t>Sub-Capitulo: 01</t>
  </si>
  <si>
    <t>YASAIRA ENCARNACION LARA</t>
  </si>
  <si>
    <t>DEURI LARA SUAREZ</t>
  </si>
  <si>
    <t>ANA LUISA ROMERO</t>
  </si>
  <si>
    <t>ANALISTA DE DESARROLLO INSTITUCIONAL</t>
  </si>
  <si>
    <t>JULANY VALENTINA CUESTA GUZMAN</t>
  </si>
  <si>
    <t>Sección de Presupuesto</t>
  </si>
  <si>
    <t xml:space="preserve">Departamento de Formación Docente </t>
  </si>
  <si>
    <t xml:space="preserve">Departamento de Investigación e Innovación </t>
  </si>
  <si>
    <t>Departamento de Recursos Formativos Digitales</t>
  </si>
  <si>
    <t>División de Admisión e Información</t>
  </si>
  <si>
    <t>ALEXANDRA ACOSTA</t>
  </si>
  <si>
    <t>HILDA ARASELIS CASTRO HUGGINS</t>
  </si>
  <si>
    <t>ANALISTA DE ACREDITACION Y CERTIFICACION</t>
  </si>
  <si>
    <t>HEIDI CAROLINA DE LA CRUZ</t>
  </si>
  <si>
    <t>AURELINA ROJAS</t>
  </si>
  <si>
    <t>OTRO DESC</t>
  </si>
  <si>
    <t>TOTAL INGRESOS</t>
  </si>
  <si>
    <t>TOTAL DESC</t>
  </si>
  <si>
    <t>TOTAL NETO</t>
  </si>
  <si>
    <t>NF</t>
  </si>
  <si>
    <t>NI</t>
  </si>
  <si>
    <t>TOTALES</t>
  </si>
  <si>
    <t>WINSTON RAFAEL CABRERA ENCARNACION</t>
  </si>
  <si>
    <t>AYUDANTE DE MATENIMIENTO</t>
  </si>
  <si>
    <t>División de Coordinación de Profesionalización</t>
  </si>
  <si>
    <t>TOTALES GENERAL</t>
  </si>
  <si>
    <t xml:space="preserve">TÉCNICO ADMINISTRATIVO         </t>
  </si>
  <si>
    <t>BIENVENIDO ROSARIO CEBALLOS (Santiago de los Caballeros)</t>
  </si>
  <si>
    <t>BRYAN ANEURYS CABRERA RODRÍGUEZ</t>
  </si>
  <si>
    <t xml:space="preserve">CHOFER         </t>
  </si>
  <si>
    <t>DEILIN RICARDO MATOS CARRASCO</t>
  </si>
  <si>
    <t>RANDY ANTHONY MARTINEZ LEYBA</t>
  </si>
  <si>
    <t xml:space="preserve">ENC. DEPARTAMENTO INVESTIGACION         </t>
  </si>
  <si>
    <t>MARIA ALEJANDRINA MELENDEZ GERALDO</t>
  </si>
  <si>
    <t xml:space="preserve">AUXILIAR ADMINISTRATIVO         </t>
  </si>
  <si>
    <t>ROSA MARIA BONILLA MONTERO</t>
  </si>
  <si>
    <t xml:space="preserve">BERONICA BONILLA </t>
  </si>
  <si>
    <t xml:space="preserve">COORDINADOR ACADÉMICO         </t>
  </si>
  <si>
    <t>DRIADES NAYADE  FERRERAS GOMEZ</t>
  </si>
  <si>
    <t>NS</t>
  </si>
  <si>
    <t>MILCO JUNIOR PILARTE RODRÍGUEZ</t>
  </si>
  <si>
    <t>MENSAJERO EXTERNO</t>
  </si>
  <si>
    <t>Nsuplencia</t>
  </si>
  <si>
    <t xml:space="preserve">                                                    SRA. IVIS N. MONTERO MATOS</t>
  </si>
  <si>
    <t xml:space="preserve">                                   CONTADORA</t>
  </si>
  <si>
    <t>SUPLENCIA</t>
  </si>
  <si>
    <t>SR. GREGORIO MONTERO</t>
  </si>
  <si>
    <t>FIOR D ALIZA BALDAYAC HERRERA</t>
  </si>
  <si>
    <t>MIGUELINA CORPORAN RODRIGUEZ</t>
  </si>
  <si>
    <t>Departamento Técnico Académico</t>
  </si>
  <si>
    <t>MARIA TERESA DE LEON PAULINO</t>
  </si>
  <si>
    <t>GREGORIO DE JESUS MONTERO MONTERO</t>
  </si>
  <si>
    <t>LLUMERQUI  ANTONIO LEDESMA DIAZ</t>
  </si>
  <si>
    <t>SANDY NICOLAS LUCIANO MATOS</t>
  </si>
  <si>
    <t>SADAM SEBASTIAN SURIEL DEL ORBE</t>
  </si>
  <si>
    <t>DANESCA MARRERO MARCANO</t>
  </si>
  <si>
    <t>SERVIDOR PUBLICO NOMBRADO</t>
  </si>
  <si>
    <t xml:space="preserve"> </t>
  </si>
  <si>
    <t>OTROS DEC.</t>
  </si>
  <si>
    <t>TOTAL DESC.</t>
  </si>
  <si>
    <t>NETO</t>
  </si>
  <si>
    <t>BRUTO</t>
  </si>
  <si>
    <t>DIRECCION</t>
  </si>
  <si>
    <t>JURIDICO</t>
  </si>
  <si>
    <r>
      <t xml:space="preserve">KIRSY ALANA MEJIA UBIERA </t>
    </r>
    <r>
      <rPr>
        <i/>
        <sz val="12"/>
        <color rgb="FF000000"/>
        <rFont val="Times New Roman"/>
        <family val="1"/>
      </rPr>
      <t>(San Pedro de Macorís)</t>
    </r>
  </si>
  <si>
    <r>
      <t xml:space="preserve">ANGEL LEONARDO PLATA VENTURA </t>
    </r>
    <r>
      <rPr>
        <i/>
        <sz val="12"/>
        <color rgb="FF000000"/>
        <rFont val="Times New Roman"/>
        <family val="1"/>
      </rPr>
      <t>(San Francisco de Macorís)</t>
    </r>
  </si>
  <si>
    <r>
      <t>MARIO RODRIGUEZ MONTERO</t>
    </r>
    <r>
      <rPr>
        <i/>
        <sz val="12"/>
        <color rgb="FF000000"/>
        <rFont val="Times New Roman"/>
        <family val="1"/>
      </rPr>
      <t xml:space="preserve"> (San Juan de la Maguana)</t>
    </r>
  </si>
  <si>
    <r>
      <t xml:space="preserve">BELLANIRIS SANTOS REYES </t>
    </r>
    <r>
      <rPr>
        <i/>
        <sz val="12"/>
        <color rgb="FF000000"/>
        <rFont val="Times New Roman"/>
        <family val="1"/>
      </rPr>
      <t>(La Vega)</t>
    </r>
  </si>
  <si>
    <r>
      <t xml:space="preserve">YORCITO MATOS SANTOS </t>
    </r>
    <r>
      <rPr>
        <i/>
        <sz val="12"/>
        <color rgb="FF000000"/>
        <rFont val="Times New Roman"/>
        <family val="1"/>
      </rPr>
      <t>(Baní)</t>
    </r>
  </si>
  <si>
    <r>
      <t xml:space="preserve">RAMON FERNANDO TAVAREZ REYNOSO </t>
    </r>
    <r>
      <rPr>
        <i/>
        <sz val="12"/>
        <color rgb="FF000000"/>
        <rFont val="Times New Roman"/>
        <family val="1"/>
      </rPr>
      <t>(Santiago de los Caballeros)</t>
    </r>
  </si>
  <si>
    <t>MARIA ESTELA CLEMENTE GIL</t>
  </si>
  <si>
    <t>ENC, DPTO. DE RECURSOS HUMANOS</t>
  </si>
  <si>
    <t>SERVIDOR PUBLICO DE CARRERA</t>
  </si>
  <si>
    <t>FRANCISCO ANIBAL GONZALEZ</t>
  </si>
  <si>
    <t>ASESOR (A)</t>
  </si>
  <si>
    <t>Sección de Libre Acceso a la Información</t>
  </si>
  <si>
    <t>Departamento de Tecnologías de la Información y Comunicación</t>
  </si>
  <si>
    <t>DANIS RAMIREZ MONTERO</t>
  </si>
  <si>
    <t>DEILIN MATOS</t>
  </si>
  <si>
    <t xml:space="preserve">FIJO TOTALTES </t>
  </si>
  <si>
    <t>División de Desarrollo Institucional y Calidad de la Gestión</t>
  </si>
  <si>
    <t xml:space="preserve">ANALISTA DE COMPRAS Y CONTRATACIONES   </t>
  </si>
  <si>
    <t>Sección de Almacén</t>
  </si>
  <si>
    <t>INTERINATO TOTALES</t>
  </si>
  <si>
    <t>SADAM SEBASTIAN SURIEL DELORBE</t>
  </si>
  <si>
    <t>RHINA PEÑA</t>
  </si>
  <si>
    <t>División de  Coordinación de Eventos Formativos</t>
  </si>
  <si>
    <t>DAURY CASANOVA MONTERO</t>
  </si>
  <si>
    <t>SECRETARIA</t>
  </si>
  <si>
    <t>ALBA IRIS PEÑA MARRERO</t>
  </si>
  <si>
    <t>CONTADORA</t>
  </si>
  <si>
    <t>ELIEZER RAMIREZ MEDINA</t>
  </si>
  <si>
    <t>JACKIRI ALEXANDRA CARRION RAMOS</t>
  </si>
  <si>
    <t>ANALISTA FINANCIERO</t>
  </si>
  <si>
    <t>ENC. INTERINO DIVISION DE ADMISION E INFORMACION</t>
  </si>
  <si>
    <t>ENC. INTERINO DIVISION DE COORDINACION Y PROFESIONALIZACION</t>
  </si>
  <si>
    <t>TECNICO ADMINISTRATIVO</t>
  </si>
  <si>
    <t xml:space="preserve">TECNICO ADMINISTRATIVO </t>
  </si>
  <si>
    <t>OFICIAL ACADEMICO</t>
  </si>
  <si>
    <t>TECNICO EN COMUNICACIÓN</t>
  </si>
  <si>
    <t>ANALISTA LEGAL</t>
  </si>
  <si>
    <t>ENC. SECCION LIBRE ACCESO A LA INFORMACION  RAI</t>
  </si>
  <si>
    <t>ENC. DEPARTAMENTO TECNICO ACADEMICO</t>
  </si>
  <si>
    <t>INSTITUTO NACIONAL DE ADMINISTRACIÓN PÚBLICA 
(INAP)
NÓMINA DE PERSONAL FIJO, CORRESPONDIENTE AL MES DE JUNIO 2025</t>
  </si>
  <si>
    <t>Capitulo: 221</t>
  </si>
  <si>
    <t>Cuenta: 2.1.1.2.0.8</t>
  </si>
  <si>
    <t>DEPARTAMENTO DE COMUNICACIONES</t>
  </si>
  <si>
    <t>Nombramiento Temporal</t>
  </si>
  <si>
    <t>ARMANDO JOSE RABASSA ROSARIO</t>
  </si>
  <si>
    <t>DISEÑADOR GRAFICO</t>
  </si>
  <si>
    <t>SERVIDOR PÚBLICO CONTRATADO</t>
  </si>
  <si>
    <t>01/10/2024 - 31/03/2025</t>
  </si>
  <si>
    <t>MELISSA DE LA ROSA RODRÍGUEZ</t>
  </si>
  <si>
    <t>ENC. DEL DEPARTAMENTO DE COMUNCIACIONES</t>
  </si>
  <si>
    <t>01/04/2025 - 30/09/2025</t>
  </si>
  <si>
    <t xml:space="preserve">                           </t>
  </si>
  <si>
    <t>DEPARTAMENTO DE RECURSOS HUMANOS</t>
  </si>
  <si>
    <t>GLENNYS ARLENE DIAZ RAMRIEZ</t>
  </si>
  <si>
    <t>01/03/2025 - 30/09/2025</t>
  </si>
  <si>
    <t>DEPARTAMENTO DE PLANIFICACION Y DESARROLLO</t>
  </si>
  <si>
    <t>ANTHONNY EMMANUEL OLIVO SANTANA</t>
  </si>
  <si>
    <t xml:space="preserve">ENCARGADO DEL DEPARTAMENTO DE PLANIFICACIÓN Y DESARROLLO       </t>
  </si>
  <si>
    <t>01/04/2025 - 01/10/2025</t>
  </si>
  <si>
    <t>DIVISIÓN DE CONTABILIDAD</t>
  </si>
  <si>
    <t>YILIAM DE LA ROSA MALDONADO</t>
  </si>
  <si>
    <t xml:space="preserve">TÉCNICO DE CONTABILIDAD         </t>
  </si>
  <si>
    <t>01/11/2024 - 30/04/2025</t>
  </si>
  <si>
    <t>DIVISION DE DESARROLLO INSTITUCIONAL Y CALIDAD EN LA GESTION</t>
  </si>
  <si>
    <t>DENIS URIBE FERRERAS</t>
  </si>
  <si>
    <t>ANALISTA DE CALIDAD EN LA GESTION</t>
  </si>
  <si>
    <t>DEPARTAMENTO DE FORMACIÓN DOCENTE</t>
  </si>
  <si>
    <t>BETTY AWILDA ORTIZ PUJOLS</t>
  </si>
  <si>
    <t xml:space="preserve">ANALISTA DE PROGRAMACION ACADEMICO       </t>
  </si>
  <si>
    <t>SECCION DE ALMACEN</t>
  </si>
  <si>
    <t>HALINSON HIPOLITO DE LA CRUZ JIMENEZ</t>
  </si>
  <si>
    <t xml:space="preserve">ENCARGADO/A SECCION DE ALMACEN         </t>
  </si>
  <si>
    <t>01/09/2024 - 28/02/2025</t>
  </si>
  <si>
    <t>SECCION DE COMPRAS Y CONTRATACIONES</t>
  </si>
  <si>
    <t>EUGENIO EMILIO MORETA PEREZ</t>
  </si>
  <si>
    <t>01/01/2025 - 30/06/2025</t>
  </si>
  <si>
    <t>INSTITUTO NACIONAL DE ADMINISTRACION PUBLICA</t>
  </si>
  <si>
    <t>ANGEL PASTOR DE JESUS MORENO GARCIA</t>
  </si>
  <si>
    <t>ENCARGADO DEL CENTRO DE DOCUMENTACION</t>
  </si>
  <si>
    <t>01/08/2024 - 31/01/2025</t>
  </si>
  <si>
    <t>ELVINALISA DEL CARMEN ALMONTE REODRIGUEZ</t>
  </si>
  <si>
    <t>ENCARGADO OFICINA REGIONAL NORTE</t>
  </si>
  <si>
    <t>1/8/2024 - 31/05/2025</t>
  </si>
  <si>
    <t>LEONCIO JIMENEZ ORTIZ</t>
  </si>
  <si>
    <t>1/8/2024 - 31/01/2025</t>
  </si>
  <si>
    <t>MARTIN APOLONIO SANCHEZ ARTILES</t>
  </si>
  <si>
    <t>ENCARGADO DE LA DIVISION ADMINISTRATIVA</t>
  </si>
  <si>
    <t>1/8/2024 -31/05/2025</t>
  </si>
  <si>
    <t>JUANA ELENA RODRIGUEZ VASQUEZ</t>
  </si>
  <si>
    <t>ANALISTA DE PROGRAMACION ACADEMICA</t>
  </si>
  <si>
    <t>01/04/2025 -31/10/2025</t>
  </si>
  <si>
    <t>UE: 002</t>
  </si>
  <si>
    <t>DEPARTAMENTO DE INVESTIGACION E INNOVACION</t>
  </si>
  <si>
    <t>MABEL ARLETTE FERNANDEZ MATEO</t>
  </si>
  <si>
    <t xml:space="preserve">ENCARGADO (A) FORMULACION, MONITOREO Y EVALUACION PPP         </t>
  </si>
  <si>
    <t>CARMEN DAIANA GONZALEZ MOREL</t>
  </si>
  <si>
    <t>ANALISTA DE INVESTIGACION</t>
  </si>
  <si>
    <t>DEANNYS MILAGROS GONZALEZ JIMENEZ</t>
  </si>
  <si>
    <t>DEPARTAMENTO TECNICO ACADEMICO</t>
  </si>
  <si>
    <t>ARLENE  IRENE BENCOSME REYES</t>
  </si>
  <si>
    <t>ANALISTA DE ACREDITACION Y CE</t>
  </si>
  <si>
    <t>MARIO ALBERTO CRUSSET NUÑEZ</t>
  </si>
  <si>
    <t>TANIA MARIA HERNANDEZ BEATO</t>
  </si>
  <si>
    <t>01/08/2024 - 31/05/2025</t>
  </si>
  <si>
    <t>WILFREDO DE LA CRUZ JIMENEZ</t>
  </si>
  <si>
    <t>TECNICO DE VALIDACION Y ACREDITACION</t>
  </si>
  <si>
    <t>1/11/2024 - 31/05/2025</t>
  </si>
  <si>
    <t xml:space="preserve">  </t>
  </si>
  <si>
    <t>DEPARTAMENTO DE RECURSOS FORMATIVOS DIGITALES</t>
  </si>
  <si>
    <t>JULIO CESAR CASTRO</t>
  </si>
  <si>
    <t>DIVISION DE EXTENSIONES</t>
  </si>
  <si>
    <t>EVELYN AMADOR CASTILLO</t>
  </si>
  <si>
    <t>COORDINADORA ACADEMICO</t>
  </si>
  <si>
    <t>JUAN DE LA ROSA BELLO CUEVAS</t>
  </si>
  <si>
    <t>01/10/2024- 31/03/2025</t>
  </si>
  <si>
    <t>FAUSTINA PÉREZ DE CASTILLO</t>
  </si>
  <si>
    <t>GISSEL MANZUETA NUÑEZ</t>
  </si>
  <si>
    <t>YANIRIS ALTAGRACIA ESPINAL JORGE</t>
  </si>
  <si>
    <t>01/12/2024 - 31/05/2025</t>
  </si>
  <si>
    <t>DIVISIÓN DE COORDINACION DE EVENTOS FORMATIVOS</t>
  </si>
  <si>
    <t>PEDRO MICHEL FIGUEROA</t>
  </si>
  <si>
    <t>01/05/2025 -30/11/2025</t>
  </si>
  <si>
    <t>DIVISIÓN DE DESARROLLO CURRICULAR Y DOCENTE</t>
  </si>
  <si>
    <t>EVELYN DE LOS ANGELES CHAMAH MARTIN</t>
  </si>
  <si>
    <t>ENCARGADO ACADEMICO</t>
  </si>
  <si>
    <t>DIVISION DE ADMISION E INFORMACION</t>
  </si>
  <si>
    <t>ELSA ALEJANDRINA CARRASCO VARGAS</t>
  </si>
  <si>
    <t xml:space="preserve">ENCARGADO DEPARTAMENTO DE FORMACION DOCENTE         </t>
  </si>
  <si>
    <t xml:space="preserve">                                          SRA. IVIS N. MONTERO MATOS</t>
  </si>
  <si>
    <t xml:space="preserve">                           CONTADORA</t>
  </si>
  <si>
    <t>INSTITUTO NACIONAL DE ADMINISTRACIÓN PÚBLICA 
(INAP)
NÓMINA DE PERSONAL CONTRATADO CON CARÁCTER TEMPORAL, CORRESPONDIENTES AL MES DE JUNIO 2025</t>
  </si>
  <si>
    <t>Cuenta: 2.1.2.2.0.5</t>
  </si>
  <si>
    <t>Direccion General</t>
  </si>
  <si>
    <t>JAIRO RAFAEL RODRIGUEZ ORTIZ</t>
  </si>
  <si>
    <t>ASISTENTE DE SEGURIDAD</t>
  </si>
  <si>
    <t>PERSONAL DE VIGILANCIA</t>
  </si>
  <si>
    <t>MANUEL VIZCAINO VIZCAINO</t>
  </si>
  <si>
    <t>MIEMBRO DE SEGURIDAD</t>
  </si>
  <si>
    <t>YAIRENIS PAREDES CASTILLO</t>
  </si>
  <si>
    <t>RICHAL IVAN LUIS FELIZ</t>
  </si>
  <si>
    <t>OFICIAL VIGILANCIA RECEPCION</t>
  </si>
  <si>
    <t>FELIX MANUEL DE LA ROSA MOTA</t>
  </si>
  <si>
    <t xml:space="preserve">SEGURIDAD DEL DESPACHO         </t>
  </si>
  <si>
    <t>WANYI SANCHEZ NUÑEZ</t>
  </si>
  <si>
    <t>0.00</t>
  </si>
  <si>
    <t xml:space="preserve">                                            SRA. IVIS N. MONTERO MATOS</t>
  </si>
  <si>
    <t xml:space="preserve">                         CONTADORA</t>
  </si>
  <si>
    <r>
      <t xml:space="preserve">INSTITUTO NACIONAL DE ADMINISTRACIÓN PÚBLICA 
(INAP)
</t>
    </r>
    <r>
      <rPr>
        <b/>
        <sz val="12"/>
        <color theme="1"/>
        <rFont val="Segoe UI"/>
        <family val="2"/>
      </rPr>
      <t xml:space="preserve">NÓMINA DE PERSONAL DE VIGILANCIA, CORRESPONDIENTE AL MES DE JUNIO  2025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</si>
</sst>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[$-11C0A]#,##0.00;\-#,##0.00"/>
  </numFmts>
  <fonts count="4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Times New Roman"/>
      <family val="1"/>
    </font>
    <font>
      <sz val="12"/>
      <color indexed="8"/>
      <name val="Times New Roman"/>
      <family val="1"/>
    </font>
    <font>
      <sz val="12"/>
      <color rgb="FF000000"/>
      <name val="Times New Roman"/>
      <family val="1"/>
    </font>
    <font>
      <sz val="12"/>
      <name val="Times New Roman"/>
      <family val="1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sz val="14"/>
      <color theme="1"/>
      <name val="Times New Roman"/>
      <family val="1"/>
    </font>
    <font>
      <b/>
      <sz val="11"/>
      <color theme="1"/>
      <name val="Times New Roman"/>
      <family val="1"/>
    </font>
    <font>
      <b/>
      <sz val="20"/>
      <color theme="1"/>
      <name val="Times New Roman"/>
      <family val="1"/>
    </font>
    <font>
      <b/>
      <sz val="12"/>
      <color indexed="8"/>
      <name val="Times New Roman"/>
      <family val="1"/>
    </font>
    <font>
      <sz val="11"/>
      <color rgb="FF000000"/>
      <name val="Times New Roman"/>
      <family val="1"/>
    </font>
    <font>
      <i/>
      <sz val="12"/>
      <color rgb="FF000000"/>
      <name val="Times New Roman"/>
      <family val="1"/>
    </font>
    <font>
      <b/>
      <sz val="12"/>
      <name val="Times New Roman"/>
      <family val="1"/>
    </font>
    <font>
      <b/>
      <sz val="11"/>
      <color rgb="FFFF0000"/>
      <name val="Times New Roman"/>
      <family val="1"/>
    </font>
    <font>
      <sz val="18"/>
      <color rgb="FFFF0000"/>
      <name val="Times New Roman"/>
      <family val="1"/>
    </font>
    <font>
      <sz val="11"/>
      <color rgb="FFFF0000"/>
      <name val="Times New Roman"/>
      <family val="1"/>
    </font>
    <font>
      <b/>
      <sz val="14"/>
      <name val="Times New Roman"/>
      <family val="1"/>
    </font>
    <font>
      <b/>
      <sz val="18"/>
      <color theme="1"/>
      <name val="Times New Roman"/>
      <family val="1"/>
    </font>
    <font>
      <b/>
      <sz val="16"/>
      <color theme="1"/>
      <name val="Times New Roman"/>
      <family val="1"/>
    </font>
    <font>
      <b/>
      <sz val="12"/>
      <color rgb="FFFF0000"/>
      <name val="Times New Roman"/>
      <family val="1"/>
    </font>
    <font>
      <b/>
      <sz val="11"/>
      <name val="Times New Roman"/>
      <family val="1"/>
    </font>
    <font>
      <b/>
      <sz val="11"/>
      <color indexed="8"/>
      <name val="Times New Roman"/>
      <family val="1"/>
    </font>
    <font>
      <b/>
      <sz val="16"/>
      <color theme="1"/>
      <name val="Segoe UI"/>
      <family val="2"/>
    </font>
    <font>
      <b/>
      <sz val="14"/>
      <color theme="1"/>
      <name val="Segoe UI"/>
      <family val="2"/>
    </font>
    <font>
      <b/>
      <sz val="20"/>
      <color theme="1"/>
      <name val="Segoe UI "/>
    </font>
    <font>
      <b/>
      <sz val="14"/>
      <color theme="1"/>
      <name val="Segoe UI "/>
    </font>
    <font>
      <sz val="12"/>
      <name val="Segoe UI "/>
    </font>
    <font>
      <b/>
      <sz val="12"/>
      <name val="Segoe UI "/>
    </font>
    <font>
      <b/>
      <sz val="14"/>
      <name val="Segoe UI "/>
    </font>
    <font>
      <b/>
      <sz val="20"/>
      <name val="Segoe UI "/>
    </font>
    <font>
      <sz val="12"/>
      <name val="Segoe UI"/>
      <family val="2"/>
    </font>
    <font>
      <b/>
      <sz val="12"/>
      <name val="Segoe UI"/>
      <family val="2"/>
    </font>
    <font>
      <b/>
      <sz val="14"/>
      <name val="Segoe UI"/>
      <family val="2"/>
    </font>
    <font>
      <b/>
      <sz val="20"/>
      <name val="Segoe UI"/>
      <family val="2"/>
    </font>
    <font>
      <sz val="11"/>
      <name val="Calibri"/>
      <family val="2"/>
      <scheme val="minor"/>
    </font>
    <font>
      <sz val="12"/>
      <color theme="1"/>
      <name val="Segoe UI"/>
      <family val="2"/>
    </font>
    <font>
      <b/>
      <sz val="12"/>
      <color theme="1"/>
      <name val="Segoe UI"/>
      <family val="2"/>
    </font>
    <font>
      <b/>
      <sz val="12"/>
      <color theme="1"/>
      <name val="Segoe UI "/>
    </font>
    <font>
      <b/>
      <sz val="12"/>
      <color indexed="8"/>
      <name val="Segoe UI "/>
    </font>
    <font>
      <b/>
      <sz val="20"/>
      <color theme="1"/>
      <name val="Segoe UI"/>
      <family val="2"/>
    </font>
    <font>
      <sz val="12"/>
      <color indexed="8"/>
      <name val="Segoe UI"/>
      <family val="2"/>
    </font>
    <font>
      <sz val="12"/>
      <color theme="1"/>
      <name val="Calibri"/>
      <family val="2"/>
      <scheme val="minor"/>
    </font>
    <font>
      <b/>
      <sz val="12"/>
      <color indexed="8"/>
      <name val="Segoe UI"/>
      <family val="2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06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9" fillId="0" borderId="0" xfId="0" applyFont="1"/>
    <xf numFmtId="0" fontId="7" fillId="0" borderId="0" xfId="0" applyFont="1" applyAlignment="1">
      <alignment horizontal="center" vertical="center"/>
    </xf>
    <xf numFmtId="0" fontId="10" fillId="0" borderId="0" xfId="0" applyFont="1"/>
    <xf numFmtId="0" fontId="9" fillId="4" borderId="0" xfId="0" applyFont="1" applyFill="1"/>
    <xf numFmtId="0" fontId="9" fillId="4" borderId="1" xfId="0" applyFont="1" applyFill="1" applyBorder="1"/>
    <xf numFmtId="0" fontId="7" fillId="4" borderId="1" xfId="0" applyFont="1" applyFill="1" applyBorder="1" applyAlignment="1">
      <alignment horizontal="center" vertical="center"/>
    </xf>
    <xf numFmtId="3" fontId="9" fillId="4" borderId="0" xfId="0" applyNumberFormat="1" applyFont="1" applyFill="1"/>
    <xf numFmtId="0" fontId="11" fillId="4" borderId="1" xfId="0" applyFont="1" applyFill="1" applyBorder="1"/>
    <xf numFmtId="43" fontId="4" fillId="4" borderId="1" xfId="1" applyFont="1" applyFill="1" applyBorder="1" applyAlignment="1">
      <alignment horizontal="right" vertical="center" wrapText="1"/>
    </xf>
    <xf numFmtId="4" fontId="9" fillId="4" borderId="1" xfId="0" applyNumberFormat="1" applyFont="1" applyFill="1" applyBorder="1"/>
    <xf numFmtId="4" fontId="9" fillId="4" borderId="1" xfId="0" applyNumberFormat="1" applyFont="1" applyFill="1" applyBorder="1" applyAlignment="1">
      <alignment horizontal="right"/>
    </xf>
    <xf numFmtId="43" fontId="13" fillId="5" borderId="1" xfId="1" applyFont="1" applyFill="1" applyBorder="1" applyAlignment="1">
      <alignment horizontal="right" vertical="center" wrapText="1"/>
    </xf>
    <xf numFmtId="4" fontId="11" fillId="5" borderId="1" xfId="0" applyNumberFormat="1" applyFont="1" applyFill="1" applyBorder="1"/>
    <xf numFmtId="3" fontId="11" fillId="4" borderId="1" xfId="0" applyNumberFormat="1" applyFont="1" applyFill="1" applyBorder="1"/>
    <xf numFmtId="4" fontId="11" fillId="4" borderId="1" xfId="0" applyNumberFormat="1" applyFont="1" applyFill="1" applyBorder="1"/>
    <xf numFmtId="0" fontId="9" fillId="0" borderId="1" xfId="0" applyFont="1" applyBorder="1"/>
    <xf numFmtId="4" fontId="9" fillId="4" borderId="1" xfId="0" applyNumberFormat="1" applyFont="1" applyFill="1" applyBorder="1" applyAlignment="1">
      <alignment vertical="center"/>
    </xf>
    <xf numFmtId="4" fontId="9" fillId="4" borderId="1" xfId="0" applyNumberFormat="1" applyFont="1" applyFill="1" applyBorder="1" applyAlignment="1">
      <alignment horizontal="right" vertical="center"/>
    </xf>
    <xf numFmtId="43" fontId="13" fillId="4" borderId="1" xfId="1" applyFont="1" applyFill="1" applyBorder="1" applyAlignment="1">
      <alignment horizontal="right" vertical="center" wrapText="1"/>
    </xf>
    <xf numFmtId="4" fontId="11" fillId="4" borderId="1" xfId="0" applyNumberFormat="1" applyFont="1" applyFill="1" applyBorder="1" applyAlignment="1">
      <alignment vertical="center"/>
    </xf>
    <xf numFmtId="3" fontId="9" fillId="0" borderId="0" xfId="0" applyNumberFormat="1" applyFont="1"/>
    <xf numFmtId="4" fontId="9" fillId="4" borderId="0" xfId="0" applyNumberFormat="1" applyFont="1" applyFill="1"/>
    <xf numFmtId="43" fontId="11" fillId="6" borderId="0" xfId="1" applyFont="1" applyFill="1" applyAlignment="1">
      <alignment horizontal="center"/>
    </xf>
    <xf numFmtId="43" fontId="11" fillId="6" borderId="0" xfId="1" applyFont="1" applyFill="1" applyBorder="1" applyAlignment="1">
      <alignment horizontal="center"/>
    </xf>
    <xf numFmtId="43" fontId="11" fillId="0" borderId="0" xfId="1" applyFont="1" applyAlignment="1">
      <alignment horizontal="center"/>
    </xf>
    <xf numFmtId="43" fontId="9" fillId="0" borderId="0" xfId="1" applyFont="1"/>
    <xf numFmtId="43" fontId="9" fillId="6" borderId="0" xfId="1" applyFont="1" applyFill="1"/>
    <xf numFmtId="43" fontId="9" fillId="0" borderId="0" xfId="0" applyNumberFormat="1" applyFont="1"/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4" fontId="4" fillId="0" borderId="0" xfId="0" applyNumberFormat="1" applyFont="1" applyAlignment="1">
      <alignment horizontal="right" vertical="center"/>
    </xf>
    <xf numFmtId="4" fontId="13" fillId="0" borderId="0" xfId="0" applyNumberFormat="1" applyFont="1" applyAlignment="1">
      <alignment horizontal="right" vertical="center"/>
    </xf>
    <xf numFmtId="4" fontId="9" fillId="3" borderId="0" xfId="0" applyNumberFormat="1" applyFont="1" applyFill="1"/>
    <xf numFmtId="0" fontId="11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3" borderId="0" xfId="0" applyFont="1" applyFill="1"/>
    <xf numFmtId="164" fontId="14" fillId="0" borderId="0" xfId="0" applyNumberFormat="1" applyFont="1" applyAlignment="1">
      <alignment horizontal="right" vertical="center" wrapText="1" readingOrder="1"/>
    </xf>
    <xf numFmtId="0" fontId="9" fillId="0" borderId="1" xfId="0" applyFont="1" applyBorder="1" applyAlignment="1">
      <alignment horizontal="center" vertical="center" wrapText="1"/>
    </xf>
    <xf numFmtId="4" fontId="9" fillId="0" borderId="0" xfId="0" applyNumberFormat="1" applyFont="1"/>
    <xf numFmtId="0" fontId="11" fillId="4" borderId="1" xfId="0" applyFont="1" applyFill="1" applyBorder="1" applyAlignment="1">
      <alignment horizontal="center" vertical="center"/>
    </xf>
    <xf numFmtId="164" fontId="14" fillId="0" borderId="1" xfId="0" applyNumberFormat="1" applyFont="1" applyBorder="1" applyAlignment="1">
      <alignment horizontal="right" vertical="center" wrapText="1" readingOrder="1"/>
    </xf>
    <xf numFmtId="164" fontId="5" fillId="0" borderId="1" xfId="0" applyNumberFormat="1" applyFont="1" applyBorder="1" applyAlignment="1">
      <alignment horizontal="right" vertical="center" wrapText="1" readingOrder="1"/>
    </xf>
    <xf numFmtId="4" fontId="3" fillId="4" borderId="1" xfId="0" applyNumberFormat="1" applyFont="1" applyFill="1" applyBorder="1" applyAlignment="1">
      <alignment vertical="center"/>
    </xf>
    <xf numFmtId="4" fontId="13" fillId="0" borderId="1" xfId="0" applyNumberFormat="1" applyFont="1" applyBorder="1" applyAlignment="1">
      <alignment vertical="center"/>
    </xf>
    <xf numFmtId="4" fontId="11" fillId="4" borderId="2" xfId="0" applyNumberFormat="1" applyFont="1" applyFill="1" applyBorder="1"/>
    <xf numFmtId="43" fontId="4" fillId="4" borderId="1" xfId="1" applyFont="1" applyFill="1" applyBorder="1" applyAlignment="1">
      <alignment horizontal="center" wrapText="1"/>
    </xf>
    <xf numFmtId="4" fontId="9" fillId="4" borderId="1" xfId="0" applyNumberFormat="1" applyFont="1" applyFill="1" applyBorder="1" applyAlignment="1">
      <alignment horizontal="center"/>
    </xf>
    <xf numFmtId="43" fontId="9" fillId="3" borderId="0" xfId="0" applyNumberFormat="1" applyFont="1" applyFill="1"/>
    <xf numFmtId="0" fontId="9" fillId="0" borderId="0" xfId="0" applyFont="1" applyAlignment="1">
      <alignment horizontal="center"/>
    </xf>
    <xf numFmtId="0" fontId="9" fillId="0" borderId="0" xfId="0" applyFont="1" applyAlignment="1">
      <alignment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43" fontId="9" fillId="4" borderId="1" xfId="0" applyNumberFormat="1" applyFont="1" applyFill="1" applyBorder="1"/>
    <xf numFmtId="43" fontId="4" fillId="4" borderId="0" xfId="1" applyFont="1" applyFill="1" applyBorder="1" applyAlignment="1">
      <alignment horizontal="right" vertical="center" wrapText="1"/>
    </xf>
    <xf numFmtId="4" fontId="4" fillId="4" borderId="0" xfId="0" applyNumberFormat="1" applyFont="1" applyFill="1" applyAlignment="1">
      <alignment horizontal="right" vertical="center"/>
    </xf>
    <xf numFmtId="4" fontId="4" fillId="4" borderId="0" xfId="0" applyNumberFormat="1" applyFont="1" applyFill="1" applyAlignment="1">
      <alignment vertical="center"/>
    </xf>
    <xf numFmtId="0" fontId="11" fillId="4" borderId="0" xfId="0" applyFont="1" applyFill="1"/>
    <xf numFmtId="43" fontId="9" fillId="4" borderId="0" xfId="1" applyFont="1" applyFill="1"/>
    <xf numFmtId="4" fontId="11" fillId="4" borderId="0" xfId="0" applyNumberFormat="1" applyFont="1" applyFill="1"/>
    <xf numFmtId="43" fontId="9" fillId="4" borderId="1" xfId="1" applyFont="1" applyFill="1" applyBorder="1"/>
    <xf numFmtId="4" fontId="4" fillId="0" borderId="0" xfId="0" applyNumberFormat="1" applyFont="1" applyAlignment="1">
      <alignment vertical="center"/>
    </xf>
    <xf numFmtId="4" fontId="13" fillId="0" borderId="0" xfId="0" applyNumberFormat="1" applyFont="1" applyAlignment="1">
      <alignment vertical="center"/>
    </xf>
    <xf numFmtId="0" fontId="7" fillId="4" borderId="0" xfId="0" applyFont="1" applyFill="1" applyAlignment="1">
      <alignment horizontal="center" vertical="center"/>
    </xf>
    <xf numFmtId="0" fontId="3" fillId="0" borderId="0" xfId="0" applyFont="1"/>
    <xf numFmtId="43" fontId="13" fillId="0" borderId="0" xfId="1" applyFont="1" applyFill="1" applyBorder="1" applyAlignment="1">
      <alignment vertical="center" wrapText="1"/>
    </xf>
    <xf numFmtId="43" fontId="13" fillId="0" borderId="0" xfId="1" applyFont="1" applyBorder="1" applyAlignment="1">
      <alignment horizontal="left" vertical="center" wrapText="1"/>
    </xf>
    <xf numFmtId="43" fontId="13" fillId="0" borderId="0" xfId="1" applyFont="1" applyBorder="1" applyAlignment="1">
      <alignment horizontal="center" vertical="center"/>
    </xf>
    <xf numFmtId="43" fontId="13" fillId="0" borderId="0" xfId="1" applyFont="1" applyBorder="1" applyAlignment="1">
      <alignment horizontal="center" vertical="center" wrapText="1"/>
    </xf>
    <xf numFmtId="43" fontId="13" fillId="0" borderId="0" xfId="1" applyFont="1" applyFill="1" applyBorder="1" applyAlignment="1">
      <alignment horizontal="right" vertical="center" wrapText="1"/>
    </xf>
    <xf numFmtId="43" fontId="13" fillId="3" borderId="0" xfId="1" applyFont="1" applyFill="1" applyBorder="1" applyAlignment="1">
      <alignment horizontal="right" vertical="center" wrapText="1"/>
    </xf>
    <xf numFmtId="0" fontId="3" fillId="0" borderId="0" xfId="0" applyFont="1" applyAlignment="1">
      <alignment horizontal="center" vertical="center"/>
    </xf>
    <xf numFmtId="4" fontId="3" fillId="0" borderId="0" xfId="0" applyNumberFormat="1" applyFont="1" applyAlignment="1">
      <alignment horizontal="center" vertical="center"/>
    </xf>
    <xf numFmtId="0" fontId="3" fillId="4" borderId="0" xfId="0" applyFont="1" applyFill="1"/>
    <xf numFmtId="43" fontId="9" fillId="4" borderId="0" xfId="1" applyFont="1" applyFill="1" applyAlignment="1">
      <alignment horizontal="right"/>
    </xf>
    <xf numFmtId="4" fontId="9" fillId="4" borderId="0" xfId="0" applyNumberFormat="1" applyFont="1" applyFill="1" applyAlignment="1">
      <alignment horizontal="left"/>
    </xf>
    <xf numFmtId="43" fontId="13" fillId="0" borderId="0" xfId="1" applyFont="1" applyFill="1" applyAlignment="1">
      <alignment vertical="center" wrapText="1"/>
    </xf>
    <xf numFmtId="43" fontId="13" fillId="0" borderId="0" xfId="1" applyFont="1" applyAlignment="1">
      <alignment horizontal="left" vertical="center" wrapText="1"/>
    </xf>
    <xf numFmtId="43" fontId="13" fillId="0" borderId="0" xfId="1" applyFont="1" applyAlignment="1">
      <alignment horizontal="center" vertical="center"/>
    </xf>
    <xf numFmtId="4" fontId="3" fillId="4" borderId="0" xfId="0" applyNumberFormat="1" applyFont="1" applyFill="1"/>
    <xf numFmtId="0" fontId="13" fillId="0" borderId="0" xfId="0" applyFont="1" applyAlignment="1">
      <alignment horizontal="center" vertical="center" wrapText="1"/>
    </xf>
    <xf numFmtId="0" fontId="4" fillId="0" borderId="0" xfId="0" applyFont="1" applyAlignment="1">
      <alignment wrapText="1"/>
    </xf>
    <xf numFmtId="43" fontId="13" fillId="4" borderId="1" xfId="1" applyFont="1" applyFill="1" applyBorder="1" applyAlignment="1">
      <alignment horizontal="center" vertical="center" wrapText="1"/>
    </xf>
    <xf numFmtId="2" fontId="13" fillId="4" borderId="1" xfId="1" applyNumberFormat="1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4" fontId="9" fillId="4" borderId="1" xfId="0" applyNumberFormat="1" applyFont="1" applyFill="1" applyBorder="1" applyAlignment="1">
      <alignment horizontal="left"/>
    </xf>
    <xf numFmtId="0" fontId="20" fillId="0" borderId="1" xfId="0" applyFont="1" applyBorder="1" applyAlignment="1">
      <alignment horizontal="center" vertical="center" wrapText="1"/>
    </xf>
    <xf numFmtId="0" fontId="19" fillId="0" borderId="0" xfId="0" applyFont="1" applyAlignment="1">
      <alignment wrapText="1"/>
    </xf>
    <xf numFmtId="0" fontId="21" fillId="0" borderId="1" xfId="0" applyFont="1" applyBorder="1" applyAlignment="1">
      <alignment horizontal="center" vertical="center" wrapText="1"/>
    </xf>
    <xf numFmtId="4" fontId="9" fillId="0" borderId="0" xfId="0" applyNumberFormat="1" applyFont="1" applyAlignment="1">
      <alignment horizontal="left"/>
    </xf>
    <xf numFmtId="0" fontId="9" fillId="0" borderId="0" xfId="0" applyFont="1" applyAlignment="1">
      <alignment horizontal="left"/>
    </xf>
    <xf numFmtId="4" fontId="9" fillId="0" borderId="0" xfId="0" applyNumberFormat="1" applyFont="1" applyAlignment="1">
      <alignment horizontal="center" vertical="center" wrapText="1"/>
    </xf>
    <xf numFmtId="0" fontId="11" fillId="6" borderId="2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9" fillId="6" borderId="4" xfId="0" applyFont="1" applyFill="1" applyBorder="1" applyAlignment="1">
      <alignment horizontal="center" vertical="center" wrapText="1"/>
    </xf>
    <xf numFmtId="43" fontId="4" fillId="5" borderId="1" xfId="1" applyFont="1" applyFill="1" applyBorder="1" applyAlignment="1">
      <alignment horizontal="right" vertical="center" wrapText="1"/>
    </xf>
    <xf numFmtId="43" fontId="9" fillId="4" borderId="0" xfId="0" applyNumberFormat="1" applyFont="1" applyFill="1"/>
    <xf numFmtId="0" fontId="7" fillId="5" borderId="0" xfId="0" applyFont="1" applyFill="1" applyAlignment="1">
      <alignment horizontal="center" vertical="center"/>
    </xf>
    <xf numFmtId="43" fontId="23" fillId="3" borderId="0" xfId="1" applyFont="1" applyFill="1" applyBorder="1" applyAlignment="1">
      <alignment horizontal="right" vertical="center" wrapText="1"/>
    </xf>
    <xf numFmtId="43" fontId="23" fillId="0" borderId="0" xfId="1" applyFont="1" applyFill="1" applyBorder="1" applyAlignment="1">
      <alignment horizontal="right" vertical="center" wrapText="1"/>
    </xf>
    <xf numFmtId="0" fontId="11" fillId="5" borderId="1" xfId="0" applyFont="1" applyFill="1" applyBorder="1"/>
    <xf numFmtId="4" fontId="9" fillId="5" borderId="1" xfId="0" applyNumberFormat="1" applyFont="1" applyFill="1" applyBorder="1"/>
    <xf numFmtId="4" fontId="9" fillId="5" borderId="2" xfId="0" applyNumberFormat="1" applyFont="1" applyFill="1" applyBorder="1"/>
    <xf numFmtId="0" fontId="7" fillId="0" borderId="1" xfId="0" applyFont="1" applyBorder="1" applyAlignment="1">
      <alignment horizontal="center" vertical="center"/>
    </xf>
    <xf numFmtId="4" fontId="11" fillId="6" borderId="1" xfId="0" applyNumberFormat="1" applyFont="1" applyFill="1" applyBorder="1" applyAlignment="1">
      <alignment horizontal="left" vertical="center"/>
    </xf>
    <xf numFmtId="4" fontId="11" fillId="4" borderId="1" xfId="0" applyNumberFormat="1" applyFont="1" applyFill="1" applyBorder="1" applyAlignment="1">
      <alignment horizontal="left" vertical="center"/>
    </xf>
    <xf numFmtId="4" fontId="24" fillId="4" borderId="1" xfId="0" applyNumberFormat="1" applyFont="1" applyFill="1" applyBorder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43" fontId="4" fillId="0" borderId="0" xfId="1" applyFont="1" applyFill="1" applyBorder="1" applyAlignment="1">
      <alignment horizontal="right" vertical="center" wrapText="1"/>
    </xf>
    <xf numFmtId="0" fontId="6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43" fontId="4" fillId="0" borderId="0" xfId="1" applyFont="1" applyFill="1" applyBorder="1" applyAlignment="1">
      <alignment vertical="center" wrapText="1"/>
    </xf>
    <xf numFmtId="43" fontId="13" fillId="0" borderId="0" xfId="1" applyFont="1" applyFill="1" applyBorder="1" applyAlignment="1">
      <alignment horizontal="center" vertical="center" wrapText="1"/>
    </xf>
    <xf numFmtId="4" fontId="9" fillId="0" borderId="0" xfId="0" applyNumberFormat="1" applyFont="1" applyAlignment="1">
      <alignment vertical="center"/>
    </xf>
    <xf numFmtId="4" fontId="11" fillId="0" borderId="0" xfId="0" applyNumberFormat="1" applyFont="1" applyAlignment="1">
      <alignment vertical="center"/>
    </xf>
    <xf numFmtId="4" fontId="25" fillId="0" borderId="0" xfId="0" applyNumberFormat="1" applyFont="1" applyAlignment="1">
      <alignment horizontal="right" vertical="center"/>
    </xf>
    <xf numFmtId="4" fontId="6" fillId="0" borderId="0" xfId="0" applyNumberFormat="1" applyFont="1" applyAlignment="1">
      <alignment vertical="center"/>
    </xf>
    <xf numFmtId="43" fontId="13" fillId="0" borderId="0" xfId="1" applyFont="1" applyFill="1" applyBorder="1" applyAlignment="1">
      <alignment horizontal="center" vertical="center"/>
    </xf>
    <xf numFmtId="43" fontId="13" fillId="0" borderId="0" xfId="1" applyFont="1" applyFill="1" applyBorder="1" applyAlignment="1">
      <alignment horizontal="left" vertical="center" wrapText="1"/>
    </xf>
    <xf numFmtId="43" fontId="4" fillId="0" borderId="0" xfId="1" applyFont="1" applyFill="1" applyBorder="1" applyAlignment="1">
      <alignment horizontal="left" vertical="center" wrapText="1"/>
    </xf>
    <xf numFmtId="43" fontId="4" fillId="0" borderId="0" xfId="1" applyFont="1" applyFill="1" applyBorder="1" applyAlignment="1">
      <alignment horizontal="center" vertical="center" wrapText="1"/>
    </xf>
    <xf numFmtId="0" fontId="4" fillId="0" borderId="0" xfId="1" applyNumberFormat="1" applyFont="1" applyFill="1" applyBorder="1" applyAlignment="1">
      <alignment horizontal="left" vertical="center" wrapText="1"/>
    </xf>
    <xf numFmtId="43" fontId="4" fillId="0" borderId="0" xfId="1" applyFont="1" applyFill="1" applyBorder="1" applyAlignment="1">
      <alignment horizontal="center" vertical="center"/>
    </xf>
    <xf numFmtId="43" fontId="3" fillId="0" borderId="0" xfId="1" applyFont="1" applyFill="1" applyBorder="1" applyAlignment="1">
      <alignment horizontal="right" vertical="center" wrapText="1"/>
    </xf>
    <xf numFmtId="43" fontId="8" fillId="0" borderId="0" xfId="1" applyFont="1" applyFill="1" applyBorder="1" applyAlignment="1">
      <alignment horizontal="right" vertical="center" wrapText="1"/>
    </xf>
    <xf numFmtId="2" fontId="4" fillId="0" borderId="0" xfId="1" applyNumberFormat="1" applyFont="1" applyFill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7" fillId="2" borderId="0" xfId="0" applyFont="1" applyFill="1" applyAlignment="1">
      <alignment horizontal="center" vertical="center" wrapText="1"/>
    </xf>
    <xf numFmtId="0" fontId="3" fillId="0" borderId="0" xfId="0" applyFont="1" applyAlignment="1">
      <alignment wrapText="1"/>
    </xf>
    <xf numFmtId="4" fontId="6" fillId="0" borderId="0" xfId="0" applyNumberFormat="1" applyFont="1" applyAlignment="1">
      <alignment horizontal="right" vertical="center"/>
    </xf>
    <xf numFmtId="0" fontId="13" fillId="0" borderId="0" xfId="0" applyFont="1" applyAlignment="1">
      <alignment vertical="center" wrapText="1"/>
    </xf>
    <xf numFmtId="0" fontId="13" fillId="0" borderId="0" xfId="0" applyFont="1" applyAlignment="1">
      <alignment horizontal="center" vertical="center"/>
    </xf>
    <xf numFmtId="4" fontId="16" fillId="0" borderId="0" xfId="0" applyNumberFormat="1" applyFont="1" applyAlignment="1">
      <alignment horizontal="right" vertical="center"/>
    </xf>
    <xf numFmtId="0" fontId="13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4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43" fontId="16" fillId="0" borderId="9" xfId="1" applyFont="1" applyFill="1" applyBorder="1" applyAlignment="1">
      <alignment horizontal="right" vertical="center" wrapText="1"/>
    </xf>
    <xf numFmtId="0" fontId="11" fillId="4" borderId="2" xfId="0" applyFont="1" applyFill="1" applyBorder="1" applyAlignment="1">
      <alignment horizontal="center" vertical="center"/>
    </xf>
    <xf numFmtId="0" fontId="11" fillId="4" borderId="3" xfId="0" applyFont="1" applyFill="1" applyBorder="1" applyAlignment="1">
      <alignment horizontal="center" vertical="center"/>
    </xf>
    <xf numFmtId="0" fontId="11" fillId="4" borderId="4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22" fillId="0" borderId="1" xfId="0" applyFont="1" applyBorder="1" applyAlignment="1">
      <alignment horizontal="center" vertical="center" wrapText="1"/>
    </xf>
    <xf numFmtId="0" fontId="22" fillId="0" borderId="6" xfId="0" applyFont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11" fillId="6" borderId="2" xfId="0" applyFont="1" applyFill="1" applyBorder="1" applyAlignment="1">
      <alignment horizontal="center" vertical="center"/>
    </xf>
    <xf numFmtId="0" fontId="9" fillId="6" borderId="3" xfId="0" applyFont="1" applyFill="1" applyBorder="1" applyAlignment="1">
      <alignment horizontal="center" vertical="center"/>
    </xf>
    <xf numFmtId="0" fontId="9" fillId="6" borderId="4" xfId="0" applyFont="1" applyFill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6" borderId="2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9" fillId="6" borderId="4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/>
    </xf>
    <xf numFmtId="0" fontId="11" fillId="4" borderId="3" xfId="0" applyFont="1" applyFill="1" applyBorder="1" applyAlignment="1">
      <alignment horizontal="center"/>
    </xf>
    <xf numFmtId="0" fontId="11" fillId="4" borderId="4" xfId="0" applyFont="1" applyFill="1" applyBorder="1" applyAlignment="1">
      <alignment horizontal="center"/>
    </xf>
    <xf numFmtId="4" fontId="3" fillId="0" borderId="0" xfId="0" applyNumberFormat="1" applyFont="1" applyAlignment="1">
      <alignment horizontal="center" vertical="center"/>
    </xf>
    <xf numFmtId="4" fontId="8" fillId="0" borderId="0" xfId="0" applyNumberFormat="1" applyFont="1" applyAlignment="1">
      <alignment horizontal="center" vertical="center"/>
    </xf>
    <xf numFmtId="0" fontId="26" fillId="0" borderId="10" xfId="0" applyFont="1" applyBorder="1" applyAlignment="1">
      <alignment horizontal="center" vertical="center" wrapText="1"/>
    </xf>
    <xf numFmtId="0" fontId="27" fillId="0" borderId="11" xfId="0" applyFont="1" applyBorder="1" applyAlignment="1">
      <alignment horizontal="center" vertical="center" wrapText="1"/>
    </xf>
    <xf numFmtId="0" fontId="27" fillId="0" borderId="12" xfId="0" applyFont="1" applyBorder="1" applyAlignment="1">
      <alignment horizontal="center" vertical="center" wrapText="1"/>
    </xf>
    <xf numFmtId="0" fontId="27" fillId="0" borderId="13" xfId="0" applyFont="1" applyBorder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0" fontId="27" fillId="0" borderId="14" xfId="0" applyFont="1" applyBorder="1" applyAlignment="1">
      <alignment horizontal="center" vertical="center" wrapText="1"/>
    </xf>
    <xf numFmtId="0" fontId="27" fillId="0" borderId="2" xfId="0" applyFont="1" applyBorder="1" applyAlignment="1">
      <alignment horizontal="center" vertical="center"/>
    </xf>
    <xf numFmtId="0" fontId="27" fillId="0" borderId="15" xfId="0" applyFont="1" applyBorder="1" applyAlignment="1">
      <alignment horizontal="center" vertical="center"/>
    </xf>
    <xf numFmtId="0" fontId="27" fillId="0" borderId="16" xfId="0" applyFont="1" applyBorder="1" applyAlignment="1">
      <alignment horizontal="center" vertical="center"/>
    </xf>
    <xf numFmtId="0" fontId="27" fillId="0" borderId="17" xfId="0" applyFont="1" applyBorder="1" applyAlignment="1">
      <alignment horizontal="center" vertical="center"/>
    </xf>
    <xf numFmtId="0" fontId="28" fillId="0" borderId="18" xfId="0" applyFont="1" applyBorder="1" applyAlignment="1">
      <alignment horizontal="center" vertical="center"/>
    </xf>
    <xf numFmtId="0" fontId="28" fillId="0" borderId="19" xfId="0" applyFont="1" applyBorder="1" applyAlignment="1">
      <alignment horizontal="center" vertical="center"/>
    </xf>
    <xf numFmtId="0" fontId="28" fillId="0" borderId="20" xfId="0" applyFont="1" applyBorder="1" applyAlignment="1">
      <alignment horizontal="center" vertical="center"/>
    </xf>
    <xf numFmtId="0" fontId="29" fillId="0" borderId="21" xfId="0" applyFont="1" applyBorder="1" applyAlignment="1">
      <alignment horizontal="center" vertical="center"/>
    </xf>
    <xf numFmtId="0" fontId="30" fillId="0" borderId="11" xfId="0" applyFont="1" applyBorder="1" applyAlignment="1">
      <alignment horizontal="center" vertical="center"/>
    </xf>
    <xf numFmtId="0" fontId="30" fillId="0" borderId="11" xfId="0" applyFont="1" applyBorder="1" applyAlignment="1">
      <alignment horizontal="left" vertical="center"/>
    </xf>
    <xf numFmtId="43" fontId="30" fillId="0" borderId="11" xfId="1" applyFont="1" applyFill="1" applyBorder="1" applyAlignment="1">
      <alignment horizontal="right" vertical="center" wrapText="1"/>
    </xf>
    <xf numFmtId="4" fontId="30" fillId="0" borderId="11" xfId="0" applyNumberFormat="1" applyFont="1" applyBorder="1" applyAlignment="1">
      <alignment horizontal="right" vertical="center"/>
    </xf>
    <xf numFmtId="43" fontId="31" fillId="0" borderId="11" xfId="1" applyFont="1" applyFill="1" applyBorder="1" applyAlignment="1">
      <alignment horizontal="right" vertical="center" wrapText="1"/>
    </xf>
    <xf numFmtId="0" fontId="30" fillId="0" borderId="0" xfId="0" applyFont="1" applyAlignment="1">
      <alignment horizontal="center" vertical="center"/>
    </xf>
    <xf numFmtId="0" fontId="30" fillId="0" borderId="0" xfId="0" applyFont="1" applyAlignment="1">
      <alignment horizontal="left" vertical="center" wrapText="1"/>
    </xf>
    <xf numFmtId="4" fontId="30" fillId="0" borderId="22" xfId="0" applyNumberFormat="1" applyFont="1" applyBorder="1" applyAlignment="1">
      <alignment horizontal="right" vertical="center"/>
    </xf>
    <xf numFmtId="43" fontId="31" fillId="0" borderId="9" xfId="1" applyFont="1" applyFill="1" applyBorder="1" applyAlignment="1">
      <alignment horizontal="center" vertical="center" wrapText="1"/>
    </xf>
    <xf numFmtId="0" fontId="30" fillId="0" borderId="9" xfId="0" applyFont="1" applyBorder="1" applyAlignment="1">
      <alignment horizontal="center" vertical="center" wrapText="1"/>
    </xf>
    <xf numFmtId="43" fontId="31" fillId="0" borderId="9" xfId="1" applyFont="1" applyFill="1" applyBorder="1" applyAlignment="1">
      <alignment horizontal="right" vertical="center" wrapText="1"/>
    </xf>
    <xf numFmtId="0" fontId="30" fillId="0" borderId="0" xfId="0" applyFont="1" applyAlignment="1">
      <alignment horizontal="left" vertical="center"/>
    </xf>
    <xf numFmtId="43" fontId="30" fillId="0" borderId="22" xfId="1" applyFont="1" applyFill="1" applyBorder="1" applyAlignment="1">
      <alignment horizontal="right" vertical="center" wrapText="1"/>
    </xf>
    <xf numFmtId="43" fontId="31" fillId="0" borderId="22" xfId="1" applyFont="1" applyFill="1" applyBorder="1" applyAlignment="1">
      <alignment horizontal="right" vertical="center" wrapText="1"/>
    </xf>
    <xf numFmtId="43" fontId="31" fillId="0" borderId="0" xfId="1" applyFont="1" applyFill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43" fontId="31" fillId="0" borderId="0" xfId="1" applyFont="1" applyFill="1" applyAlignment="1">
      <alignment horizontal="right" vertical="center" wrapText="1"/>
    </xf>
    <xf numFmtId="43" fontId="31" fillId="0" borderId="0" xfId="1" applyFont="1" applyFill="1" applyBorder="1" applyAlignment="1">
      <alignment horizontal="right" vertical="center" wrapText="1"/>
    </xf>
    <xf numFmtId="0" fontId="32" fillId="0" borderId="21" xfId="0" applyFont="1" applyBorder="1" applyAlignment="1">
      <alignment horizontal="center" vertical="center"/>
    </xf>
    <xf numFmtId="4" fontId="31" fillId="0" borderId="22" xfId="0" applyNumberFormat="1" applyFont="1" applyBorder="1" applyAlignment="1">
      <alignment horizontal="right" vertical="center"/>
    </xf>
    <xf numFmtId="0" fontId="33" fillId="0" borderId="23" xfId="0" applyFont="1" applyBorder="1" applyAlignment="1">
      <alignment horizontal="center" vertical="center"/>
    </xf>
    <xf numFmtId="0" fontId="33" fillId="0" borderId="24" xfId="0" applyFont="1" applyBorder="1" applyAlignment="1">
      <alignment horizontal="center" vertical="center"/>
    </xf>
    <xf numFmtId="0" fontId="33" fillId="0" borderId="25" xfId="0" applyFont="1" applyBorder="1" applyAlignment="1">
      <alignment horizontal="center" vertical="center"/>
    </xf>
    <xf numFmtId="43" fontId="0" fillId="0" borderId="26" xfId="1" applyFont="1" applyFill="1" applyBorder="1"/>
    <xf numFmtId="0" fontId="32" fillId="0" borderId="15" xfId="0" applyFont="1" applyBorder="1" applyAlignment="1">
      <alignment horizontal="center" vertical="center"/>
    </xf>
    <xf numFmtId="0" fontId="32" fillId="0" borderId="16" xfId="0" applyFont="1" applyBorder="1" applyAlignment="1">
      <alignment horizontal="center" vertical="center"/>
    </xf>
    <xf numFmtId="0" fontId="32" fillId="0" borderId="17" xfId="0" applyFont="1" applyBorder="1" applyAlignment="1">
      <alignment horizontal="center" vertical="center"/>
    </xf>
    <xf numFmtId="4" fontId="30" fillId="0" borderId="0" xfId="0" applyNumberFormat="1" applyFont="1" applyAlignment="1">
      <alignment horizontal="right" vertical="center"/>
    </xf>
    <xf numFmtId="0" fontId="33" fillId="0" borderId="10" xfId="0" applyFont="1" applyBorder="1" applyAlignment="1">
      <alignment horizontal="center" vertical="center"/>
    </xf>
    <xf numFmtId="0" fontId="33" fillId="0" borderId="11" xfId="0" applyFont="1" applyBorder="1" applyAlignment="1">
      <alignment horizontal="center" vertical="center"/>
    </xf>
    <xf numFmtId="0" fontId="33" fillId="0" borderId="12" xfId="0" applyFont="1" applyBorder="1" applyAlignment="1">
      <alignment horizontal="center" vertical="center"/>
    </xf>
    <xf numFmtId="0" fontId="32" fillId="0" borderId="25" xfId="0" applyFont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34" fillId="0" borderId="0" xfId="0" applyFont="1" applyAlignment="1">
      <alignment horizontal="left" vertical="center" wrapText="1"/>
    </xf>
    <xf numFmtId="0" fontId="34" fillId="0" borderId="0" xfId="0" applyFont="1" applyAlignment="1">
      <alignment horizontal="center" vertical="center" wrapText="1"/>
    </xf>
    <xf numFmtId="43" fontId="31" fillId="0" borderId="0" xfId="1" applyFont="1" applyFill="1" applyAlignment="1">
      <alignment horizontal="left" vertical="center"/>
    </xf>
    <xf numFmtId="43" fontId="31" fillId="0" borderId="0" xfId="1" applyFont="1" applyFill="1" applyAlignment="1">
      <alignment horizontal="center" vertical="center"/>
    </xf>
    <xf numFmtId="4" fontId="34" fillId="0" borderId="22" xfId="0" applyNumberFormat="1" applyFont="1" applyBorder="1" applyAlignment="1">
      <alignment horizontal="right" vertical="center"/>
    </xf>
    <xf numFmtId="4" fontId="34" fillId="0" borderId="26" xfId="0" applyNumberFormat="1" applyFont="1" applyBorder="1" applyAlignment="1">
      <alignment horizontal="right" vertical="center"/>
    </xf>
    <xf numFmtId="4" fontId="35" fillId="0" borderId="0" xfId="0" applyNumberFormat="1" applyFont="1" applyAlignment="1">
      <alignment horizontal="right" vertical="center"/>
    </xf>
    <xf numFmtId="14" fontId="34" fillId="0" borderId="0" xfId="0" applyNumberFormat="1" applyFont="1" applyAlignment="1">
      <alignment horizontal="center"/>
    </xf>
    <xf numFmtId="4" fontId="31" fillId="0" borderId="0" xfId="0" applyNumberFormat="1" applyFont="1" applyAlignment="1">
      <alignment horizontal="right" vertical="center"/>
    </xf>
    <xf numFmtId="0" fontId="36" fillId="0" borderId="21" xfId="0" applyFont="1" applyBorder="1" applyAlignment="1">
      <alignment horizontal="center" vertical="center"/>
    </xf>
    <xf numFmtId="0" fontId="36" fillId="0" borderId="15" xfId="0" applyFont="1" applyBorder="1" applyAlignment="1">
      <alignment horizontal="center" vertical="center"/>
    </xf>
    <xf numFmtId="0" fontId="36" fillId="0" borderId="16" xfId="0" applyFont="1" applyBorder="1" applyAlignment="1">
      <alignment horizontal="center" vertical="center"/>
    </xf>
    <xf numFmtId="0" fontId="36" fillId="0" borderId="17" xfId="0" applyFont="1" applyBorder="1" applyAlignment="1">
      <alignment horizontal="center" vertical="center"/>
    </xf>
    <xf numFmtId="4" fontId="34" fillId="0" borderId="0" xfId="0" applyNumberFormat="1" applyFont="1" applyAlignment="1">
      <alignment horizontal="right" vertical="center"/>
    </xf>
    <xf numFmtId="0" fontId="37" fillId="0" borderId="23" xfId="0" applyFont="1" applyBorder="1" applyAlignment="1">
      <alignment horizontal="center" vertical="center"/>
    </xf>
    <xf numFmtId="0" fontId="37" fillId="0" borderId="24" xfId="0" applyFont="1" applyBorder="1" applyAlignment="1">
      <alignment horizontal="center" vertical="center"/>
    </xf>
    <xf numFmtId="0" fontId="37" fillId="0" borderId="25" xfId="0" applyFont="1" applyBorder="1" applyAlignment="1">
      <alignment horizontal="center" vertical="center"/>
    </xf>
    <xf numFmtId="14" fontId="30" fillId="0" borderId="0" xfId="0" applyNumberFormat="1" applyFont="1" applyAlignment="1">
      <alignment horizontal="center" vertical="center"/>
    </xf>
    <xf numFmtId="43" fontId="31" fillId="0" borderId="19" xfId="1" applyFont="1" applyFill="1" applyBorder="1" applyAlignment="1">
      <alignment horizontal="right" vertical="center" wrapText="1"/>
    </xf>
    <xf numFmtId="4" fontId="30" fillId="0" borderId="26" xfId="0" applyNumberFormat="1" applyFont="1" applyBorder="1" applyAlignment="1">
      <alignment horizontal="right" vertical="center"/>
    </xf>
    <xf numFmtId="0" fontId="34" fillId="0" borderId="0" xfId="0" applyFont="1" applyAlignment="1">
      <alignment horizontal="left" vertical="center"/>
    </xf>
    <xf numFmtId="43" fontId="34" fillId="0" borderId="0" xfId="1" applyFont="1" applyFill="1" applyBorder="1" applyAlignment="1">
      <alignment horizontal="right" vertical="center" wrapText="1"/>
    </xf>
    <xf numFmtId="43" fontId="34" fillId="0" borderId="0" xfId="1" applyFont="1" applyFill="1" applyBorder="1" applyAlignment="1">
      <alignment horizontal="right" vertical="center"/>
    </xf>
    <xf numFmtId="0" fontId="38" fillId="0" borderId="0" xfId="0" applyFont="1"/>
    <xf numFmtId="0" fontId="3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5" fillId="0" borderId="0" xfId="0" applyFont="1" applyAlignment="1">
      <alignment horizontal="center" vertical="center" wrapText="1"/>
    </xf>
    <xf numFmtId="4" fontId="35" fillId="0" borderId="27" xfId="0" applyNumberFormat="1" applyFont="1" applyBorder="1" applyAlignment="1">
      <alignment horizontal="right" vertical="center"/>
    </xf>
    <xf numFmtId="4" fontId="35" fillId="0" borderId="9" xfId="0" applyNumberFormat="1" applyFont="1" applyBorder="1" applyAlignment="1">
      <alignment horizontal="right" vertical="center"/>
    </xf>
    <xf numFmtId="4" fontId="35" fillId="0" borderId="0" xfId="0" applyNumberFormat="1" applyFont="1" applyAlignment="1">
      <alignment horizontal="center" vertical="center"/>
    </xf>
    <xf numFmtId="43" fontId="35" fillId="0" borderId="0" xfId="0" applyNumberFormat="1" applyFont="1" applyAlignment="1">
      <alignment horizontal="center" vertical="center"/>
    </xf>
    <xf numFmtId="0" fontId="39" fillId="0" borderId="0" xfId="0" applyFont="1" applyAlignment="1">
      <alignment horizontal="center" vertical="center"/>
    </xf>
    <xf numFmtId="4" fontId="39" fillId="0" borderId="0" xfId="0" applyNumberFormat="1" applyFont="1" applyAlignment="1">
      <alignment horizontal="center" vertical="center"/>
    </xf>
    <xf numFmtId="4" fontId="39" fillId="0" borderId="0" xfId="0" applyNumberFormat="1" applyFont="1" applyAlignment="1">
      <alignment horizontal="center" vertical="center"/>
    </xf>
    <xf numFmtId="0" fontId="40" fillId="0" borderId="0" xfId="0" applyFont="1" applyAlignment="1">
      <alignment horizontal="center" vertical="center" wrapText="1"/>
    </xf>
    <xf numFmtId="4" fontId="40" fillId="0" borderId="0" xfId="0" applyNumberFormat="1" applyFont="1" applyAlignment="1">
      <alignment horizontal="center" vertical="center"/>
    </xf>
    <xf numFmtId="43" fontId="40" fillId="0" borderId="0" xfId="0" applyNumberFormat="1" applyFont="1" applyAlignment="1">
      <alignment horizontal="center" vertical="center"/>
    </xf>
    <xf numFmtId="0" fontId="41" fillId="0" borderId="0" xfId="0" applyFont="1" applyAlignment="1">
      <alignment horizontal="center" vertical="center"/>
    </xf>
    <xf numFmtId="0" fontId="40" fillId="0" borderId="0" xfId="0" applyFont="1" applyAlignment="1">
      <alignment horizontal="center" vertical="center"/>
    </xf>
    <xf numFmtId="4" fontId="40" fillId="0" borderId="0" xfId="0" applyNumberFormat="1" applyFont="1" applyAlignment="1">
      <alignment horizontal="center" vertical="center"/>
    </xf>
    <xf numFmtId="0" fontId="39" fillId="0" borderId="0" xfId="0" applyFont="1" applyAlignment="1">
      <alignment horizontal="center" vertical="center"/>
    </xf>
    <xf numFmtId="43" fontId="42" fillId="0" borderId="0" xfId="1" applyFont="1" applyFill="1" applyBorder="1" applyAlignment="1">
      <alignment horizontal="center" vertical="center" wrapText="1"/>
    </xf>
    <xf numFmtId="0" fontId="27" fillId="0" borderId="28" xfId="0" applyFont="1" applyBorder="1" applyAlignment="1">
      <alignment horizontal="center" vertical="center" wrapText="1"/>
    </xf>
    <xf numFmtId="0" fontId="27" fillId="0" borderId="29" xfId="0" applyFont="1" applyBorder="1" applyAlignment="1">
      <alignment horizontal="center" vertical="center" wrapText="1"/>
    </xf>
    <xf numFmtId="0" fontId="27" fillId="0" borderId="30" xfId="0" applyFont="1" applyBorder="1" applyAlignment="1">
      <alignment horizontal="center" vertical="center" wrapText="1"/>
    </xf>
    <xf numFmtId="0" fontId="27" fillId="0" borderId="31" xfId="0" applyFont="1" applyBorder="1" applyAlignment="1">
      <alignment horizontal="center" vertical="center" wrapText="1"/>
    </xf>
    <xf numFmtId="0" fontId="27" fillId="0" borderId="5" xfId="0" applyFont="1" applyBorder="1" applyAlignment="1">
      <alignment horizontal="center" vertical="center" wrapText="1"/>
    </xf>
    <xf numFmtId="0" fontId="27" fillId="0" borderId="32" xfId="0" applyFont="1" applyBorder="1" applyAlignment="1">
      <alignment horizontal="center" vertical="center" wrapText="1"/>
    </xf>
    <xf numFmtId="0" fontId="27" fillId="0" borderId="19" xfId="0" applyFont="1" applyBorder="1" applyAlignment="1">
      <alignment horizontal="center" vertical="center" wrapText="1"/>
    </xf>
    <xf numFmtId="0" fontId="27" fillId="0" borderId="8" xfId="0" applyFont="1" applyBorder="1" applyAlignment="1">
      <alignment horizontal="center" vertical="center"/>
    </xf>
    <xf numFmtId="0" fontId="27" fillId="0" borderId="31" xfId="0" applyFont="1" applyBorder="1" applyAlignment="1">
      <alignment horizontal="center" vertical="center"/>
    </xf>
    <xf numFmtId="0" fontId="43" fillId="2" borderId="33" xfId="0" applyFont="1" applyFill="1" applyBorder="1" applyAlignment="1">
      <alignment horizontal="center" vertical="center"/>
    </xf>
    <xf numFmtId="0" fontId="43" fillId="2" borderId="24" xfId="0" applyFont="1" applyFill="1" applyBorder="1" applyAlignment="1">
      <alignment horizontal="center" vertical="center"/>
    </xf>
    <xf numFmtId="0" fontId="43" fillId="2" borderId="19" xfId="0" applyFont="1" applyFill="1" applyBorder="1" applyAlignment="1">
      <alignment horizontal="center" vertical="center"/>
    </xf>
    <xf numFmtId="0" fontId="43" fillId="2" borderId="34" xfId="0" applyFont="1" applyFill="1" applyBorder="1" applyAlignment="1">
      <alignment horizontal="center" vertical="center"/>
    </xf>
    <xf numFmtId="0" fontId="27" fillId="0" borderId="21" xfId="0" applyFont="1" applyBorder="1" applyAlignment="1">
      <alignment horizontal="center" vertical="center"/>
    </xf>
    <xf numFmtId="0" fontId="44" fillId="0" borderId="31" xfId="0" applyFont="1" applyBorder="1" applyAlignment="1">
      <alignment horizontal="center" vertical="center" wrapText="1"/>
    </xf>
    <xf numFmtId="0" fontId="44" fillId="0" borderId="0" xfId="0" applyFont="1" applyAlignment="1">
      <alignment horizontal="left" vertical="center" wrapText="1"/>
    </xf>
    <xf numFmtId="0" fontId="44" fillId="0" borderId="0" xfId="0" applyFont="1" applyAlignment="1">
      <alignment horizontal="center" vertical="center" wrapText="1"/>
    </xf>
    <xf numFmtId="43" fontId="44" fillId="0" borderId="0" xfId="1" applyFont="1" applyFill="1" applyBorder="1" applyAlignment="1">
      <alignment horizontal="right" vertical="center" wrapText="1"/>
    </xf>
    <xf numFmtId="2" fontId="44" fillId="0" borderId="0" xfId="1" applyNumberFormat="1" applyFont="1" applyFill="1" applyBorder="1" applyAlignment="1">
      <alignment horizontal="right" vertical="center" wrapText="1"/>
    </xf>
    <xf numFmtId="43" fontId="44" fillId="0" borderId="5" xfId="1" applyFont="1" applyFill="1" applyBorder="1" applyAlignment="1">
      <alignment horizontal="right" vertical="center" wrapText="1"/>
    </xf>
    <xf numFmtId="0" fontId="45" fillId="0" borderId="0" xfId="0" applyFont="1"/>
    <xf numFmtId="0" fontId="46" fillId="0" borderId="31" xfId="0" applyFont="1" applyBorder="1" applyAlignment="1">
      <alignment horizontal="center" vertical="center" wrapText="1"/>
    </xf>
    <xf numFmtId="43" fontId="44" fillId="0" borderId="3" xfId="1" applyFont="1" applyFill="1" applyBorder="1" applyAlignment="1">
      <alignment horizontal="right" vertical="center" wrapText="1"/>
    </xf>
    <xf numFmtId="2" fontId="44" fillId="0" borderId="3" xfId="1" applyNumberFormat="1" applyFont="1" applyFill="1" applyBorder="1" applyAlignment="1">
      <alignment horizontal="right" vertical="center" wrapText="1"/>
    </xf>
    <xf numFmtId="49" fontId="44" fillId="0" borderId="3" xfId="1" applyNumberFormat="1" applyFont="1" applyFill="1" applyBorder="1" applyAlignment="1">
      <alignment horizontal="right" vertical="center" wrapText="1"/>
    </xf>
    <xf numFmtId="43" fontId="44" fillId="0" borderId="3" xfId="1" applyFont="1" applyFill="1" applyBorder="1" applyAlignment="1">
      <alignment vertical="center" wrapText="1"/>
    </xf>
    <xf numFmtId="43" fontId="46" fillId="0" borderId="4" xfId="1" applyFont="1" applyFill="1" applyBorder="1" applyAlignment="1">
      <alignment horizontal="right" vertical="center" wrapText="1"/>
    </xf>
    <xf numFmtId="0" fontId="46" fillId="0" borderId="35" xfId="0" applyFont="1" applyBorder="1" applyAlignment="1">
      <alignment horizontal="center" vertical="center" wrapText="1"/>
    </xf>
    <xf numFmtId="0" fontId="44" fillId="0" borderId="22" xfId="0" applyFont="1" applyBorder="1" applyAlignment="1">
      <alignment wrapText="1"/>
    </xf>
    <xf numFmtId="0" fontId="44" fillId="0" borderId="22" xfId="0" applyFont="1" applyBorder="1" applyAlignment="1">
      <alignment horizontal="center" vertical="center" wrapText="1"/>
    </xf>
    <xf numFmtId="43" fontId="46" fillId="0" borderId="3" xfId="1" applyFont="1" applyFill="1" applyBorder="1" applyAlignment="1">
      <alignment horizontal="right" vertical="center" wrapText="1"/>
    </xf>
    <xf numFmtId="2" fontId="46" fillId="0" borderId="3" xfId="1" applyNumberFormat="1" applyFont="1" applyFill="1" applyBorder="1" applyAlignment="1">
      <alignment horizontal="right" vertical="center" wrapText="1"/>
    </xf>
    <xf numFmtId="0" fontId="0" fillId="0" borderId="0" xfId="0" applyAlignment="1">
      <alignment horizontal="center" vertical="center"/>
    </xf>
    <xf numFmtId="0" fontId="46" fillId="0" borderId="0" xfId="0" applyFont="1" applyAlignment="1">
      <alignment horizontal="center" vertical="center" wrapText="1"/>
    </xf>
    <xf numFmtId="0" fontId="44" fillId="0" borderId="0" xfId="0" applyFont="1" applyAlignment="1">
      <alignment wrapText="1"/>
    </xf>
    <xf numFmtId="43" fontId="46" fillId="0" borderId="0" xfId="1" applyFont="1" applyFill="1" applyBorder="1" applyAlignment="1">
      <alignment horizontal="right" vertical="center" wrapText="1"/>
    </xf>
    <xf numFmtId="2" fontId="46" fillId="0" borderId="0" xfId="1" applyNumberFormat="1" applyFont="1" applyFill="1" applyBorder="1" applyAlignment="1">
      <alignment horizontal="right" vertical="center" wrapText="1"/>
    </xf>
    <xf numFmtId="43" fontId="46" fillId="0" borderId="0" xfId="1" applyFont="1" applyFill="1" applyBorder="1" applyAlignment="1">
      <alignment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14007</xdr:colOff>
      <xdr:row>0</xdr:row>
      <xdr:rowOff>56151</xdr:rowOff>
    </xdr:from>
    <xdr:to>
      <xdr:col>1</xdr:col>
      <xdr:colOff>557093</xdr:colOff>
      <xdr:row>5</xdr:row>
      <xdr:rowOff>185700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4ECA1134-A99E-5C16-9C1C-941B8DBC2D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007" y="56151"/>
          <a:ext cx="1817755" cy="1110064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201</xdr:row>
      <xdr:rowOff>0</xdr:rowOff>
    </xdr:from>
    <xdr:to>
      <xdr:col>1</xdr:col>
      <xdr:colOff>2136321</xdr:colOff>
      <xdr:row>201</xdr:row>
      <xdr:rowOff>13607</xdr:rowOff>
    </xdr:to>
    <xdr:cxnSp macro="">
      <xdr:nvCxnSpPr>
        <xdr:cNvPr id="6" name="Conector recto 5">
          <a:extLst>
            <a:ext uri="{FF2B5EF4-FFF2-40B4-BE49-F238E27FC236}">
              <a16:creationId xmlns:a16="http://schemas.microsoft.com/office/drawing/2014/main" id="{6DE299B4-7BE1-45B6-8787-8455E964127D}"/>
            </a:ext>
          </a:extLst>
        </xdr:cNvPr>
        <xdr:cNvCxnSpPr/>
      </xdr:nvCxnSpPr>
      <xdr:spPr>
        <a:xfrm>
          <a:off x="0" y="78009750"/>
          <a:ext cx="3429000" cy="13607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653142</xdr:colOff>
      <xdr:row>201</xdr:row>
      <xdr:rowOff>0</xdr:rowOff>
    </xdr:from>
    <xdr:to>
      <xdr:col>11</xdr:col>
      <xdr:colOff>1055915</xdr:colOff>
      <xdr:row>201</xdr:row>
      <xdr:rowOff>0</xdr:rowOff>
    </xdr:to>
    <xdr:cxnSp macro="">
      <xdr:nvCxnSpPr>
        <xdr:cNvPr id="7" name="Conector recto 6">
          <a:extLst>
            <a:ext uri="{FF2B5EF4-FFF2-40B4-BE49-F238E27FC236}">
              <a16:creationId xmlns:a16="http://schemas.microsoft.com/office/drawing/2014/main" id="{14EBDB74-F374-45B3-90D6-5C1FAF5C2E3D}"/>
            </a:ext>
          </a:extLst>
        </xdr:cNvPr>
        <xdr:cNvCxnSpPr/>
      </xdr:nvCxnSpPr>
      <xdr:spPr>
        <a:xfrm>
          <a:off x="17947821" y="80717571"/>
          <a:ext cx="274320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540203</xdr:colOff>
      <xdr:row>201</xdr:row>
      <xdr:rowOff>0</xdr:rowOff>
    </xdr:from>
    <xdr:to>
      <xdr:col>5</xdr:col>
      <xdr:colOff>394607</xdr:colOff>
      <xdr:row>201</xdr:row>
      <xdr:rowOff>0</xdr:rowOff>
    </xdr:to>
    <xdr:cxnSp macro="">
      <xdr:nvCxnSpPr>
        <xdr:cNvPr id="9" name="Conector recto 8">
          <a:extLst>
            <a:ext uri="{FF2B5EF4-FFF2-40B4-BE49-F238E27FC236}">
              <a16:creationId xmlns:a16="http://schemas.microsoft.com/office/drawing/2014/main" id="{DDED11E2-7FA4-42DC-9032-6F33E260EC0C}"/>
            </a:ext>
          </a:extLst>
        </xdr:cNvPr>
        <xdr:cNvCxnSpPr/>
      </xdr:nvCxnSpPr>
      <xdr:spPr>
        <a:xfrm>
          <a:off x="8650060" y="80717571"/>
          <a:ext cx="320176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2033681</xdr:colOff>
      <xdr:row>102</xdr:row>
      <xdr:rowOff>1</xdr:rowOff>
    </xdr:from>
    <xdr:to>
      <xdr:col>7</xdr:col>
      <xdr:colOff>369868</xdr:colOff>
      <xdr:row>102</xdr:row>
      <xdr:rowOff>186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83C47923-4AC8-4111-9ADC-ECA7F5A08F6B}"/>
            </a:ext>
          </a:extLst>
        </xdr:cNvPr>
        <xdr:cNvCxnSpPr/>
      </xdr:nvCxnSpPr>
      <xdr:spPr>
        <a:xfrm flipV="1">
          <a:off x="9977531" y="35833051"/>
          <a:ext cx="3193937" cy="18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102</xdr:row>
      <xdr:rowOff>0</xdr:rowOff>
    </xdr:from>
    <xdr:to>
      <xdr:col>2</xdr:col>
      <xdr:colOff>1428750</xdr:colOff>
      <xdr:row>102</xdr:row>
      <xdr:rowOff>0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C115F717-6D4C-4AF7-AF17-026EAF5116BD}"/>
            </a:ext>
          </a:extLst>
        </xdr:cNvPr>
        <xdr:cNvCxnSpPr/>
      </xdr:nvCxnSpPr>
      <xdr:spPr>
        <a:xfrm>
          <a:off x="0" y="35833050"/>
          <a:ext cx="28479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163287</xdr:colOff>
      <xdr:row>7</xdr:row>
      <xdr:rowOff>13607</xdr:rowOff>
    </xdr:from>
    <xdr:to>
      <xdr:col>2</xdr:col>
      <xdr:colOff>1191652</xdr:colOff>
      <xdr:row>13</xdr:row>
      <xdr:rowOff>38100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1DA5500A-A33A-47A1-98D8-A9CA945916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3287" y="13607"/>
          <a:ext cx="1790365" cy="1167493"/>
        </a:xfrm>
        <a:prstGeom prst="rect">
          <a:avLst/>
        </a:prstGeom>
      </xdr:spPr>
    </xdr:pic>
    <xdr:clientData/>
  </xdr:twoCellAnchor>
  <xdr:twoCellAnchor>
    <xdr:from>
      <xdr:col>10</xdr:col>
      <xdr:colOff>1102179</xdr:colOff>
      <xdr:row>102</xdr:row>
      <xdr:rowOff>0</xdr:rowOff>
    </xdr:from>
    <xdr:to>
      <xdr:col>13</xdr:col>
      <xdr:colOff>105117</xdr:colOff>
      <xdr:row>102</xdr:row>
      <xdr:rowOff>185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5D36EA2E-0C90-4997-96BB-A0AC7E441F80}"/>
            </a:ext>
          </a:extLst>
        </xdr:cNvPr>
        <xdr:cNvCxnSpPr/>
      </xdr:nvCxnSpPr>
      <xdr:spPr>
        <a:xfrm flipV="1">
          <a:off x="18218604" y="35833050"/>
          <a:ext cx="3298713" cy="18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1728107</xdr:colOff>
      <xdr:row>24</xdr:row>
      <xdr:rowOff>1</xdr:rowOff>
    </xdr:from>
    <xdr:to>
      <xdr:col>7</xdr:col>
      <xdr:colOff>369868</xdr:colOff>
      <xdr:row>24</xdr:row>
      <xdr:rowOff>13608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A79A56DD-6689-4B9B-BE89-2882A9D38D42}"/>
            </a:ext>
          </a:extLst>
        </xdr:cNvPr>
        <xdr:cNvCxnSpPr/>
      </xdr:nvCxnSpPr>
      <xdr:spPr>
        <a:xfrm flipV="1">
          <a:off x="8824232" y="8724901"/>
          <a:ext cx="2413661" cy="13607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40821</xdr:colOff>
      <xdr:row>24</xdr:row>
      <xdr:rowOff>0</xdr:rowOff>
    </xdr:from>
    <xdr:to>
      <xdr:col>2</xdr:col>
      <xdr:colOff>1932214</xdr:colOff>
      <xdr:row>24</xdr:row>
      <xdr:rowOff>0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3F0B8F37-E29B-467F-AED0-EEFFC084ABF4}"/>
            </a:ext>
          </a:extLst>
        </xdr:cNvPr>
        <xdr:cNvCxnSpPr/>
      </xdr:nvCxnSpPr>
      <xdr:spPr>
        <a:xfrm>
          <a:off x="40821" y="8724900"/>
          <a:ext cx="3139168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1102179</xdr:colOff>
      <xdr:row>24</xdr:row>
      <xdr:rowOff>0</xdr:rowOff>
    </xdr:from>
    <xdr:to>
      <xdr:col>13</xdr:col>
      <xdr:colOff>105117</xdr:colOff>
      <xdr:row>24</xdr:row>
      <xdr:rowOff>185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D6EE5AD1-EB55-499D-98CE-72E05838E61D}"/>
            </a:ext>
          </a:extLst>
        </xdr:cNvPr>
        <xdr:cNvCxnSpPr/>
      </xdr:nvCxnSpPr>
      <xdr:spPr>
        <a:xfrm flipV="1">
          <a:off x="16237404" y="8724900"/>
          <a:ext cx="2746263" cy="18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136071</xdr:colOff>
      <xdr:row>2</xdr:row>
      <xdr:rowOff>81643</xdr:rowOff>
    </xdr:from>
    <xdr:to>
      <xdr:col>2</xdr:col>
      <xdr:colOff>628650</xdr:colOff>
      <xdr:row>8</xdr:row>
      <xdr:rowOff>34463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477A200E-09F8-4C14-8337-10A402AD9E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98071" y="462643"/>
          <a:ext cx="1254579" cy="110534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laledesma\Downloads\NOMINA%20EMPLEADOS%20FIJOS%20SEPT.2024.xlsx" TargetMode="External"/><Relationship Id="rId1" Type="http://schemas.openxmlformats.org/officeDocument/2006/relationships/externalLinkPath" Target="/Users/laledesma/Downloads/NOMINA%20EMPLEADOS%20FIJOS%20SEPT.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oja1"/>
      <sheetName val="Hoja2"/>
      <sheetName val="Hoja3"/>
    </sheetNames>
    <sheetDataSet>
      <sheetData sheetId="0" refreshError="1">
        <row r="43">
          <cell r="O43">
            <v>49000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W233"/>
  <sheetViews>
    <sheetView view="pageBreakPreview" zoomScale="68" zoomScaleNormal="75" zoomScaleSheetLayoutView="68" workbookViewId="0">
      <selection sqref="A1:L6"/>
    </sheetView>
  </sheetViews>
  <sheetFormatPr baseColWidth="10" defaultRowHeight="15"/>
  <cols>
    <col min="1" max="1" width="19.140625" style="56" customWidth="1"/>
    <col min="2" max="2" width="44.7109375" style="57" customWidth="1"/>
    <col min="3" max="3" width="39.28515625" style="57" customWidth="1"/>
    <col min="4" max="4" width="13" style="58" customWidth="1"/>
    <col min="5" max="5" width="41.42578125" style="59" customWidth="1"/>
    <col min="6" max="6" width="24.5703125" style="5" customWidth="1"/>
    <col min="7" max="7" width="20.85546875" style="5" customWidth="1"/>
    <col min="8" max="8" width="22.5703125" style="5" customWidth="1"/>
    <col min="9" max="9" width="26.28515625" style="5" customWidth="1"/>
    <col min="10" max="10" width="20.28515625" style="5" customWidth="1"/>
    <col min="11" max="11" width="19.28515625" style="5" customWidth="1"/>
    <col min="12" max="12" width="21.7109375" style="5" customWidth="1"/>
    <col min="13" max="14" width="15.85546875" style="5" customWidth="1"/>
    <col min="15" max="16" width="18.42578125" style="5" customWidth="1"/>
    <col min="17" max="17" width="20.7109375" style="5" customWidth="1"/>
    <col min="18" max="18" width="18.85546875" style="5" customWidth="1"/>
    <col min="19" max="19" width="19" style="5" customWidth="1"/>
    <col min="20" max="20" width="18.5703125" style="5" customWidth="1"/>
    <col min="21" max="21" width="23.5703125" style="5" customWidth="1"/>
    <col min="22" max="22" width="17.5703125" style="5" customWidth="1"/>
    <col min="23" max="23" width="19.5703125" style="5" customWidth="1"/>
    <col min="24" max="24" width="21.42578125" style="5" customWidth="1"/>
    <col min="25" max="25" width="16.42578125" style="5" customWidth="1"/>
    <col min="26" max="29" width="11.42578125" style="5"/>
    <col min="30" max="30" width="17.7109375" style="5" customWidth="1"/>
    <col min="31" max="48" width="11.42578125" style="5"/>
    <col min="49" max="49" width="16.7109375" style="5" customWidth="1"/>
    <col min="50" max="16384" width="11.42578125" style="5"/>
  </cols>
  <sheetData>
    <row r="1" spans="1:25" ht="15" customHeight="1">
      <c r="A1" s="154" t="s">
        <v>275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4"/>
      <c r="N1" s="4"/>
    </row>
    <row r="2" spans="1:25" ht="15" customHeight="1">
      <c r="A2" s="154"/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4"/>
      <c r="N2" s="4"/>
    </row>
    <row r="3" spans="1:25" ht="15" customHeight="1">
      <c r="A3" s="154"/>
      <c r="B3" s="154"/>
      <c r="C3" s="154"/>
      <c r="D3" s="154"/>
      <c r="E3" s="154"/>
      <c r="F3" s="154"/>
      <c r="G3" s="154"/>
      <c r="H3" s="154"/>
      <c r="I3" s="154"/>
      <c r="J3" s="154"/>
      <c r="K3" s="154"/>
      <c r="L3" s="154"/>
      <c r="M3" s="4"/>
      <c r="N3" s="4"/>
    </row>
    <row r="4" spans="1:25" ht="15" customHeight="1">
      <c r="A4" s="154"/>
      <c r="B4" s="154"/>
      <c r="C4" s="154"/>
      <c r="D4" s="154"/>
      <c r="E4" s="154"/>
      <c r="F4" s="154"/>
      <c r="G4" s="154"/>
      <c r="H4" s="154"/>
      <c r="I4" s="154"/>
      <c r="J4" s="154"/>
      <c r="K4" s="154"/>
      <c r="L4" s="154"/>
      <c r="M4" s="4"/>
      <c r="N4" s="4"/>
    </row>
    <row r="5" spans="1:25" ht="15" customHeight="1">
      <c r="A5" s="154"/>
      <c r="B5" s="154"/>
      <c r="C5" s="154"/>
      <c r="D5" s="154"/>
      <c r="E5" s="154"/>
      <c r="F5" s="154"/>
      <c r="G5" s="154"/>
      <c r="H5" s="154"/>
      <c r="I5" s="154"/>
      <c r="J5" s="154"/>
      <c r="K5" s="154"/>
      <c r="L5" s="154"/>
      <c r="M5" s="4"/>
      <c r="N5" s="4"/>
    </row>
    <row r="6" spans="1:25" ht="40.5" customHeight="1">
      <c r="A6" s="155"/>
      <c r="B6" s="155"/>
      <c r="C6" s="155"/>
      <c r="D6" s="155"/>
      <c r="E6" s="155"/>
      <c r="F6" s="155"/>
      <c r="G6" s="155"/>
      <c r="H6" s="155"/>
      <c r="I6" s="155"/>
      <c r="J6" s="155"/>
      <c r="K6" s="155"/>
      <c r="L6" s="155"/>
      <c r="M6" s="4"/>
      <c r="N6" s="4"/>
    </row>
    <row r="7" spans="1:25" s="7" customFormat="1" ht="44.1" customHeight="1">
      <c r="A7" s="110" t="s">
        <v>158</v>
      </c>
      <c r="B7" s="3" t="s">
        <v>157</v>
      </c>
      <c r="C7" s="3" t="s">
        <v>156</v>
      </c>
      <c r="D7" s="110" t="s">
        <v>159</v>
      </c>
      <c r="E7" s="110" t="s">
        <v>160</v>
      </c>
      <c r="F7" s="110" t="s">
        <v>161</v>
      </c>
      <c r="G7" s="110" t="s">
        <v>162</v>
      </c>
      <c r="H7" s="110" t="s">
        <v>1</v>
      </c>
      <c r="I7" s="110" t="s">
        <v>163</v>
      </c>
      <c r="J7" s="110" t="s">
        <v>164</v>
      </c>
      <c r="K7" s="110"/>
      <c r="L7" s="110"/>
      <c r="M7" s="6"/>
      <c r="N7" s="6"/>
      <c r="P7" s="8"/>
      <c r="Q7" s="162" t="s">
        <v>86</v>
      </c>
      <c r="R7" s="163"/>
      <c r="S7" s="163"/>
      <c r="T7" s="163"/>
      <c r="U7" s="163"/>
      <c r="V7" s="163"/>
      <c r="W7" s="163"/>
      <c r="X7" s="163"/>
      <c r="Y7" s="164"/>
    </row>
    <row r="8" spans="1:25" ht="24.95" customHeight="1">
      <c r="A8" s="156" t="s">
        <v>71</v>
      </c>
      <c r="B8" s="156"/>
      <c r="C8" s="156"/>
      <c r="D8" s="156"/>
      <c r="E8" s="156"/>
      <c r="F8" s="156"/>
      <c r="G8" s="156"/>
      <c r="H8" s="156"/>
      <c r="I8" s="156"/>
      <c r="J8" s="156"/>
      <c r="K8" s="156"/>
      <c r="L8" s="156"/>
      <c r="M8" s="6"/>
      <c r="N8" s="6"/>
      <c r="P8" s="8"/>
      <c r="Q8" s="9"/>
      <c r="R8" s="9"/>
      <c r="S8" s="10" t="s">
        <v>165</v>
      </c>
      <c r="T8" s="10" t="s">
        <v>8</v>
      </c>
      <c r="U8" s="10" t="s">
        <v>9</v>
      </c>
      <c r="V8" s="10" t="s">
        <v>10</v>
      </c>
      <c r="W8" s="10" t="s">
        <v>166</v>
      </c>
      <c r="X8" s="10" t="s">
        <v>167</v>
      </c>
      <c r="Y8" s="10" t="s">
        <v>168</v>
      </c>
    </row>
    <row r="9" spans="1:25" ht="30" customHeight="1">
      <c r="A9" s="110" t="s">
        <v>4</v>
      </c>
      <c r="B9" s="3" t="s">
        <v>5</v>
      </c>
      <c r="C9" s="3" t="s">
        <v>6</v>
      </c>
      <c r="D9" s="110" t="s">
        <v>148</v>
      </c>
      <c r="E9" s="110" t="s">
        <v>7</v>
      </c>
      <c r="F9" s="110" t="s">
        <v>165</v>
      </c>
      <c r="G9" s="110" t="s">
        <v>8</v>
      </c>
      <c r="H9" s="110" t="s">
        <v>10</v>
      </c>
      <c r="I9" s="110" t="s">
        <v>9</v>
      </c>
      <c r="J9" s="110" t="s">
        <v>166</v>
      </c>
      <c r="K9" s="110" t="s">
        <v>167</v>
      </c>
      <c r="L9" s="110" t="s">
        <v>168</v>
      </c>
      <c r="M9" s="6"/>
      <c r="P9" s="11"/>
      <c r="Q9" s="9"/>
      <c r="R9" s="12" t="s">
        <v>191</v>
      </c>
      <c r="S9" s="13">
        <v>35000</v>
      </c>
      <c r="T9" s="14">
        <v>1004.5</v>
      </c>
      <c r="U9" s="14">
        <v>1064</v>
      </c>
      <c r="V9" s="14">
        <v>0</v>
      </c>
      <c r="W9" s="14">
        <v>25</v>
      </c>
      <c r="X9" s="15">
        <v>2093.5</v>
      </c>
      <c r="Y9" s="14">
        <v>32906.5</v>
      </c>
    </row>
    <row r="10" spans="1:25" ht="36.75" customHeight="1">
      <c r="A10" s="78">
        <v>1</v>
      </c>
      <c r="B10" s="33" t="s">
        <v>16</v>
      </c>
      <c r="C10" s="33" t="s">
        <v>81</v>
      </c>
      <c r="D10" s="34" t="s">
        <v>152</v>
      </c>
      <c r="E10" s="34" t="s">
        <v>15</v>
      </c>
      <c r="F10" s="36">
        <v>70000</v>
      </c>
      <c r="G10" s="36">
        <f>F10*0.0287</f>
        <v>2009</v>
      </c>
      <c r="H10" s="36">
        <v>5368.45</v>
      </c>
      <c r="I10" s="36">
        <f>IF(F10&lt;75829.93,F10*0.0304,2305.23)</f>
        <v>2128</v>
      </c>
      <c r="J10" s="36">
        <v>125</v>
      </c>
      <c r="K10" s="36">
        <f>+G10+I10+H10+J10</f>
        <v>9630.4500000000007</v>
      </c>
      <c r="L10" s="36">
        <f>+F10-K10</f>
        <v>60369.55</v>
      </c>
      <c r="M10" s="6"/>
      <c r="P10" s="8"/>
      <c r="Q10" s="9"/>
      <c r="R10" s="12" t="s">
        <v>192</v>
      </c>
      <c r="S10" s="16">
        <v>13000</v>
      </c>
      <c r="T10" s="17">
        <v>373.1</v>
      </c>
      <c r="U10" s="17">
        <v>395.2</v>
      </c>
      <c r="V10" s="17">
        <v>1571.73</v>
      </c>
      <c r="W10" s="17">
        <v>0</v>
      </c>
      <c r="X10" s="17">
        <f>T10+U10+V10+W10</f>
        <v>2340.0299999999997</v>
      </c>
      <c r="Y10" s="17">
        <f>S10-X10</f>
        <v>10659.970000000001</v>
      </c>
    </row>
    <row r="11" spans="1:25" ht="30" customHeight="1">
      <c r="A11" s="78">
        <v>2</v>
      </c>
      <c r="B11" s="33" t="s">
        <v>223</v>
      </c>
      <c r="C11" s="33" t="s">
        <v>11</v>
      </c>
      <c r="D11" s="34" t="s">
        <v>151</v>
      </c>
      <c r="E11" s="34" t="s">
        <v>12</v>
      </c>
      <c r="F11" s="36">
        <v>245000</v>
      </c>
      <c r="G11" s="36">
        <v>7031.5</v>
      </c>
      <c r="H11" s="36">
        <v>45998.91</v>
      </c>
      <c r="I11" s="36">
        <v>6589.14</v>
      </c>
      <c r="J11" s="36">
        <v>1740.46</v>
      </c>
      <c r="K11" s="36">
        <f>+G11+I11+H11+J11</f>
        <v>61360.01</v>
      </c>
      <c r="L11" s="36">
        <f>+F11-K11</f>
        <v>183639.99</v>
      </c>
      <c r="M11" s="6"/>
      <c r="R11" s="12" t="s">
        <v>193</v>
      </c>
      <c r="S11" s="18">
        <f t="shared" ref="S11:X11" si="0">SUM(S9:S10)</f>
        <v>48000</v>
      </c>
      <c r="T11" s="19">
        <f t="shared" si="0"/>
        <v>1377.6</v>
      </c>
      <c r="U11" s="19">
        <f t="shared" si="0"/>
        <v>1459.2</v>
      </c>
      <c r="V11" s="19">
        <f t="shared" si="0"/>
        <v>1571.73</v>
      </c>
      <c r="W11" s="19">
        <f t="shared" si="0"/>
        <v>25</v>
      </c>
      <c r="X11" s="19">
        <f t="shared" si="0"/>
        <v>4433.53</v>
      </c>
      <c r="Y11" s="19">
        <f>S11-X11</f>
        <v>43566.47</v>
      </c>
    </row>
    <row r="12" spans="1:25" ht="30" customHeight="1">
      <c r="A12" s="78">
        <v>3</v>
      </c>
      <c r="B12" s="33" t="s">
        <v>20</v>
      </c>
      <c r="C12" s="33" t="s">
        <v>21</v>
      </c>
      <c r="D12" s="34" t="s">
        <v>152</v>
      </c>
      <c r="E12" s="34" t="s">
        <v>12</v>
      </c>
      <c r="F12" s="36">
        <v>180000</v>
      </c>
      <c r="G12" s="36">
        <f>F12*0.0287</f>
        <v>5166</v>
      </c>
      <c r="H12" s="36">
        <v>30923.439999999999</v>
      </c>
      <c r="I12" s="36">
        <v>5472</v>
      </c>
      <c r="J12" s="36">
        <v>13434.97</v>
      </c>
      <c r="K12" s="36">
        <f>G12+I12+H12+J12</f>
        <v>54996.41</v>
      </c>
      <c r="L12" s="36">
        <f>+F12-K12</f>
        <v>125003.59</v>
      </c>
      <c r="M12" s="6"/>
      <c r="Q12" s="20"/>
    </row>
    <row r="13" spans="1:25" ht="30" customHeight="1">
      <c r="A13" s="78">
        <v>4</v>
      </c>
      <c r="B13" s="33" t="s">
        <v>77</v>
      </c>
      <c r="C13" s="33" t="s">
        <v>80</v>
      </c>
      <c r="D13" s="34" t="s">
        <v>151</v>
      </c>
      <c r="E13" s="34" t="s">
        <v>12</v>
      </c>
      <c r="F13" s="36">
        <v>180000</v>
      </c>
      <c r="G13" s="36">
        <f>F13*0.0287</f>
        <v>5166</v>
      </c>
      <c r="H13" s="36">
        <v>30494.57</v>
      </c>
      <c r="I13" s="36">
        <v>5472</v>
      </c>
      <c r="J13" s="36">
        <v>7573.06</v>
      </c>
      <c r="K13" s="36">
        <f>+G13+I13+H13+J13</f>
        <v>48705.63</v>
      </c>
      <c r="L13" s="36">
        <f>+F13-K13</f>
        <v>131294.37</v>
      </c>
      <c r="M13" s="6"/>
      <c r="P13" s="8"/>
      <c r="Q13" s="168" t="s">
        <v>208</v>
      </c>
      <c r="R13" s="169"/>
      <c r="S13" s="169"/>
      <c r="T13" s="169"/>
      <c r="U13" s="169"/>
      <c r="V13" s="169"/>
      <c r="W13" s="169"/>
      <c r="X13" s="169"/>
      <c r="Y13" s="170"/>
    </row>
    <row r="14" spans="1:25" ht="30" customHeight="1">
      <c r="A14" s="78">
        <v>5</v>
      </c>
      <c r="B14" s="33" t="s">
        <v>245</v>
      </c>
      <c r="C14" s="33" t="s">
        <v>246</v>
      </c>
      <c r="D14" s="34" t="s">
        <v>151</v>
      </c>
      <c r="E14" s="34" t="s">
        <v>228</v>
      </c>
      <c r="F14" s="36">
        <v>150000</v>
      </c>
      <c r="G14" s="36">
        <v>4305</v>
      </c>
      <c r="H14" s="36">
        <v>23437.82</v>
      </c>
      <c r="I14" s="36">
        <v>4560</v>
      </c>
      <c r="J14" s="36">
        <v>1740.46</v>
      </c>
      <c r="K14" s="36">
        <f>G14+I14+H14+J14</f>
        <v>34043.279999999999</v>
      </c>
      <c r="L14" s="36">
        <f>F14-K14</f>
        <v>115956.72</v>
      </c>
      <c r="M14" s="6"/>
      <c r="P14" s="8"/>
      <c r="Q14" s="99"/>
      <c r="R14" s="100"/>
      <c r="S14" s="100"/>
      <c r="T14" s="100"/>
      <c r="U14" s="100"/>
      <c r="V14" s="100"/>
      <c r="W14" s="100"/>
      <c r="X14" s="100"/>
      <c r="Y14" s="101"/>
    </row>
    <row r="15" spans="1:25" ht="30" customHeight="1">
      <c r="A15" s="78">
        <v>6</v>
      </c>
      <c r="B15" s="114" t="s">
        <v>86</v>
      </c>
      <c r="C15" s="33" t="s">
        <v>270</v>
      </c>
      <c r="D15" s="115" t="s">
        <v>152</v>
      </c>
      <c r="E15" s="34" t="s">
        <v>13</v>
      </c>
      <c r="F15" s="36">
        <v>55000</v>
      </c>
      <c r="G15" s="36">
        <f t="shared" ref="G15:G23" si="1">F15*0.0287</f>
        <v>1578.5</v>
      </c>
      <c r="H15" s="36">
        <v>2559.67</v>
      </c>
      <c r="I15" s="36">
        <v>1672</v>
      </c>
      <c r="J15" s="36">
        <v>25</v>
      </c>
      <c r="K15" s="36">
        <f t="shared" ref="K15:K22" si="2">+G15+I15+H15+J15</f>
        <v>5835.17</v>
      </c>
      <c r="L15" s="36">
        <f>+F15-K15</f>
        <v>49164.83</v>
      </c>
      <c r="M15" s="6"/>
      <c r="P15" s="8"/>
      <c r="Q15" s="9"/>
      <c r="R15" s="9"/>
      <c r="S15" s="10" t="s">
        <v>165</v>
      </c>
      <c r="T15" s="10" t="s">
        <v>8</v>
      </c>
      <c r="U15" s="10" t="s">
        <v>9</v>
      </c>
      <c r="V15" s="10" t="s">
        <v>10</v>
      </c>
      <c r="W15" s="10" t="s">
        <v>166</v>
      </c>
      <c r="X15" s="10" t="s">
        <v>167</v>
      </c>
      <c r="Y15" s="10" t="s">
        <v>168</v>
      </c>
    </row>
    <row r="16" spans="1:25" ht="30" customHeight="1">
      <c r="A16" s="78">
        <v>7</v>
      </c>
      <c r="B16" s="33" t="s">
        <v>82</v>
      </c>
      <c r="C16" s="33" t="s">
        <v>21</v>
      </c>
      <c r="D16" s="34" t="s">
        <v>152</v>
      </c>
      <c r="E16" s="34" t="s">
        <v>12</v>
      </c>
      <c r="F16" s="68">
        <v>180000</v>
      </c>
      <c r="G16" s="36">
        <f t="shared" si="1"/>
        <v>5166</v>
      </c>
      <c r="H16" s="36">
        <v>30923.439999999999</v>
      </c>
      <c r="I16" s="36">
        <v>5472</v>
      </c>
      <c r="J16" s="68">
        <v>8467.64</v>
      </c>
      <c r="K16" s="68">
        <f t="shared" si="2"/>
        <v>50029.08</v>
      </c>
      <c r="L16" s="68">
        <f>F16-K16</f>
        <v>129970.92</v>
      </c>
      <c r="M16" s="6"/>
      <c r="P16" s="11"/>
      <c r="Q16" s="9"/>
      <c r="R16" s="12" t="s">
        <v>191</v>
      </c>
      <c r="S16" s="13">
        <v>35000</v>
      </c>
      <c r="T16" s="21">
        <v>1004.5</v>
      </c>
      <c r="U16" s="21">
        <v>1064</v>
      </c>
      <c r="V16" s="21">
        <v>0</v>
      </c>
      <c r="W16" s="21">
        <v>1940.46</v>
      </c>
      <c r="X16" s="22">
        <f>T16+U16+W16</f>
        <v>4008.96</v>
      </c>
      <c r="Y16" s="21">
        <f>S16-X16</f>
        <v>30991.040000000001</v>
      </c>
    </row>
    <row r="17" spans="1:40" ht="30" customHeight="1">
      <c r="A17" s="78">
        <v>8</v>
      </c>
      <c r="B17" s="33" t="s">
        <v>93</v>
      </c>
      <c r="C17" s="33" t="s">
        <v>94</v>
      </c>
      <c r="D17" s="34" t="s">
        <v>152</v>
      </c>
      <c r="E17" s="35" t="s">
        <v>13</v>
      </c>
      <c r="F17" s="36">
        <v>70000</v>
      </c>
      <c r="G17" s="36">
        <f t="shared" si="1"/>
        <v>2009</v>
      </c>
      <c r="H17" s="36">
        <v>5368.45</v>
      </c>
      <c r="I17" s="36">
        <v>2128</v>
      </c>
      <c r="J17" s="36">
        <v>25</v>
      </c>
      <c r="K17" s="36">
        <f t="shared" si="2"/>
        <v>9530.4500000000007</v>
      </c>
      <c r="L17" s="68">
        <f>F17-K17</f>
        <v>60469.55</v>
      </c>
      <c r="M17" s="6"/>
      <c r="P17" s="8"/>
      <c r="Q17" s="9"/>
      <c r="R17" s="12" t="s">
        <v>192</v>
      </c>
      <c r="S17" s="23">
        <v>10000</v>
      </c>
      <c r="T17" s="24">
        <v>287</v>
      </c>
      <c r="U17" s="24">
        <v>304</v>
      </c>
      <c r="V17" s="24">
        <v>891.01</v>
      </c>
      <c r="W17" s="24">
        <v>0</v>
      </c>
      <c r="X17" s="24">
        <f>T17+U17+V17</f>
        <v>1482.01</v>
      </c>
      <c r="Y17" s="24">
        <f>S17-X17</f>
        <v>8517.99</v>
      </c>
    </row>
    <row r="18" spans="1:40" ht="30" customHeight="1">
      <c r="A18" s="78">
        <v>9</v>
      </c>
      <c r="B18" s="33" t="s">
        <v>88</v>
      </c>
      <c r="C18" s="33" t="s">
        <v>89</v>
      </c>
      <c r="D18" s="34" t="s">
        <v>152</v>
      </c>
      <c r="E18" s="34" t="s">
        <v>13</v>
      </c>
      <c r="F18" s="116">
        <v>45000</v>
      </c>
      <c r="G18" s="36">
        <f t="shared" si="1"/>
        <v>1291.5</v>
      </c>
      <c r="H18" s="36">
        <v>891.01</v>
      </c>
      <c r="I18" s="116">
        <f>IF(F18&lt;75829.93,F18*0.0304,2305.23)</f>
        <v>1368</v>
      </c>
      <c r="J18" s="116">
        <v>1940.46</v>
      </c>
      <c r="K18" s="36">
        <f t="shared" si="2"/>
        <v>5490.97</v>
      </c>
      <c r="L18" s="116">
        <f>F18-K18</f>
        <v>39509.03</v>
      </c>
      <c r="M18" s="6"/>
      <c r="P18" s="8"/>
      <c r="Q18" s="9"/>
      <c r="R18" s="12" t="s">
        <v>193</v>
      </c>
      <c r="S18" s="18">
        <f t="shared" ref="S18:X18" si="3">SUM(S15:S17)</f>
        <v>45000</v>
      </c>
      <c r="T18" s="19">
        <f t="shared" si="3"/>
        <v>1291.5</v>
      </c>
      <c r="U18" s="19">
        <f t="shared" si="3"/>
        <v>1368</v>
      </c>
      <c r="V18" s="19">
        <f t="shared" si="3"/>
        <v>891.01</v>
      </c>
      <c r="W18" s="19">
        <f t="shared" si="3"/>
        <v>1940.46</v>
      </c>
      <c r="X18" s="19">
        <f t="shared" si="3"/>
        <v>5490.97</v>
      </c>
      <c r="Y18" s="19">
        <f>S18-X18</f>
        <v>39509.03</v>
      </c>
    </row>
    <row r="19" spans="1:40" ht="30" customHeight="1">
      <c r="A19" s="78">
        <v>10</v>
      </c>
      <c r="B19" s="117" t="s">
        <v>145</v>
      </c>
      <c r="C19" s="33" t="s">
        <v>44</v>
      </c>
      <c r="D19" s="34" t="s">
        <v>151</v>
      </c>
      <c r="E19" s="34" t="s">
        <v>13</v>
      </c>
      <c r="F19" s="36">
        <v>26000</v>
      </c>
      <c r="G19" s="36">
        <f t="shared" si="1"/>
        <v>746.2</v>
      </c>
      <c r="H19" s="36">
        <v>0</v>
      </c>
      <c r="I19" s="36">
        <f>IF(F19&lt;75829.93,F19*0.0304,2305.23)</f>
        <v>790.4</v>
      </c>
      <c r="J19" s="36">
        <v>1525</v>
      </c>
      <c r="K19" s="36">
        <f t="shared" si="2"/>
        <v>3061.6</v>
      </c>
      <c r="L19" s="36">
        <f t="shared" ref="L19:L24" si="4">+F19-K19</f>
        <v>22938.400000000001</v>
      </c>
      <c r="M19" s="6"/>
      <c r="O19" s="25"/>
      <c r="P19" s="26"/>
      <c r="Q19" s="26"/>
      <c r="R19" s="8"/>
      <c r="S19" s="8"/>
      <c r="T19" s="8"/>
      <c r="U19" s="8"/>
      <c r="V19" s="8"/>
      <c r="W19" s="8"/>
      <c r="X19" s="8"/>
      <c r="Y19" s="8"/>
    </row>
    <row r="20" spans="1:40" ht="30" customHeight="1">
      <c r="A20" s="78">
        <v>11</v>
      </c>
      <c r="B20" s="118" t="s">
        <v>78</v>
      </c>
      <c r="C20" s="118" t="s">
        <v>79</v>
      </c>
      <c r="D20" s="34" t="s">
        <v>152</v>
      </c>
      <c r="E20" s="35" t="s">
        <v>13</v>
      </c>
      <c r="F20" s="36">
        <v>80000</v>
      </c>
      <c r="G20" s="36">
        <f t="shared" si="1"/>
        <v>2296</v>
      </c>
      <c r="H20" s="36">
        <v>7400.94</v>
      </c>
      <c r="I20" s="36">
        <v>2432</v>
      </c>
      <c r="J20" s="36">
        <v>25</v>
      </c>
      <c r="K20" s="36">
        <f t="shared" si="2"/>
        <v>12153.939999999999</v>
      </c>
      <c r="L20" s="36">
        <f t="shared" si="4"/>
        <v>67846.06</v>
      </c>
      <c r="M20" s="6"/>
      <c r="Q20" s="171" t="s">
        <v>234</v>
      </c>
      <c r="R20" s="171"/>
      <c r="S20" s="171"/>
      <c r="T20" s="171"/>
    </row>
    <row r="21" spans="1:40" ht="30" customHeight="1">
      <c r="A21" s="78">
        <v>12</v>
      </c>
      <c r="B21" s="118" t="s">
        <v>225</v>
      </c>
      <c r="C21" s="118" t="s">
        <v>76</v>
      </c>
      <c r="D21" s="34" t="s">
        <v>151</v>
      </c>
      <c r="E21" s="35" t="s">
        <v>13</v>
      </c>
      <c r="F21" s="36">
        <v>40000</v>
      </c>
      <c r="G21" s="36">
        <f t="shared" si="1"/>
        <v>1148</v>
      </c>
      <c r="H21" s="36">
        <v>442.65</v>
      </c>
      <c r="I21" s="36">
        <v>1216</v>
      </c>
      <c r="J21" s="36">
        <v>25</v>
      </c>
      <c r="K21" s="36">
        <f t="shared" si="2"/>
        <v>2831.65</v>
      </c>
      <c r="L21" s="36">
        <f t="shared" si="4"/>
        <v>37168.35</v>
      </c>
      <c r="M21" s="6"/>
      <c r="P21" s="27" t="s">
        <v>233</v>
      </c>
      <c r="Q21" s="27" t="s">
        <v>8</v>
      </c>
      <c r="R21" s="28" t="s">
        <v>9</v>
      </c>
      <c r="S21" s="29" t="s">
        <v>10</v>
      </c>
      <c r="T21" s="29" t="s">
        <v>230</v>
      </c>
      <c r="U21" s="29" t="s">
        <v>231</v>
      </c>
      <c r="V21" s="29" t="s">
        <v>232</v>
      </c>
      <c r="W21" s="30"/>
    </row>
    <row r="22" spans="1:40" ht="30" customHeight="1">
      <c r="A22" s="78">
        <v>13</v>
      </c>
      <c r="B22" s="118" t="s">
        <v>227</v>
      </c>
      <c r="C22" s="118" t="s">
        <v>81</v>
      </c>
      <c r="D22" s="34" t="s">
        <v>152</v>
      </c>
      <c r="E22" s="35" t="s">
        <v>228</v>
      </c>
      <c r="F22" s="36">
        <v>80000</v>
      </c>
      <c r="G22" s="36">
        <f t="shared" si="1"/>
        <v>2296</v>
      </c>
      <c r="H22" s="36">
        <v>7400.94</v>
      </c>
      <c r="I22" s="36">
        <v>2432</v>
      </c>
      <c r="J22" s="36">
        <v>25</v>
      </c>
      <c r="K22" s="36">
        <f t="shared" si="2"/>
        <v>12153.939999999999</v>
      </c>
      <c r="L22" s="36">
        <f t="shared" si="4"/>
        <v>67846.06</v>
      </c>
      <c r="M22" s="6"/>
      <c r="P22" s="31">
        <v>1386000</v>
      </c>
      <c r="Q22" s="31">
        <v>39778.199999999997</v>
      </c>
      <c r="R22" s="31">
        <v>40569.56</v>
      </c>
      <c r="S22" s="30">
        <v>169975.56</v>
      </c>
      <c r="T22" s="30">
        <v>43465.75</v>
      </c>
      <c r="U22" s="30">
        <v>293789.07</v>
      </c>
      <c r="V22" s="30">
        <v>1092210.93</v>
      </c>
      <c r="W22" s="30"/>
      <c r="AC22" s="32"/>
    </row>
    <row r="23" spans="1:40" ht="30" customHeight="1">
      <c r="A23" s="78">
        <v>14</v>
      </c>
      <c r="B23" s="117" t="s">
        <v>111</v>
      </c>
      <c r="C23" s="33" t="s">
        <v>47</v>
      </c>
      <c r="D23" s="34" t="s">
        <v>152</v>
      </c>
      <c r="E23" s="34" t="s">
        <v>13</v>
      </c>
      <c r="F23" s="68">
        <v>22000</v>
      </c>
      <c r="G23" s="68">
        <f t="shared" si="1"/>
        <v>631.4</v>
      </c>
      <c r="H23" s="68">
        <v>0</v>
      </c>
      <c r="I23" s="68">
        <f>IF(F23&lt;75829.93,F23*0.0304,2305.23)</f>
        <v>668.8</v>
      </c>
      <c r="J23" s="68">
        <v>5792.52</v>
      </c>
      <c r="K23" s="68">
        <f>G23+I23+H23+J23</f>
        <v>7092.72</v>
      </c>
      <c r="L23" s="119">
        <f t="shared" si="4"/>
        <v>14907.279999999999</v>
      </c>
      <c r="M23" s="6"/>
      <c r="P23" s="31">
        <v>23000</v>
      </c>
      <c r="Q23" s="31">
        <v>660.1</v>
      </c>
      <c r="R23" s="31">
        <v>699.2</v>
      </c>
      <c r="S23" s="30">
        <v>2462.7399999999998</v>
      </c>
      <c r="T23" s="30">
        <v>0</v>
      </c>
      <c r="U23" s="30">
        <v>3822.04</v>
      </c>
      <c r="V23" s="30">
        <v>19177.96</v>
      </c>
      <c r="W23" s="30"/>
      <c r="AC23" s="32"/>
    </row>
    <row r="24" spans="1:40" ht="30" customHeight="1">
      <c r="A24" s="78">
        <v>15</v>
      </c>
      <c r="B24" s="117" t="s">
        <v>75</v>
      </c>
      <c r="C24" s="33" t="s">
        <v>44</v>
      </c>
      <c r="D24" s="34" t="s">
        <v>151</v>
      </c>
      <c r="E24" s="34" t="s">
        <v>13</v>
      </c>
      <c r="F24" s="68">
        <v>26000</v>
      </c>
      <c r="G24" s="68">
        <f>F24*0.0287</f>
        <v>746.2</v>
      </c>
      <c r="H24" s="68">
        <v>0</v>
      </c>
      <c r="I24" s="68">
        <f>IF(F24&lt;75829.93,F24*0.0304,2305.23)</f>
        <v>790.4</v>
      </c>
      <c r="J24" s="68">
        <v>1937.78</v>
      </c>
      <c r="K24" s="68">
        <f>G24+I24+H24+J24</f>
        <v>3474.38</v>
      </c>
      <c r="L24" s="119">
        <f t="shared" si="4"/>
        <v>22525.62</v>
      </c>
      <c r="M24" s="6"/>
      <c r="P24" s="31"/>
      <c r="Q24" s="31"/>
      <c r="R24" s="31"/>
      <c r="S24" s="30"/>
      <c r="T24" s="30"/>
      <c r="U24" s="30"/>
      <c r="V24" s="30"/>
      <c r="W24" s="30"/>
      <c r="AC24" s="32"/>
    </row>
    <row r="25" spans="1:40" ht="30" customHeight="1">
      <c r="A25" s="120" t="s">
        <v>170</v>
      </c>
      <c r="B25" s="72"/>
      <c r="C25" s="72"/>
      <c r="D25" s="34"/>
      <c r="E25" s="120"/>
      <c r="F25" s="37">
        <f t="shared" ref="F25:L25" si="5">SUM(F10:F24)</f>
        <v>1449000</v>
      </c>
      <c r="G25" s="37">
        <f>SUM(G10:G24)</f>
        <v>41586.299999999996</v>
      </c>
      <c r="H25" s="37">
        <f>SUM(H10:H24)</f>
        <v>191210.29000000004</v>
      </c>
      <c r="I25" s="37">
        <f>SUM(I10:I24)</f>
        <v>43190.740000000005</v>
      </c>
      <c r="J25" s="37">
        <f>SUM(J10:J24)</f>
        <v>44402.349999999991</v>
      </c>
      <c r="K25" s="37">
        <f>SUM(K10:K24)</f>
        <v>320389.68</v>
      </c>
      <c r="L25" s="37">
        <f t="shared" si="5"/>
        <v>1128610.32</v>
      </c>
      <c r="M25" s="6"/>
      <c r="AD25" s="33"/>
      <c r="AE25" s="33"/>
      <c r="AF25" s="34"/>
      <c r="AG25" s="35"/>
      <c r="AH25" s="36"/>
      <c r="AI25" s="36"/>
      <c r="AJ25" s="36"/>
      <c r="AK25" s="36"/>
      <c r="AL25" s="36"/>
      <c r="AM25" s="36"/>
      <c r="AN25" s="37"/>
    </row>
    <row r="26" spans="1:40" ht="30" customHeight="1">
      <c r="A26" s="157" t="s">
        <v>247</v>
      </c>
      <c r="B26" s="157"/>
      <c r="C26" s="157"/>
      <c r="D26" s="157"/>
      <c r="E26" s="157"/>
      <c r="F26" s="157"/>
      <c r="G26" s="157"/>
      <c r="H26" s="157"/>
      <c r="I26" s="157"/>
      <c r="J26" s="157"/>
      <c r="K26" s="157"/>
      <c r="L26" s="157"/>
      <c r="M26" s="6"/>
      <c r="N26" s="6"/>
      <c r="O26" s="38"/>
      <c r="P26" s="26"/>
      <c r="Q26" s="39"/>
      <c r="R26" s="40"/>
      <c r="S26" s="40"/>
      <c r="T26" s="41" t="s">
        <v>210</v>
      </c>
      <c r="U26" s="40"/>
      <c r="V26" s="40"/>
      <c r="W26" s="40"/>
      <c r="X26" s="40"/>
      <c r="Y26" s="42"/>
      <c r="Z26" s="43"/>
    </row>
    <row r="27" spans="1:40" ht="30" customHeight="1">
      <c r="A27" s="110" t="s">
        <v>4</v>
      </c>
      <c r="B27" s="3" t="s">
        <v>5</v>
      </c>
      <c r="C27" s="3" t="s">
        <v>6</v>
      </c>
      <c r="D27" s="110" t="s">
        <v>148</v>
      </c>
      <c r="E27" s="3" t="s">
        <v>7</v>
      </c>
      <c r="F27" s="110" t="s">
        <v>165</v>
      </c>
      <c r="G27" s="110" t="s">
        <v>8</v>
      </c>
      <c r="H27" s="110" t="s">
        <v>10</v>
      </c>
      <c r="I27" s="110" t="s">
        <v>9</v>
      </c>
      <c r="J27" s="110" t="s">
        <v>166</v>
      </c>
      <c r="K27" s="110" t="s">
        <v>167</v>
      </c>
      <c r="L27" s="110" t="s">
        <v>168</v>
      </c>
      <c r="M27" s="6"/>
      <c r="O27" s="43"/>
      <c r="P27" s="26"/>
      <c r="Q27" s="9"/>
      <c r="R27" s="9"/>
      <c r="S27" s="10" t="s">
        <v>165</v>
      </c>
      <c r="T27" s="10" t="s">
        <v>8</v>
      </c>
      <c r="U27" s="10" t="s">
        <v>9</v>
      </c>
      <c r="V27" s="10" t="s">
        <v>10</v>
      </c>
      <c r="W27" s="10" t="s">
        <v>166</v>
      </c>
      <c r="X27" s="10" t="s">
        <v>167</v>
      </c>
      <c r="Y27" s="10" t="s">
        <v>168</v>
      </c>
      <c r="Z27" s="43"/>
    </row>
    <row r="28" spans="1:40" ht="30" customHeight="1">
      <c r="A28" s="78">
        <v>16</v>
      </c>
      <c r="B28" s="33" t="s">
        <v>14</v>
      </c>
      <c r="C28" s="33" t="s">
        <v>273</v>
      </c>
      <c r="D28" s="34" t="s">
        <v>152</v>
      </c>
      <c r="E28" s="34" t="s">
        <v>15</v>
      </c>
      <c r="F28" s="36">
        <v>82500</v>
      </c>
      <c r="G28" s="36">
        <f>F28*0.0287</f>
        <v>2367.75</v>
      </c>
      <c r="H28" s="36">
        <v>7989</v>
      </c>
      <c r="I28" s="36">
        <v>2508</v>
      </c>
      <c r="J28" s="121">
        <v>32781.410000000003</v>
      </c>
      <c r="K28" s="121">
        <f>G28+H28+I28+J28</f>
        <v>45646.16</v>
      </c>
      <c r="L28" s="46">
        <f>F28-K28</f>
        <v>36853.839999999997</v>
      </c>
      <c r="M28" s="6"/>
      <c r="O28" s="43"/>
      <c r="P28" s="26"/>
      <c r="Q28" s="9"/>
      <c r="R28" s="12" t="s">
        <v>191</v>
      </c>
      <c r="S28" s="13">
        <f>[1]Hoja1!$O$43</f>
        <v>49000</v>
      </c>
      <c r="T28" s="44">
        <v>1406.3</v>
      </c>
      <c r="U28" s="44">
        <v>1489.6</v>
      </c>
      <c r="V28" s="44">
        <v>1712.86</v>
      </c>
      <c r="W28" s="14">
        <v>17452.7</v>
      </c>
      <c r="X28" s="15">
        <f>T28+U28+V28+W28</f>
        <v>22061.46</v>
      </c>
      <c r="Y28" s="14">
        <f>S28-X28</f>
        <v>26938.54</v>
      </c>
      <c r="Z28" s="43"/>
    </row>
    <row r="29" spans="1:40" ht="30" customHeight="1">
      <c r="A29" s="120" t="s">
        <v>170</v>
      </c>
      <c r="F29" s="37">
        <f>+F28</f>
        <v>82500</v>
      </c>
      <c r="G29" s="37">
        <f>SUM(G28)</f>
        <v>2367.75</v>
      </c>
      <c r="H29" s="37">
        <f>SUM(H28)</f>
        <v>7989</v>
      </c>
      <c r="I29" s="37">
        <f>SUM(I28)</f>
        <v>2508</v>
      </c>
      <c r="J29" s="122">
        <f>SUM(J28)</f>
        <v>32781.410000000003</v>
      </c>
      <c r="K29" s="122">
        <f>SUM(K28)</f>
        <v>45646.16</v>
      </c>
      <c r="L29" s="123">
        <f>F29-K29</f>
        <v>36853.839999999997</v>
      </c>
      <c r="M29" s="6"/>
      <c r="O29" s="38"/>
      <c r="P29" s="26"/>
      <c r="Q29" s="9"/>
      <c r="R29" s="107" t="s">
        <v>211</v>
      </c>
      <c r="S29" s="102">
        <v>11000</v>
      </c>
      <c r="T29" s="108">
        <v>315.7</v>
      </c>
      <c r="U29" s="108">
        <v>334.4</v>
      </c>
      <c r="V29" s="108">
        <v>1773.79</v>
      </c>
      <c r="W29" s="108">
        <v>0</v>
      </c>
      <c r="X29" s="108">
        <v>2423.89</v>
      </c>
      <c r="Y29" s="109">
        <v>8576.11</v>
      </c>
      <c r="Z29" s="43"/>
    </row>
    <row r="30" spans="1:40" ht="30" customHeight="1">
      <c r="A30" s="158" t="s">
        <v>105</v>
      </c>
      <c r="B30" s="158"/>
      <c r="C30" s="158"/>
      <c r="D30" s="158"/>
      <c r="E30" s="158"/>
      <c r="F30" s="158"/>
      <c r="G30" s="158"/>
      <c r="H30" s="158"/>
      <c r="I30" s="158"/>
      <c r="J30" s="158"/>
      <c r="K30" s="158"/>
      <c r="L30" s="158"/>
      <c r="M30" s="6"/>
      <c r="N30" s="6"/>
      <c r="O30" s="46"/>
      <c r="P30" s="26"/>
      <c r="Q30" s="9"/>
      <c r="R30" s="12" t="s">
        <v>193</v>
      </c>
      <c r="S30" s="18">
        <f>+S28+S29</f>
        <v>60000</v>
      </c>
      <c r="T30" s="19">
        <f>T28+T29</f>
        <v>1722</v>
      </c>
      <c r="U30" s="19">
        <f>U28+U29</f>
        <v>1824</v>
      </c>
      <c r="V30" s="19">
        <f>+V28+V29</f>
        <v>3486.6499999999996</v>
      </c>
      <c r="W30" s="19">
        <f>W28+W29</f>
        <v>17452.7</v>
      </c>
      <c r="X30" s="19">
        <f>+X28+X29</f>
        <v>24485.35</v>
      </c>
      <c r="Y30" s="19">
        <f>SUM(Y28:Y29)</f>
        <v>35514.65</v>
      </c>
    </row>
    <row r="31" spans="1:40" ht="30" customHeight="1">
      <c r="A31" s="110" t="s">
        <v>4</v>
      </c>
      <c r="B31" s="3" t="s">
        <v>5</v>
      </c>
      <c r="C31" s="3" t="s">
        <v>6</v>
      </c>
      <c r="D31" s="110" t="s">
        <v>148</v>
      </c>
      <c r="E31" s="3" t="s">
        <v>7</v>
      </c>
      <c r="F31" s="110" t="s">
        <v>165</v>
      </c>
      <c r="G31" s="110" t="s">
        <v>8</v>
      </c>
      <c r="H31" s="110" t="s">
        <v>10</v>
      </c>
      <c r="I31" s="110" t="s">
        <v>9</v>
      </c>
      <c r="J31" s="110" t="s">
        <v>166</v>
      </c>
      <c r="K31" s="110" t="s">
        <v>167</v>
      </c>
      <c r="L31" s="110" t="s">
        <v>168</v>
      </c>
      <c r="M31" s="6"/>
      <c r="O31" s="46"/>
      <c r="P31" s="43"/>
      <c r="Q31" s="43"/>
      <c r="R31" s="43"/>
    </row>
    <row r="32" spans="1:40" s="43" customFormat="1" ht="30" customHeight="1">
      <c r="A32" s="78">
        <v>17</v>
      </c>
      <c r="B32" s="33" t="s">
        <v>23</v>
      </c>
      <c r="C32" s="33" t="s">
        <v>24</v>
      </c>
      <c r="D32" s="115" t="s">
        <v>151</v>
      </c>
      <c r="E32" s="34" t="s">
        <v>15</v>
      </c>
      <c r="F32" s="68">
        <v>50000</v>
      </c>
      <c r="G32" s="68">
        <f>F32*0.0287</f>
        <v>1435</v>
      </c>
      <c r="H32" s="68">
        <v>1854</v>
      </c>
      <c r="I32" s="68">
        <f>IF(F32&lt;75829.93,F32*0.0304,2305.23)</f>
        <v>1520</v>
      </c>
      <c r="J32" s="68">
        <v>4470.26</v>
      </c>
      <c r="K32" s="68">
        <f>G32+I32+H32+J32</f>
        <v>9279.26</v>
      </c>
      <c r="L32" s="68">
        <f>+F32-K32</f>
        <v>40720.74</v>
      </c>
      <c r="M32" s="6"/>
      <c r="O32" s="46"/>
      <c r="Y32" s="5"/>
      <c r="Z32" s="5"/>
      <c r="AA32" s="5"/>
    </row>
    <row r="33" spans="1:29" ht="30" customHeight="1">
      <c r="A33" s="78">
        <v>18</v>
      </c>
      <c r="B33" s="33" t="s">
        <v>22</v>
      </c>
      <c r="C33" s="33" t="s">
        <v>100</v>
      </c>
      <c r="D33" s="34" t="s">
        <v>152</v>
      </c>
      <c r="E33" s="34" t="s">
        <v>15</v>
      </c>
      <c r="F33" s="36">
        <v>60000</v>
      </c>
      <c r="G33" s="36">
        <f>F33*0.0287</f>
        <v>1722</v>
      </c>
      <c r="H33" s="36">
        <v>3486.65</v>
      </c>
      <c r="I33" s="68">
        <f>IF(F33&lt;75829.93,F33*0.0304,2305.23)</f>
        <v>1824</v>
      </c>
      <c r="J33" s="36">
        <v>145</v>
      </c>
      <c r="K33" s="68">
        <f>G33+I33+H33+J33</f>
        <v>7177.65</v>
      </c>
      <c r="L33" s="36">
        <f>+F33-K33</f>
        <v>52822.35</v>
      </c>
      <c r="M33" s="6"/>
      <c r="O33" s="46"/>
      <c r="P33" s="8"/>
      <c r="Q33" s="47" t="s">
        <v>35</v>
      </c>
      <c r="R33" s="47"/>
      <c r="S33" s="47"/>
      <c r="T33" s="47"/>
      <c r="U33" s="47"/>
      <c r="V33" s="47"/>
      <c r="W33" s="47"/>
      <c r="X33" s="47"/>
      <c r="Y33" s="47"/>
    </row>
    <row r="34" spans="1:29" ht="30" customHeight="1">
      <c r="A34" s="78">
        <v>19</v>
      </c>
      <c r="B34" s="33" t="s">
        <v>99</v>
      </c>
      <c r="C34" s="33" t="s">
        <v>100</v>
      </c>
      <c r="D34" s="115" t="s">
        <v>152</v>
      </c>
      <c r="E34" s="34" t="s">
        <v>13</v>
      </c>
      <c r="F34" s="68">
        <v>100000</v>
      </c>
      <c r="G34" s="68">
        <f>F34*0.0287</f>
        <v>2870</v>
      </c>
      <c r="H34" s="68">
        <v>11247.71</v>
      </c>
      <c r="I34" s="68">
        <v>3040</v>
      </c>
      <c r="J34" s="68">
        <v>3655.92</v>
      </c>
      <c r="K34" s="68">
        <f>G34+I34+H34+J34</f>
        <v>20813.629999999997</v>
      </c>
      <c r="L34" s="68">
        <f>+F34-K34</f>
        <v>79186.37</v>
      </c>
      <c r="M34" s="6"/>
      <c r="O34" s="46"/>
      <c r="P34" s="8"/>
      <c r="Q34" s="9"/>
      <c r="R34" s="9"/>
      <c r="S34" s="10" t="s">
        <v>165</v>
      </c>
      <c r="T34" s="10" t="s">
        <v>8</v>
      </c>
      <c r="U34" s="10" t="s">
        <v>9</v>
      </c>
      <c r="V34" s="10" t="s">
        <v>10</v>
      </c>
      <c r="W34" s="10" t="s">
        <v>166</v>
      </c>
      <c r="X34" s="10" t="s">
        <v>167</v>
      </c>
      <c r="Y34" s="10" t="s">
        <v>168</v>
      </c>
    </row>
    <row r="35" spans="1:29" ht="30" customHeight="1">
      <c r="A35" s="78">
        <v>20</v>
      </c>
      <c r="B35" s="33" t="s">
        <v>103</v>
      </c>
      <c r="C35" s="33" t="s">
        <v>104</v>
      </c>
      <c r="D35" s="115" t="s">
        <v>152</v>
      </c>
      <c r="E35" s="34" t="s">
        <v>13</v>
      </c>
      <c r="F35" s="68">
        <v>45000</v>
      </c>
      <c r="G35" s="68">
        <f>F35*0.0287</f>
        <v>1291.5</v>
      </c>
      <c r="H35" s="68">
        <v>1148.32</v>
      </c>
      <c r="I35" s="68">
        <f>IF(F35&lt;75829.93,F35*0.0304,2305.23)</f>
        <v>1368</v>
      </c>
      <c r="J35" s="68">
        <v>25</v>
      </c>
      <c r="K35" s="68">
        <f>G35+I35+H35+J35</f>
        <v>3832.8199999999997</v>
      </c>
      <c r="L35" s="68">
        <f>+F35-K35</f>
        <v>41167.18</v>
      </c>
      <c r="M35" s="6"/>
      <c r="O35" s="46"/>
      <c r="P35" s="8"/>
      <c r="Q35" s="9"/>
      <c r="R35" s="12" t="s">
        <v>191</v>
      </c>
      <c r="S35" s="2">
        <v>45000</v>
      </c>
      <c r="T35" s="2">
        <f>S35*0.0287</f>
        <v>1291.5</v>
      </c>
      <c r="U35" s="2">
        <f>IF(S35&lt;75829.93,S35*0.0304,2305.23)</f>
        <v>1368</v>
      </c>
      <c r="V35" s="2">
        <v>891.01</v>
      </c>
      <c r="W35" s="2">
        <v>2040.46</v>
      </c>
      <c r="X35" s="2">
        <f>T35+U35+V35+W35</f>
        <v>5590.97</v>
      </c>
      <c r="Y35" s="48">
        <v>39409.03</v>
      </c>
    </row>
    <row r="36" spans="1:29" ht="30" customHeight="1">
      <c r="A36" s="34">
        <v>21</v>
      </c>
      <c r="B36" s="33" t="s">
        <v>256</v>
      </c>
      <c r="C36" s="118" t="s">
        <v>271</v>
      </c>
      <c r="D36" s="115" t="s">
        <v>151</v>
      </c>
      <c r="E36" s="34" t="s">
        <v>13</v>
      </c>
      <c r="F36" s="124">
        <v>44000</v>
      </c>
      <c r="G36" s="124">
        <v>1262.8</v>
      </c>
      <c r="H36" s="124">
        <v>1007.19</v>
      </c>
      <c r="I36" s="124">
        <v>1337.6</v>
      </c>
      <c r="J36" s="124">
        <v>725</v>
      </c>
      <c r="K36" s="124">
        <f>G36+H36+I36+J36</f>
        <v>4332.59</v>
      </c>
      <c r="L36" s="124">
        <f>F36-K36</f>
        <v>39667.410000000003</v>
      </c>
      <c r="M36" s="6"/>
      <c r="O36" s="30"/>
      <c r="P36" s="12" t="s">
        <v>193</v>
      </c>
      <c r="Q36" s="18">
        <f>+Q165+Q166</f>
        <v>40000</v>
      </c>
      <c r="R36" s="19">
        <f>R165+R166</f>
        <v>1148</v>
      </c>
      <c r="S36" s="19">
        <f>S165+S166</f>
        <v>1506.65</v>
      </c>
      <c r="T36" s="19">
        <f>+T165+T166</f>
        <v>152</v>
      </c>
      <c r="U36" s="19">
        <f>U165+U166</f>
        <v>725</v>
      </c>
      <c r="V36" s="19">
        <f>+V165+V166</f>
        <v>3531.65</v>
      </c>
      <c r="W36" s="19">
        <f>W165+W166</f>
        <v>36468.35</v>
      </c>
      <c r="X36" s="63"/>
      <c r="Y36" s="63"/>
      <c r="Z36" s="68"/>
      <c r="AA36" s="68"/>
      <c r="AB36" s="68"/>
      <c r="AC36" s="69"/>
    </row>
    <row r="37" spans="1:29" ht="30" customHeight="1">
      <c r="A37" s="120" t="s">
        <v>170</v>
      </c>
      <c r="B37" s="72"/>
      <c r="C37" s="72"/>
      <c r="D37" s="125"/>
      <c r="E37" s="120"/>
      <c r="F37" s="37">
        <f t="shared" ref="F37:L37" si="6">SUM(F32:F36)</f>
        <v>299000</v>
      </c>
      <c r="G37" s="37">
        <f t="shared" si="6"/>
        <v>8581.2999999999993</v>
      </c>
      <c r="H37" s="37">
        <f t="shared" si="6"/>
        <v>18743.87</v>
      </c>
      <c r="I37" s="37">
        <f t="shared" si="6"/>
        <v>9089.6</v>
      </c>
      <c r="J37" s="37">
        <f t="shared" si="6"/>
        <v>9021.18</v>
      </c>
      <c r="K37" s="37">
        <f t="shared" si="6"/>
        <v>45435.95</v>
      </c>
      <c r="L37" s="37">
        <f t="shared" si="6"/>
        <v>253564.05</v>
      </c>
      <c r="M37" s="6"/>
      <c r="O37" s="43"/>
      <c r="P37" s="8"/>
      <c r="Q37" s="9"/>
      <c r="R37" s="12" t="s">
        <v>192</v>
      </c>
      <c r="S37" s="2">
        <v>10000</v>
      </c>
      <c r="T37" s="49">
        <v>287</v>
      </c>
      <c r="U37" s="49">
        <v>304</v>
      </c>
      <c r="V37" s="49">
        <v>1411.35</v>
      </c>
      <c r="W37" s="50">
        <v>0</v>
      </c>
      <c r="X37" s="49">
        <v>2002.35</v>
      </c>
      <c r="Y37" s="50">
        <v>7997.65</v>
      </c>
      <c r="Z37" s="43"/>
    </row>
    <row r="38" spans="1:29" ht="35.25" customHeight="1">
      <c r="A38" s="151" t="s">
        <v>107</v>
      </c>
      <c r="B38" s="151"/>
      <c r="C38" s="151"/>
      <c r="D38" s="151"/>
      <c r="E38" s="151"/>
      <c r="F38" s="151"/>
      <c r="G38" s="151"/>
      <c r="H38" s="151"/>
      <c r="I38" s="151"/>
      <c r="J38" s="151"/>
      <c r="K38" s="151"/>
      <c r="L38" s="151"/>
      <c r="M38" s="6"/>
      <c r="N38" s="6"/>
      <c r="P38" s="8"/>
      <c r="Q38" s="9"/>
      <c r="R38" s="12" t="s">
        <v>193</v>
      </c>
      <c r="S38" s="51">
        <f>+S35+S37</f>
        <v>55000</v>
      </c>
      <c r="T38" s="24">
        <f>T35+T37</f>
        <v>1578.5</v>
      </c>
      <c r="U38" s="24">
        <f>U35+U37</f>
        <v>1672</v>
      </c>
      <c r="V38" s="24">
        <f>+V35+V37</f>
        <v>2302.3599999999997</v>
      </c>
      <c r="W38" s="24">
        <f>W35+W37</f>
        <v>2040.46</v>
      </c>
      <c r="X38" s="24">
        <f>+X35+X37</f>
        <v>7593.32</v>
      </c>
      <c r="Y38" s="24">
        <f>+Y35+Y37</f>
        <v>47406.68</v>
      </c>
    </row>
    <row r="39" spans="1:29" ht="45.75" customHeight="1">
      <c r="A39" s="110" t="s">
        <v>4</v>
      </c>
      <c r="B39" s="3" t="s">
        <v>5</v>
      </c>
      <c r="C39" s="3" t="s">
        <v>6</v>
      </c>
      <c r="D39" s="110" t="s">
        <v>148</v>
      </c>
      <c r="E39" s="3" t="s">
        <v>7</v>
      </c>
      <c r="F39" s="110" t="s">
        <v>165</v>
      </c>
      <c r="G39" s="110" t="s">
        <v>8</v>
      </c>
      <c r="H39" s="110" t="s">
        <v>10</v>
      </c>
      <c r="I39" s="110" t="s">
        <v>9</v>
      </c>
      <c r="J39" s="110" t="s">
        <v>166</v>
      </c>
      <c r="K39" s="110" t="s">
        <v>167</v>
      </c>
      <c r="L39" s="110" t="s">
        <v>168</v>
      </c>
      <c r="M39" s="6"/>
      <c r="S39" s="5" t="s">
        <v>235</v>
      </c>
    </row>
    <row r="40" spans="1:29" ht="38.25" customHeight="1">
      <c r="A40" s="78">
        <v>22</v>
      </c>
      <c r="B40" s="117" t="s">
        <v>33</v>
      </c>
      <c r="C40" s="33" t="s">
        <v>34</v>
      </c>
      <c r="D40" s="115" t="s">
        <v>152</v>
      </c>
      <c r="E40" s="34" t="s">
        <v>15</v>
      </c>
      <c r="F40" s="68">
        <v>122500</v>
      </c>
      <c r="G40" s="68">
        <f>F40*0.0287</f>
        <v>3515.75</v>
      </c>
      <c r="H40" s="68">
        <v>16969.13</v>
      </c>
      <c r="I40" s="68">
        <v>3724</v>
      </c>
      <c r="J40" s="68">
        <v>4550.46</v>
      </c>
      <c r="K40" s="68">
        <f>G40+I40+H40+J40</f>
        <v>28759.34</v>
      </c>
      <c r="L40" s="68">
        <f>F40-K40</f>
        <v>93740.66</v>
      </c>
      <c r="M40" s="6"/>
      <c r="P40" s="27" t="s">
        <v>233</v>
      </c>
      <c r="Q40" s="27" t="s">
        <v>8</v>
      </c>
      <c r="R40" s="28" t="s">
        <v>9</v>
      </c>
      <c r="S40" s="29" t="s">
        <v>10</v>
      </c>
      <c r="T40" s="29" t="s">
        <v>230</v>
      </c>
      <c r="U40" s="29" t="s">
        <v>231</v>
      </c>
      <c r="V40" s="29" t="s">
        <v>232</v>
      </c>
    </row>
    <row r="41" spans="1:29" ht="32.25" customHeight="1">
      <c r="A41" s="78">
        <v>23</v>
      </c>
      <c r="B41" s="33" t="s">
        <v>35</v>
      </c>
      <c r="C41" s="33" t="s">
        <v>272</v>
      </c>
      <c r="D41" s="115" t="s">
        <v>151</v>
      </c>
      <c r="E41" s="34" t="s">
        <v>15</v>
      </c>
      <c r="F41" s="68">
        <v>60000</v>
      </c>
      <c r="G41" s="68">
        <f>F41*0.0287</f>
        <v>1722</v>
      </c>
      <c r="H41" s="68">
        <v>3143.56</v>
      </c>
      <c r="I41" s="68">
        <f>IF(F41&lt;75829.93,F41*0.0304,2305.23)</f>
        <v>1824</v>
      </c>
      <c r="J41" s="68">
        <v>3469.46</v>
      </c>
      <c r="K41" s="68">
        <f>G41+I41+H41+J41</f>
        <v>10159.02</v>
      </c>
      <c r="L41" s="68">
        <f>+F41-K41</f>
        <v>49840.979999999996</v>
      </c>
      <c r="M41" s="6"/>
      <c r="P41" s="31">
        <v>182000</v>
      </c>
      <c r="Q41" s="31">
        <v>5223.3999999999996</v>
      </c>
      <c r="R41" s="31">
        <v>5532.8</v>
      </c>
      <c r="S41" s="30">
        <v>13015.69</v>
      </c>
      <c r="T41" s="30">
        <v>7575.37</v>
      </c>
      <c r="U41" s="30">
        <v>31347.26</v>
      </c>
      <c r="V41" s="30">
        <v>150652.74</v>
      </c>
    </row>
    <row r="42" spans="1:29" ht="36" customHeight="1">
      <c r="A42" s="78">
        <v>24</v>
      </c>
      <c r="B42" s="33" t="s">
        <v>172</v>
      </c>
      <c r="C42" s="118" t="s">
        <v>19</v>
      </c>
      <c r="D42" s="115" t="s">
        <v>152</v>
      </c>
      <c r="E42" s="34" t="s">
        <v>13</v>
      </c>
      <c r="F42" s="68">
        <v>37000</v>
      </c>
      <c r="G42" s="68">
        <f>F42*0.0287</f>
        <v>1061.9000000000001</v>
      </c>
      <c r="H42" s="68">
        <v>19.239999999999998</v>
      </c>
      <c r="I42" s="68">
        <f>IF(F42&lt;75829.93,F42*0.0304,2305.23)</f>
        <v>1124.8</v>
      </c>
      <c r="J42" s="68">
        <v>3073.64</v>
      </c>
      <c r="K42" s="68">
        <f>G42+H42+I42+J42</f>
        <v>5279.58</v>
      </c>
      <c r="L42" s="68">
        <f>+F42-K42</f>
        <v>31720.42</v>
      </c>
      <c r="M42" s="6"/>
      <c r="P42" s="31">
        <v>10000</v>
      </c>
      <c r="Q42" s="31">
        <v>287</v>
      </c>
      <c r="R42" s="31">
        <v>304</v>
      </c>
      <c r="S42" s="30">
        <v>1411.35</v>
      </c>
      <c r="T42" s="30">
        <v>0</v>
      </c>
      <c r="U42" s="30">
        <v>2002.35</v>
      </c>
      <c r="V42" s="30">
        <v>7997.65</v>
      </c>
    </row>
    <row r="43" spans="1:29" ht="27.75" customHeight="1">
      <c r="A43" s="120" t="s">
        <v>170</v>
      </c>
      <c r="B43" s="126"/>
      <c r="C43" s="126"/>
      <c r="D43" s="125"/>
      <c r="E43" s="120"/>
      <c r="F43" s="37">
        <f>SUM(F40:F42)</f>
        <v>219500</v>
      </c>
      <c r="G43" s="37">
        <f>+SUM(G40:G42)</f>
        <v>6299.65</v>
      </c>
      <c r="H43" s="37">
        <f>SUM(H40:H42)</f>
        <v>20131.930000000004</v>
      </c>
      <c r="I43" s="37">
        <f>+SUM(I40:I42)</f>
        <v>6672.8</v>
      </c>
      <c r="J43" s="37">
        <f>SUM(J40:J42)</f>
        <v>11093.56</v>
      </c>
      <c r="K43" s="37">
        <f>SUM(K40:K42)</f>
        <v>44197.94</v>
      </c>
      <c r="L43" s="37">
        <f>SUM(L40:L42)</f>
        <v>175302.06</v>
      </c>
      <c r="M43" s="6"/>
      <c r="O43" s="43"/>
      <c r="P43" s="32">
        <f t="shared" ref="P43:V43" si="7">SUM(P41:P42)</f>
        <v>192000</v>
      </c>
      <c r="Q43" s="32">
        <f t="shared" si="7"/>
        <v>5510.4</v>
      </c>
      <c r="R43" s="32">
        <f t="shared" si="7"/>
        <v>5836.8</v>
      </c>
      <c r="S43" s="32">
        <f t="shared" si="7"/>
        <v>14427.04</v>
      </c>
      <c r="T43" s="32">
        <f t="shared" si="7"/>
        <v>7575.37</v>
      </c>
      <c r="U43" s="32">
        <f t="shared" si="7"/>
        <v>33349.61</v>
      </c>
      <c r="V43" s="32">
        <f t="shared" si="7"/>
        <v>158650.38999999998</v>
      </c>
      <c r="W43" s="43"/>
      <c r="X43" s="43"/>
      <c r="Y43" s="43"/>
      <c r="Z43" s="43"/>
    </row>
    <row r="44" spans="1:29" ht="30" customHeight="1">
      <c r="A44" s="151" t="s">
        <v>106</v>
      </c>
      <c r="B44" s="151"/>
      <c r="C44" s="151"/>
      <c r="D44" s="151"/>
      <c r="E44" s="151"/>
      <c r="F44" s="151"/>
      <c r="G44" s="151"/>
      <c r="H44" s="151"/>
      <c r="I44" s="151"/>
      <c r="J44" s="151"/>
      <c r="K44" s="151"/>
      <c r="L44" s="151"/>
      <c r="M44" s="6"/>
      <c r="N44" s="6"/>
      <c r="P44" s="8"/>
      <c r="Q44" s="146" t="s">
        <v>85</v>
      </c>
      <c r="R44" s="149"/>
      <c r="S44" s="149"/>
      <c r="T44" s="149"/>
      <c r="U44" s="149"/>
      <c r="V44" s="149"/>
      <c r="W44" s="149"/>
      <c r="X44" s="149"/>
      <c r="Y44" s="150"/>
    </row>
    <row r="45" spans="1:29" ht="30" customHeight="1">
      <c r="A45" s="110" t="s">
        <v>4</v>
      </c>
      <c r="B45" s="3" t="s">
        <v>5</v>
      </c>
      <c r="C45" s="3" t="s">
        <v>6</v>
      </c>
      <c r="D45" s="110" t="s">
        <v>148</v>
      </c>
      <c r="E45" s="3" t="s">
        <v>7</v>
      </c>
      <c r="F45" s="110" t="s">
        <v>165</v>
      </c>
      <c r="G45" s="110" t="s">
        <v>8</v>
      </c>
      <c r="H45" s="110" t="s">
        <v>10</v>
      </c>
      <c r="I45" s="110" t="s">
        <v>9</v>
      </c>
      <c r="J45" s="110" t="s">
        <v>166</v>
      </c>
      <c r="K45" s="110" t="s">
        <v>167</v>
      </c>
      <c r="L45" s="110" t="s">
        <v>168</v>
      </c>
      <c r="M45" s="6"/>
      <c r="P45" s="8"/>
      <c r="Q45" s="9"/>
      <c r="R45" s="9"/>
      <c r="S45" s="10" t="s">
        <v>165</v>
      </c>
      <c r="T45" s="10" t="s">
        <v>8</v>
      </c>
      <c r="U45" s="10" t="s">
        <v>9</v>
      </c>
      <c r="V45" s="10" t="s">
        <v>10</v>
      </c>
      <c r="W45" s="10" t="s">
        <v>166</v>
      </c>
      <c r="X45" s="10" t="s">
        <v>167</v>
      </c>
      <c r="Y45" s="10" t="s">
        <v>168</v>
      </c>
    </row>
    <row r="46" spans="1:29" ht="30" customHeight="1">
      <c r="A46" s="115">
        <v>25</v>
      </c>
      <c r="B46" s="33" t="s">
        <v>28</v>
      </c>
      <c r="C46" s="33" t="s">
        <v>29</v>
      </c>
      <c r="D46" s="115" t="s">
        <v>152</v>
      </c>
      <c r="E46" s="34" t="s">
        <v>15</v>
      </c>
      <c r="F46" s="68">
        <v>100000</v>
      </c>
      <c r="G46" s="68">
        <f>F46*0.0287</f>
        <v>2870</v>
      </c>
      <c r="H46" s="68">
        <v>12105.44</v>
      </c>
      <c r="I46" s="68">
        <v>3040</v>
      </c>
      <c r="J46" s="68">
        <v>29263.65</v>
      </c>
      <c r="K46" s="68">
        <f>+G46+I46+H46+J46</f>
        <v>47279.090000000004</v>
      </c>
      <c r="L46" s="68">
        <f>+F46-K46</f>
        <v>52720.909999999996</v>
      </c>
      <c r="M46" s="6"/>
      <c r="P46" s="8"/>
      <c r="Q46" s="9"/>
      <c r="R46" s="12" t="s">
        <v>191</v>
      </c>
      <c r="S46" s="13">
        <v>35000</v>
      </c>
      <c r="T46" s="14">
        <v>1004.5</v>
      </c>
      <c r="U46" s="14">
        <v>1064</v>
      </c>
      <c r="V46" s="14">
        <v>0</v>
      </c>
      <c r="W46" s="14">
        <v>2225</v>
      </c>
      <c r="X46" s="15">
        <v>4293.5</v>
      </c>
      <c r="Y46" s="14">
        <v>30706.5</v>
      </c>
    </row>
    <row r="47" spans="1:29" ht="30" customHeight="1">
      <c r="A47" s="115">
        <v>26</v>
      </c>
      <c r="B47" s="33" t="s">
        <v>242</v>
      </c>
      <c r="C47" s="33" t="s">
        <v>243</v>
      </c>
      <c r="D47" s="115" t="s">
        <v>152</v>
      </c>
      <c r="E47" s="34" t="s">
        <v>244</v>
      </c>
      <c r="F47" s="68">
        <v>122500</v>
      </c>
      <c r="G47" s="68">
        <v>3515.75</v>
      </c>
      <c r="H47" s="68">
        <v>16111.4</v>
      </c>
      <c r="I47" s="68">
        <v>3724</v>
      </c>
      <c r="J47" s="68">
        <v>42479.69</v>
      </c>
      <c r="K47" s="68">
        <f>G47+H47+I47+J47</f>
        <v>65830.84</v>
      </c>
      <c r="L47" s="68">
        <f>F47-K47</f>
        <v>56669.16</v>
      </c>
      <c r="M47" s="6"/>
      <c r="P47" s="8"/>
      <c r="Q47" s="9"/>
      <c r="R47" s="12" t="s">
        <v>192</v>
      </c>
      <c r="S47" s="23">
        <v>13000</v>
      </c>
      <c r="T47" s="19">
        <v>373.1</v>
      </c>
      <c r="U47" s="19">
        <v>395.2</v>
      </c>
      <c r="V47" s="19">
        <v>1571.73</v>
      </c>
      <c r="W47" s="19">
        <v>0</v>
      </c>
      <c r="X47" s="19">
        <f>T47+U47+V47</f>
        <v>2340.0299999999997</v>
      </c>
      <c r="Y47" s="52">
        <f>S47-X47</f>
        <v>10659.970000000001</v>
      </c>
    </row>
    <row r="48" spans="1:29" ht="30" customHeight="1">
      <c r="A48" s="115">
        <v>27</v>
      </c>
      <c r="B48" s="33" t="s">
        <v>31</v>
      </c>
      <c r="C48" s="33" t="s">
        <v>30</v>
      </c>
      <c r="D48" s="115" t="s">
        <v>152</v>
      </c>
      <c r="E48" s="34" t="s">
        <v>15</v>
      </c>
      <c r="F48" s="68">
        <v>70000</v>
      </c>
      <c r="G48" s="68">
        <f>F48*0.0287</f>
        <v>2009</v>
      </c>
      <c r="H48" s="68">
        <v>5025.3599999999997</v>
      </c>
      <c r="I48" s="68">
        <f>IF(F48&lt;75829.93,F48*0.0304,2305.23)</f>
        <v>2128</v>
      </c>
      <c r="J48" s="68">
        <v>2040.46</v>
      </c>
      <c r="K48" s="68">
        <f>+G48+I48+H48+J48</f>
        <v>11202.82</v>
      </c>
      <c r="L48" s="68">
        <f>+F48-K48</f>
        <v>58797.18</v>
      </c>
      <c r="M48" s="6"/>
      <c r="P48" s="8"/>
      <c r="Q48" s="9"/>
      <c r="R48" s="12" t="s">
        <v>193</v>
      </c>
      <c r="S48" s="18">
        <f>+S46+S47</f>
        <v>48000</v>
      </c>
      <c r="T48" s="19">
        <f>T46+T47</f>
        <v>1377.6</v>
      </c>
      <c r="U48" s="19">
        <f>U46+U47</f>
        <v>1459.2</v>
      </c>
      <c r="V48" s="19">
        <f>+V46+V47</f>
        <v>1571.73</v>
      </c>
      <c r="W48" s="19">
        <f>W46+W47</f>
        <v>2225</v>
      </c>
      <c r="X48" s="19">
        <f>+X46+X47</f>
        <v>6633.53</v>
      </c>
      <c r="Y48" s="19">
        <f>+Y46+Y47</f>
        <v>41366.47</v>
      </c>
    </row>
    <row r="49" spans="1:49" ht="30" customHeight="1">
      <c r="A49" s="115">
        <v>28</v>
      </c>
      <c r="B49" s="118" t="s">
        <v>85</v>
      </c>
      <c r="C49" s="118" t="s">
        <v>30</v>
      </c>
      <c r="D49" s="115" t="s">
        <v>152</v>
      </c>
      <c r="E49" s="34" t="s">
        <v>13</v>
      </c>
      <c r="F49" s="116">
        <v>55000</v>
      </c>
      <c r="G49" s="68">
        <f>F49*0.0287</f>
        <v>1578.5</v>
      </c>
      <c r="H49" s="68">
        <v>2559.67</v>
      </c>
      <c r="I49" s="116">
        <v>1672</v>
      </c>
      <c r="J49" s="116">
        <v>2225</v>
      </c>
      <c r="K49" s="68">
        <f>G49+H49+I49+J49</f>
        <v>8035.17</v>
      </c>
      <c r="L49" s="68">
        <f>+F49-K49</f>
        <v>46964.83</v>
      </c>
      <c r="M49" s="6"/>
      <c r="Q49" s="20"/>
    </row>
    <row r="50" spans="1:49" s="43" customFormat="1" ht="30" customHeight="1">
      <c r="A50" s="115">
        <v>29</v>
      </c>
      <c r="B50" s="118" t="s">
        <v>142</v>
      </c>
      <c r="C50" s="127" t="s">
        <v>30</v>
      </c>
      <c r="D50" s="115" t="s">
        <v>151</v>
      </c>
      <c r="E50" s="34" t="s">
        <v>15</v>
      </c>
      <c r="F50" s="68">
        <v>60000</v>
      </c>
      <c r="G50" s="68">
        <f>F50*0.0287</f>
        <v>1722</v>
      </c>
      <c r="H50" s="68">
        <v>3486.65</v>
      </c>
      <c r="I50" s="68">
        <f>IF(F50&lt;75829.93,F50*0.0304,2305.23)</f>
        <v>1824</v>
      </c>
      <c r="J50" s="68">
        <v>325</v>
      </c>
      <c r="K50" s="68">
        <v>7357.65</v>
      </c>
      <c r="L50" s="68">
        <f>+F50-K50</f>
        <v>52642.35</v>
      </c>
      <c r="O50" s="5"/>
      <c r="P50" s="5"/>
      <c r="Q50" s="165" t="s">
        <v>153</v>
      </c>
      <c r="R50" s="166"/>
      <c r="S50" s="166"/>
      <c r="T50" s="166"/>
      <c r="U50" s="166"/>
      <c r="V50" s="166"/>
      <c r="W50" s="166"/>
      <c r="X50" s="166"/>
      <c r="Y50" s="167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</row>
    <row r="51" spans="1:49" ht="30" customHeight="1">
      <c r="A51" s="115">
        <v>30</v>
      </c>
      <c r="B51" s="118" t="s">
        <v>153</v>
      </c>
      <c r="C51" s="118" t="s">
        <v>30</v>
      </c>
      <c r="D51" s="115" t="s">
        <v>152</v>
      </c>
      <c r="E51" s="34" t="s">
        <v>13</v>
      </c>
      <c r="F51" s="68">
        <v>55000</v>
      </c>
      <c r="G51" s="68">
        <v>1578.5</v>
      </c>
      <c r="H51" s="68">
        <v>2559.67</v>
      </c>
      <c r="I51" s="68">
        <v>1672</v>
      </c>
      <c r="J51" s="68">
        <v>10815.5</v>
      </c>
      <c r="K51" s="68">
        <f>G51+H51+I51+J51</f>
        <v>16625.669999999998</v>
      </c>
      <c r="L51" s="68">
        <f>F51-K51</f>
        <v>38374.33</v>
      </c>
      <c r="M51" s="6"/>
      <c r="Q51" s="20"/>
      <c r="R51" s="20"/>
      <c r="S51" s="110" t="s">
        <v>165</v>
      </c>
      <c r="T51" s="110" t="s">
        <v>8</v>
      </c>
      <c r="U51" s="110" t="s">
        <v>9</v>
      </c>
      <c r="V51" s="110" t="s">
        <v>10</v>
      </c>
      <c r="W51" s="110" t="s">
        <v>166</v>
      </c>
      <c r="X51" s="110" t="s">
        <v>167</v>
      </c>
      <c r="Y51" s="110" t="s">
        <v>168</v>
      </c>
    </row>
    <row r="52" spans="1:49" s="43" customFormat="1" ht="30" customHeight="1">
      <c r="A52" s="115">
        <v>31</v>
      </c>
      <c r="B52" s="118" t="s">
        <v>259</v>
      </c>
      <c r="C52" s="118" t="s">
        <v>260</v>
      </c>
      <c r="D52" s="115" t="s">
        <v>152</v>
      </c>
      <c r="E52" s="34" t="s">
        <v>13</v>
      </c>
      <c r="F52" s="68">
        <v>30000</v>
      </c>
      <c r="G52" s="68">
        <v>861</v>
      </c>
      <c r="H52" s="68">
        <v>0</v>
      </c>
      <c r="I52" s="68">
        <v>912</v>
      </c>
      <c r="J52" s="68">
        <v>25</v>
      </c>
      <c r="K52" s="68">
        <f>G52+H52+I52+J52</f>
        <v>1798</v>
      </c>
      <c r="L52" s="68">
        <f>F52-K52</f>
        <v>28202</v>
      </c>
      <c r="M52" s="6"/>
      <c r="O52" s="5"/>
      <c r="P52" s="8"/>
      <c r="Q52" s="9"/>
      <c r="R52" s="9"/>
      <c r="S52" s="10"/>
      <c r="T52" s="10"/>
      <c r="U52" s="10"/>
      <c r="V52" s="10"/>
      <c r="W52" s="10"/>
      <c r="X52" s="10"/>
      <c r="Y52" s="10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</row>
    <row r="53" spans="1:49" ht="30" customHeight="1">
      <c r="A53" s="120" t="s">
        <v>170</v>
      </c>
      <c r="B53" s="72"/>
      <c r="C53" s="72"/>
      <c r="D53" s="125"/>
      <c r="E53" s="120"/>
      <c r="F53" s="37">
        <f t="shared" ref="F53:L53" si="8">SUM(F46:F52)</f>
        <v>492500</v>
      </c>
      <c r="G53" s="37">
        <f t="shared" si="8"/>
        <v>14134.75</v>
      </c>
      <c r="H53" s="37">
        <f t="shared" si="8"/>
        <v>41848.189999999995</v>
      </c>
      <c r="I53" s="37">
        <f t="shared" si="8"/>
        <v>14972</v>
      </c>
      <c r="J53" s="37">
        <f t="shared" si="8"/>
        <v>87174.3</v>
      </c>
      <c r="K53" s="37">
        <f t="shared" si="8"/>
        <v>158129.24</v>
      </c>
      <c r="L53" s="37">
        <f t="shared" si="8"/>
        <v>334370.76</v>
      </c>
      <c r="M53" s="6"/>
      <c r="P53" s="8"/>
      <c r="Q53" s="9"/>
      <c r="R53" s="12" t="s">
        <v>191</v>
      </c>
      <c r="S53" s="13">
        <v>35000</v>
      </c>
      <c r="T53" s="14">
        <v>1004.5</v>
      </c>
      <c r="U53" s="14">
        <v>1064</v>
      </c>
      <c r="V53" s="14">
        <v>0</v>
      </c>
      <c r="W53" s="14">
        <v>15328.75</v>
      </c>
      <c r="X53" s="15">
        <f>T53+U53+W53</f>
        <v>17397.25</v>
      </c>
      <c r="Y53" s="14">
        <f>S53-X53</f>
        <v>17602.75</v>
      </c>
    </row>
    <row r="54" spans="1:49" ht="30" customHeight="1">
      <c r="A54" s="151" t="s">
        <v>109</v>
      </c>
      <c r="B54" s="151" t="s">
        <v>57</v>
      </c>
      <c r="C54" s="151"/>
      <c r="D54" s="151"/>
      <c r="E54" s="151"/>
      <c r="F54" s="151"/>
      <c r="G54" s="151"/>
      <c r="H54" s="151"/>
      <c r="I54" s="151"/>
      <c r="J54" s="151"/>
      <c r="K54" s="151"/>
      <c r="L54" s="151"/>
      <c r="M54" s="6"/>
      <c r="N54" s="6"/>
      <c r="P54" s="8"/>
      <c r="Q54" s="9"/>
      <c r="R54" s="12" t="s">
        <v>192</v>
      </c>
      <c r="S54" s="23">
        <v>13000</v>
      </c>
      <c r="T54" s="19">
        <v>373.1</v>
      </c>
      <c r="U54" s="19">
        <v>395.2</v>
      </c>
      <c r="V54" s="19">
        <v>1571.73</v>
      </c>
      <c r="W54" s="19">
        <v>0</v>
      </c>
      <c r="X54" s="19">
        <f>T54+U54+V54</f>
        <v>2340.0299999999997</v>
      </c>
      <c r="Y54" s="19">
        <f>S54-X54</f>
        <v>10659.970000000001</v>
      </c>
    </row>
    <row r="55" spans="1:49" ht="30" customHeight="1">
      <c r="A55" s="110" t="s">
        <v>4</v>
      </c>
      <c r="B55" s="3" t="s">
        <v>5</v>
      </c>
      <c r="C55" s="3" t="s">
        <v>6</v>
      </c>
      <c r="D55" s="110" t="s">
        <v>148</v>
      </c>
      <c r="E55" s="3" t="s">
        <v>7</v>
      </c>
      <c r="F55" s="110" t="s">
        <v>165</v>
      </c>
      <c r="G55" s="110" t="s">
        <v>8</v>
      </c>
      <c r="H55" s="110" t="s">
        <v>10</v>
      </c>
      <c r="I55" s="110" t="s">
        <v>9</v>
      </c>
      <c r="J55" s="110" t="s">
        <v>166</v>
      </c>
      <c r="K55" s="110" t="s">
        <v>167</v>
      </c>
      <c r="L55" s="110" t="s">
        <v>168</v>
      </c>
      <c r="M55" s="6"/>
      <c r="N55" s="6"/>
      <c r="P55" s="8"/>
      <c r="Q55" s="9"/>
      <c r="R55" s="12" t="s">
        <v>193</v>
      </c>
      <c r="S55" s="18">
        <f>+S53+S54</f>
        <v>48000</v>
      </c>
      <c r="T55" s="19">
        <f>T53+T54</f>
        <v>1377.6</v>
      </c>
      <c r="U55" s="19">
        <f>U53+U54</f>
        <v>1459.2</v>
      </c>
      <c r="V55" s="19">
        <f>+V53+V54</f>
        <v>1571.73</v>
      </c>
      <c r="W55" s="19">
        <f>W53+W54</f>
        <v>15328.75</v>
      </c>
      <c r="X55" s="19">
        <f>+X53+X54</f>
        <v>19737.28</v>
      </c>
      <c r="Y55" s="19">
        <f>+Y53+Y54</f>
        <v>28262.720000000001</v>
      </c>
    </row>
    <row r="56" spans="1:49" ht="30" customHeight="1">
      <c r="A56" s="34">
        <v>32</v>
      </c>
      <c r="B56" s="33" t="s">
        <v>61</v>
      </c>
      <c r="C56" s="33" t="s">
        <v>198</v>
      </c>
      <c r="D56" s="34" t="s">
        <v>152</v>
      </c>
      <c r="E56" s="34" t="s">
        <v>15</v>
      </c>
      <c r="F56" s="68">
        <v>62000</v>
      </c>
      <c r="G56" s="68">
        <f>F56*0.0287</f>
        <v>1779.4</v>
      </c>
      <c r="H56" s="68">
        <v>3863.01</v>
      </c>
      <c r="I56" s="68">
        <f>IF(F56&lt;75829.93,F56*0.0304,2305.23)</f>
        <v>1884.8</v>
      </c>
      <c r="J56" s="68">
        <v>1425</v>
      </c>
      <c r="K56" s="116">
        <v>10377.209999999999</v>
      </c>
      <c r="L56" s="68">
        <f>F56-K56</f>
        <v>51622.79</v>
      </c>
      <c r="M56" s="6"/>
      <c r="P56" s="43"/>
      <c r="Q56" s="43"/>
      <c r="R56" s="43"/>
      <c r="S56" s="43"/>
      <c r="T56" s="38"/>
      <c r="U56" s="43"/>
      <c r="V56" s="43"/>
      <c r="W56" s="43"/>
      <c r="X56" s="43"/>
      <c r="Y56" s="43"/>
      <c r="Z56" s="43"/>
    </row>
    <row r="57" spans="1:49" ht="30" customHeight="1">
      <c r="A57" s="120" t="s">
        <v>170</v>
      </c>
      <c r="B57" s="126"/>
      <c r="C57" s="126"/>
      <c r="D57" s="125"/>
      <c r="E57" s="120"/>
      <c r="F57" s="37">
        <f>SUM(F56:F56)</f>
        <v>62000</v>
      </c>
      <c r="G57" s="37">
        <f>+SUM(G56:G56)</f>
        <v>1779.4</v>
      </c>
      <c r="H57" s="37">
        <v>3863.01</v>
      </c>
      <c r="I57" s="37">
        <f>+SUM(I56:I56)</f>
        <v>1884.8</v>
      </c>
      <c r="J57" s="37">
        <f>SUM(J56:J56)</f>
        <v>1425</v>
      </c>
      <c r="K57" s="37">
        <v>10377.209999999999</v>
      </c>
      <c r="L57" s="37">
        <f>F57-K57</f>
        <v>51622.79</v>
      </c>
      <c r="M57" s="6"/>
      <c r="P57" s="43"/>
      <c r="Q57" s="43"/>
      <c r="R57" s="43"/>
      <c r="S57" s="43"/>
      <c r="T57" s="43"/>
      <c r="U57" s="43"/>
      <c r="V57" s="43"/>
      <c r="W57" s="43"/>
      <c r="X57" s="43"/>
      <c r="Y57" s="43"/>
      <c r="Z57" s="43"/>
    </row>
    <row r="58" spans="1:49" ht="30" customHeight="1">
      <c r="A58" s="151" t="s">
        <v>252</v>
      </c>
      <c r="B58" s="151"/>
      <c r="C58" s="151"/>
      <c r="D58" s="151"/>
      <c r="E58" s="151"/>
      <c r="F58" s="151"/>
      <c r="G58" s="151"/>
      <c r="H58" s="151"/>
      <c r="I58" s="151"/>
      <c r="J58" s="151"/>
      <c r="K58" s="151"/>
      <c r="L58" s="151"/>
      <c r="M58" s="6"/>
      <c r="P58" s="8"/>
      <c r="Q58" s="174" t="s">
        <v>63</v>
      </c>
      <c r="R58" s="175"/>
      <c r="S58" s="175"/>
      <c r="T58" s="175"/>
      <c r="U58" s="175"/>
      <c r="V58" s="175"/>
      <c r="W58" s="175"/>
      <c r="X58" s="175"/>
      <c r="Y58" s="176"/>
    </row>
    <row r="59" spans="1:49" ht="30" customHeight="1">
      <c r="A59" s="110" t="s">
        <v>4</v>
      </c>
      <c r="B59" s="3" t="s">
        <v>5</v>
      </c>
      <c r="C59" s="3" t="s">
        <v>6</v>
      </c>
      <c r="D59" s="110" t="s">
        <v>148</v>
      </c>
      <c r="E59" s="3" t="s">
        <v>7</v>
      </c>
      <c r="F59" s="110" t="s">
        <v>165</v>
      </c>
      <c r="G59" s="110" t="s">
        <v>8</v>
      </c>
      <c r="H59" s="110" t="s">
        <v>10</v>
      </c>
      <c r="I59" s="110" t="s">
        <v>9</v>
      </c>
      <c r="J59" s="110" t="s">
        <v>166</v>
      </c>
      <c r="K59" s="110" t="s">
        <v>167</v>
      </c>
      <c r="L59" s="110" t="s">
        <v>168</v>
      </c>
      <c r="M59" s="6"/>
      <c r="P59" s="8"/>
      <c r="Q59" s="9"/>
      <c r="R59" s="9"/>
      <c r="S59" s="10" t="s">
        <v>165</v>
      </c>
      <c r="T59" s="10" t="s">
        <v>8</v>
      </c>
      <c r="U59" s="10" t="s">
        <v>9</v>
      </c>
      <c r="V59" s="10" t="s">
        <v>10</v>
      </c>
      <c r="W59" s="10" t="s">
        <v>166</v>
      </c>
      <c r="X59" s="10" t="s">
        <v>167</v>
      </c>
      <c r="Y59" s="10" t="s">
        <v>168</v>
      </c>
    </row>
    <row r="60" spans="1:49" s="43" customFormat="1" ht="50.25" customHeight="1">
      <c r="A60" s="34">
        <v>33</v>
      </c>
      <c r="B60" s="33" t="s">
        <v>63</v>
      </c>
      <c r="C60" s="127" t="s">
        <v>150</v>
      </c>
      <c r="D60" s="128" t="s">
        <v>152</v>
      </c>
      <c r="E60" s="34" t="s">
        <v>15</v>
      </c>
      <c r="F60" s="116">
        <v>101500</v>
      </c>
      <c r="G60" s="116">
        <v>2913.05</v>
      </c>
      <c r="H60" s="116">
        <v>12458.27</v>
      </c>
      <c r="I60" s="116">
        <v>3085.6</v>
      </c>
      <c r="J60" s="116">
        <v>3225</v>
      </c>
      <c r="K60" s="116">
        <f>G60+I60+H60+J60</f>
        <v>21681.919999999998</v>
      </c>
      <c r="L60" s="116">
        <f>F60-K60</f>
        <v>79818.080000000002</v>
      </c>
      <c r="M60" s="6"/>
      <c r="O60" s="5"/>
      <c r="P60" s="8"/>
      <c r="Q60" s="9"/>
      <c r="R60" s="12" t="s">
        <v>191</v>
      </c>
      <c r="S60" s="53">
        <v>50000</v>
      </c>
      <c r="T60" s="54">
        <v>1435</v>
      </c>
      <c r="U60" s="54">
        <v>1520</v>
      </c>
      <c r="V60" s="54">
        <v>1854</v>
      </c>
      <c r="W60" s="54">
        <v>3225</v>
      </c>
      <c r="X60" s="54">
        <v>8034</v>
      </c>
      <c r="Y60" s="54">
        <v>41966</v>
      </c>
      <c r="Z60" s="5"/>
      <c r="AA60" s="5"/>
      <c r="AB60" s="5"/>
      <c r="AC60" s="5"/>
      <c r="AD60" s="5"/>
    </row>
    <row r="61" spans="1:49" ht="50.25" customHeight="1">
      <c r="A61" s="34">
        <v>34</v>
      </c>
      <c r="B61" s="129" t="s">
        <v>174</v>
      </c>
      <c r="C61" s="127" t="s">
        <v>175</v>
      </c>
      <c r="D61" s="130" t="s">
        <v>152</v>
      </c>
      <c r="E61" s="34" t="s">
        <v>15</v>
      </c>
      <c r="F61" s="116">
        <v>62000</v>
      </c>
      <c r="G61" s="116">
        <v>1779.4</v>
      </c>
      <c r="H61" s="68">
        <v>3863.01</v>
      </c>
      <c r="I61" s="116">
        <v>1884.8</v>
      </c>
      <c r="J61" s="116">
        <v>1465</v>
      </c>
      <c r="K61" s="116">
        <f>G61+I61+H61+J61</f>
        <v>8992.2099999999991</v>
      </c>
      <c r="L61" s="116">
        <f>+F61-K61</f>
        <v>53007.79</v>
      </c>
      <c r="M61" s="6"/>
      <c r="P61" s="8"/>
      <c r="Q61" s="9"/>
      <c r="R61" s="12" t="s">
        <v>192</v>
      </c>
      <c r="S61" s="23">
        <v>40000</v>
      </c>
      <c r="T61" s="24">
        <v>1148</v>
      </c>
      <c r="U61" s="24">
        <v>1216</v>
      </c>
      <c r="V61" s="24">
        <v>7899.19</v>
      </c>
      <c r="W61" s="24">
        <v>0</v>
      </c>
      <c r="X61" s="24">
        <v>10263.19</v>
      </c>
      <c r="Y61" s="24">
        <v>29736.81</v>
      </c>
    </row>
    <row r="62" spans="1:49" ht="30" customHeight="1">
      <c r="A62" s="120" t="s">
        <v>170</v>
      </c>
      <c r="B62" s="126"/>
      <c r="C62" s="126"/>
      <c r="D62" s="125"/>
      <c r="E62" s="120"/>
      <c r="F62" s="37">
        <f>SUM(F60:F61)</f>
        <v>163500</v>
      </c>
      <c r="G62" s="37">
        <f>SUM(G60:G61)</f>
        <v>4692.4500000000007</v>
      </c>
      <c r="H62" s="37">
        <f>SUM(H60:H61)</f>
        <v>16321.28</v>
      </c>
      <c r="I62" s="37">
        <f>+SUM(I60:I61)</f>
        <v>4970.3999999999996</v>
      </c>
      <c r="J62" s="37">
        <f>SUM(J60:J61)</f>
        <v>4690</v>
      </c>
      <c r="K62" s="37">
        <f>+SUM(K60:K61)</f>
        <v>30674.129999999997</v>
      </c>
      <c r="L62" s="37">
        <f>SUM(L60:L61)</f>
        <v>132825.87</v>
      </c>
      <c r="M62" s="6"/>
      <c r="P62" s="8"/>
      <c r="Q62" s="9"/>
      <c r="R62" s="12" t="s">
        <v>193</v>
      </c>
      <c r="S62" s="18">
        <f>+S60+S61</f>
        <v>90000</v>
      </c>
      <c r="T62" s="19">
        <f>T60+T61</f>
        <v>2583</v>
      </c>
      <c r="U62" s="19">
        <f>U60+U61</f>
        <v>2736</v>
      </c>
      <c r="V62" s="19">
        <f>+V60+V61</f>
        <v>9753.1899999999987</v>
      </c>
      <c r="W62" s="19">
        <f>W60+W61</f>
        <v>3225</v>
      </c>
      <c r="X62" s="19">
        <f>+X60+X61</f>
        <v>18297.190000000002</v>
      </c>
      <c r="Y62" s="19">
        <f>+Y60+Y61</f>
        <v>71702.81</v>
      </c>
    </row>
    <row r="63" spans="1:49" ht="30" customHeight="1">
      <c r="A63" s="151" t="s">
        <v>248</v>
      </c>
      <c r="B63" s="151"/>
      <c r="C63" s="151"/>
      <c r="D63" s="151"/>
      <c r="E63" s="151"/>
      <c r="F63" s="151"/>
      <c r="G63" s="151"/>
      <c r="H63" s="151"/>
      <c r="I63" s="151"/>
      <c r="J63" s="151"/>
      <c r="K63" s="151"/>
      <c r="L63" s="151"/>
      <c r="M63" s="6"/>
      <c r="N63" s="6"/>
      <c r="P63" s="8"/>
      <c r="Q63" s="9"/>
      <c r="R63" s="12"/>
      <c r="S63" s="13"/>
      <c r="T63" s="14"/>
      <c r="U63" s="14"/>
      <c r="V63" s="14"/>
      <c r="W63" s="14"/>
      <c r="X63" s="15"/>
      <c r="Y63" s="14"/>
    </row>
    <row r="64" spans="1:49" ht="30" customHeight="1">
      <c r="A64" s="110" t="s">
        <v>4</v>
      </c>
      <c r="B64" s="3" t="s">
        <v>5</v>
      </c>
      <c r="C64" s="3" t="s">
        <v>6</v>
      </c>
      <c r="D64" s="110" t="s">
        <v>148</v>
      </c>
      <c r="E64" s="3" t="s">
        <v>7</v>
      </c>
      <c r="F64" s="110" t="s">
        <v>165</v>
      </c>
      <c r="G64" s="110" t="s">
        <v>8</v>
      </c>
      <c r="H64" s="110" t="s">
        <v>10</v>
      </c>
      <c r="I64" s="110" t="s">
        <v>9</v>
      </c>
      <c r="J64" s="110" t="s">
        <v>166</v>
      </c>
      <c r="K64" s="110" t="s">
        <v>167</v>
      </c>
      <c r="L64" s="110" t="s">
        <v>168</v>
      </c>
      <c r="M64" s="6"/>
      <c r="P64" s="8"/>
    </row>
    <row r="65" spans="1:26" ht="30" customHeight="1">
      <c r="A65" s="78">
        <v>35</v>
      </c>
      <c r="B65" s="33" t="s">
        <v>101</v>
      </c>
      <c r="C65" s="33" t="s">
        <v>102</v>
      </c>
      <c r="D65" s="34" t="s">
        <v>151</v>
      </c>
      <c r="E65" s="34" t="s">
        <v>13</v>
      </c>
      <c r="F65" s="116">
        <v>37000</v>
      </c>
      <c r="G65" s="116">
        <v>1061.9000000000001</v>
      </c>
      <c r="H65" s="68">
        <v>19.239999999999998</v>
      </c>
      <c r="I65" s="116">
        <f>IF(F65&lt;75829.93,F65*0.0304,2305.23)</f>
        <v>1124.8</v>
      </c>
      <c r="J65" s="116">
        <v>939.5</v>
      </c>
      <c r="K65" s="116">
        <f t="shared" ref="K65:K69" si="9">G65+I65+H65+J65</f>
        <v>3145.4399999999996</v>
      </c>
      <c r="L65" s="116">
        <f t="shared" ref="L65:L69" si="10">+F65-K65</f>
        <v>33854.559999999998</v>
      </c>
      <c r="M65" s="6"/>
      <c r="P65" s="8"/>
      <c r="Q65" s="146" t="s">
        <v>222</v>
      </c>
      <c r="R65" s="147"/>
      <c r="S65" s="147"/>
      <c r="T65" s="147"/>
      <c r="U65" s="147"/>
      <c r="V65" s="147"/>
      <c r="W65" s="147"/>
      <c r="X65" s="147"/>
      <c r="Y65" s="148"/>
    </row>
    <row r="66" spans="1:26" ht="30" customHeight="1">
      <c r="A66" s="78">
        <v>36</v>
      </c>
      <c r="B66" s="117" t="s">
        <v>65</v>
      </c>
      <c r="C66" s="33" t="s">
        <v>66</v>
      </c>
      <c r="D66" s="34" t="s">
        <v>151</v>
      </c>
      <c r="E66" s="34" t="s">
        <v>15</v>
      </c>
      <c r="F66" s="116">
        <v>60000</v>
      </c>
      <c r="G66" s="116">
        <v>1722</v>
      </c>
      <c r="H66" s="68">
        <v>2800.47</v>
      </c>
      <c r="I66" s="116">
        <f>IF(F66&lt;75829.93,F66*0.0304,2305.23)</f>
        <v>1824</v>
      </c>
      <c r="J66" s="116">
        <v>7833.92</v>
      </c>
      <c r="K66" s="116">
        <f t="shared" si="9"/>
        <v>14180.39</v>
      </c>
      <c r="L66" s="116">
        <f t="shared" si="10"/>
        <v>45819.61</v>
      </c>
      <c r="M66" s="6"/>
      <c r="P66" s="8"/>
      <c r="Q66" s="9"/>
      <c r="R66" s="9"/>
      <c r="S66" s="10" t="s">
        <v>165</v>
      </c>
      <c r="T66" s="10" t="s">
        <v>8</v>
      </c>
      <c r="U66" s="10" t="s">
        <v>9</v>
      </c>
      <c r="V66" s="10" t="s">
        <v>10</v>
      </c>
      <c r="W66" s="10" t="s">
        <v>166</v>
      </c>
      <c r="X66" s="10" t="s">
        <v>167</v>
      </c>
      <c r="Y66" s="10" t="s">
        <v>168</v>
      </c>
    </row>
    <row r="67" spans="1:26" ht="30" customHeight="1">
      <c r="A67" s="78">
        <v>37</v>
      </c>
      <c r="B67" s="33" t="s">
        <v>64</v>
      </c>
      <c r="C67" s="33" t="s">
        <v>149</v>
      </c>
      <c r="D67" s="34" t="s">
        <v>151</v>
      </c>
      <c r="E67" s="34" t="s">
        <v>15</v>
      </c>
      <c r="F67" s="116">
        <v>122500</v>
      </c>
      <c r="G67" s="116">
        <v>3515.75</v>
      </c>
      <c r="H67" s="116">
        <v>16969.13</v>
      </c>
      <c r="I67" s="116">
        <v>3724</v>
      </c>
      <c r="J67" s="116">
        <v>1840.46</v>
      </c>
      <c r="K67" s="116">
        <f t="shared" si="9"/>
        <v>26049.34</v>
      </c>
      <c r="L67" s="116">
        <f t="shared" si="10"/>
        <v>96450.66</v>
      </c>
      <c r="M67" s="6"/>
      <c r="O67" s="43"/>
      <c r="P67" s="43"/>
      <c r="Q67" s="9"/>
      <c r="R67" s="12" t="s">
        <v>191</v>
      </c>
      <c r="S67" s="13">
        <v>55000</v>
      </c>
      <c r="T67" s="14">
        <v>1578.5</v>
      </c>
      <c r="U67" s="14">
        <v>1672</v>
      </c>
      <c r="V67" s="14">
        <v>2559.67</v>
      </c>
      <c r="W67" s="14">
        <v>1425</v>
      </c>
      <c r="X67" s="15">
        <f>T67+U67+V67+W67</f>
        <v>7235.17</v>
      </c>
      <c r="Y67" s="14">
        <f>S67-X67</f>
        <v>47764.83</v>
      </c>
      <c r="Z67" s="43"/>
    </row>
    <row r="68" spans="1:26" ht="30" customHeight="1">
      <c r="A68" s="78">
        <v>38</v>
      </c>
      <c r="B68" s="33" t="s">
        <v>67</v>
      </c>
      <c r="C68" s="33" t="s">
        <v>68</v>
      </c>
      <c r="D68" s="34" t="s">
        <v>151</v>
      </c>
      <c r="E68" s="34" t="s">
        <v>15</v>
      </c>
      <c r="F68" s="116">
        <v>54450</v>
      </c>
      <c r="G68" s="116">
        <v>1562.72</v>
      </c>
      <c r="H68" s="68">
        <v>2482.0500000000002</v>
      </c>
      <c r="I68" s="116">
        <f>IF(F68&lt;75829.93,F68*0.0304,2305.23)</f>
        <v>1655.28</v>
      </c>
      <c r="J68" s="116">
        <v>25</v>
      </c>
      <c r="K68" s="116">
        <f t="shared" si="9"/>
        <v>5725.05</v>
      </c>
      <c r="L68" s="116">
        <f t="shared" si="10"/>
        <v>48724.95</v>
      </c>
      <c r="M68" s="6"/>
      <c r="O68" s="55"/>
      <c r="P68" s="55"/>
      <c r="Q68" s="9"/>
      <c r="R68" s="12" t="s">
        <v>192</v>
      </c>
      <c r="S68" s="13">
        <v>7000</v>
      </c>
      <c r="T68" s="14">
        <v>200.9</v>
      </c>
      <c r="U68" s="14">
        <v>212.8</v>
      </c>
      <c r="V68" s="14">
        <v>1303.3399999999999</v>
      </c>
      <c r="W68" s="14">
        <v>0</v>
      </c>
      <c r="X68" s="14">
        <f>T68+U68+V68</f>
        <v>1717.04</v>
      </c>
      <c r="Y68" s="14">
        <f>S68-X68</f>
        <v>5282.96</v>
      </c>
      <c r="Z68" s="43"/>
    </row>
    <row r="69" spans="1:26" ht="30" customHeight="1">
      <c r="A69" s="78">
        <v>39</v>
      </c>
      <c r="B69" s="33" t="s">
        <v>95</v>
      </c>
      <c r="C69" s="33" t="s">
        <v>96</v>
      </c>
      <c r="D69" s="34" t="s">
        <v>151</v>
      </c>
      <c r="E69" s="34" t="s">
        <v>15</v>
      </c>
      <c r="F69" s="116">
        <v>48000</v>
      </c>
      <c r="G69" s="116">
        <f>F69*0.0287</f>
        <v>1377.6</v>
      </c>
      <c r="H69" s="68">
        <v>1571.73</v>
      </c>
      <c r="I69" s="116">
        <f>IF(F69&lt;75829.93,F69*0.0304,2305.23)</f>
        <v>1459.2</v>
      </c>
      <c r="J69" s="116">
        <v>9233.6200000000008</v>
      </c>
      <c r="K69" s="116">
        <f t="shared" si="9"/>
        <v>13642.150000000001</v>
      </c>
      <c r="L69" s="116">
        <f t="shared" si="10"/>
        <v>34357.85</v>
      </c>
      <c r="M69" s="6"/>
      <c r="O69" s="43"/>
      <c r="P69" s="43"/>
      <c r="Q69" s="9"/>
      <c r="R69" s="12" t="s">
        <v>193</v>
      </c>
      <c r="S69" s="23">
        <f>SUM(S67:S68)</f>
        <v>62000</v>
      </c>
      <c r="T69" s="19">
        <f>T67+T68</f>
        <v>1779.4</v>
      </c>
      <c r="U69" s="19">
        <f>U67+U68</f>
        <v>1884.8</v>
      </c>
      <c r="V69" s="19">
        <f>+V67+V68</f>
        <v>3863.01</v>
      </c>
      <c r="W69" s="19">
        <f>W67+W68</f>
        <v>1425</v>
      </c>
      <c r="X69" s="19">
        <f>+X67+X68</f>
        <v>8952.2099999999991</v>
      </c>
      <c r="Y69" s="19">
        <f>+Y67+Y68</f>
        <v>53047.79</v>
      </c>
      <c r="Z69" s="43"/>
    </row>
    <row r="70" spans="1:26" ht="30" customHeight="1">
      <c r="A70" s="120" t="s">
        <v>170</v>
      </c>
      <c r="B70" s="126"/>
      <c r="C70" s="126"/>
      <c r="D70" s="125"/>
      <c r="E70" s="120"/>
      <c r="F70" s="37">
        <f>SUM(F65:F69)</f>
        <v>321950</v>
      </c>
      <c r="G70" s="37">
        <f t="shared" ref="G70:L70" si="11">SUM(G65:G69)</f>
        <v>9239.9699999999993</v>
      </c>
      <c r="H70" s="37">
        <f t="shared" si="11"/>
        <v>23842.62</v>
      </c>
      <c r="I70" s="37">
        <f t="shared" si="11"/>
        <v>9787.2800000000007</v>
      </c>
      <c r="J70" s="37">
        <f t="shared" si="11"/>
        <v>19872.5</v>
      </c>
      <c r="K70" s="37">
        <f t="shared" si="11"/>
        <v>62742.37</v>
      </c>
      <c r="L70" s="76">
        <f t="shared" si="11"/>
        <v>259207.63000000003</v>
      </c>
      <c r="M70" s="6"/>
      <c r="P70" s="8"/>
    </row>
    <row r="71" spans="1:26" ht="30" customHeight="1">
      <c r="A71" s="151" t="s">
        <v>108</v>
      </c>
      <c r="B71" s="151"/>
      <c r="C71" s="151"/>
      <c r="D71" s="151"/>
      <c r="E71" s="151"/>
      <c r="F71" s="151"/>
      <c r="G71" s="151"/>
      <c r="H71" s="151"/>
      <c r="I71" s="151"/>
      <c r="J71" s="151"/>
      <c r="K71" s="151"/>
      <c r="L71" s="151"/>
      <c r="M71" s="6"/>
      <c r="N71" s="6"/>
      <c r="P71" s="8"/>
      <c r="S71" s="32"/>
      <c r="T71" s="172" t="s">
        <v>90</v>
      </c>
      <c r="U71" s="173"/>
      <c r="V71" s="173"/>
    </row>
    <row r="72" spans="1:26" ht="30" customHeight="1">
      <c r="A72" s="110" t="s">
        <v>4</v>
      </c>
      <c r="B72" s="3" t="s">
        <v>5</v>
      </c>
      <c r="C72" s="3" t="s">
        <v>6</v>
      </c>
      <c r="D72" s="110" t="s">
        <v>148</v>
      </c>
      <c r="E72" s="3" t="s">
        <v>7</v>
      </c>
      <c r="F72" s="110" t="s">
        <v>165</v>
      </c>
      <c r="G72" s="110" t="s">
        <v>8</v>
      </c>
      <c r="H72" s="110" t="s">
        <v>10</v>
      </c>
      <c r="I72" s="110" t="s">
        <v>9</v>
      </c>
      <c r="J72" s="110" t="s">
        <v>166</v>
      </c>
      <c r="K72" s="110" t="s">
        <v>167</v>
      </c>
      <c r="L72" s="110" t="s">
        <v>168</v>
      </c>
      <c r="M72" s="6"/>
      <c r="N72" s="6"/>
      <c r="P72" s="8"/>
      <c r="Q72" s="9"/>
      <c r="R72" s="9"/>
      <c r="S72" s="10" t="s">
        <v>165</v>
      </c>
      <c r="T72" s="10" t="s">
        <v>8</v>
      </c>
      <c r="U72" s="10" t="s">
        <v>9</v>
      </c>
      <c r="V72" s="10" t="s">
        <v>10</v>
      </c>
      <c r="W72" s="10" t="s">
        <v>166</v>
      </c>
      <c r="X72" s="10" t="s">
        <v>167</v>
      </c>
      <c r="Y72" s="10" t="s">
        <v>168</v>
      </c>
    </row>
    <row r="73" spans="1:26" ht="30" customHeight="1">
      <c r="A73" s="78">
        <v>40</v>
      </c>
      <c r="B73" s="33" t="s">
        <v>37</v>
      </c>
      <c r="C73" s="33" t="s">
        <v>38</v>
      </c>
      <c r="D73" s="115" t="s">
        <v>152</v>
      </c>
      <c r="E73" s="34" t="s">
        <v>15</v>
      </c>
      <c r="F73" s="68">
        <v>122500</v>
      </c>
      <c r="G73" s="68">
        <f>F73*0.0287</f>
        <v>3515.75</v>
      </c>
      <c r="H73" s="68">
        <v>17398</v>
      </c>
      <c r="I73" s="68">
        <v>3724</v>
      </c>
      <c r="J73" s="68">
        <v>4138.33</v>
      </c>
      <c r="K73" s="68">
        <f>G73+I73+H73+J73</f>
        <v>28776.080000000002</v>
      </c>
      <c r="L73" s="69">
        <f>+F73-K73</f>
        <v>93723.92</v>
      </c>
      <c r="M73" s="6"/>
      <c r="P73" s="8"/>
      <c r="Q73" s="9"/>
      <c r="R73" s="12" t="s">
        <v>191</v>
      </c>
      <c r="S73" s="13">
        <v>30000</v>
      </c>
      <c r="T73" s="14">
        <v>861</v>
      </c>
      <c r="U73" s="14">
        <v>912</v>
      </c>
      <c r="V73" s="14">
        <v>0</v>
      </c>
      <c r="W73" s="14">
        <v>25</v>
      </c>
      <c r="X73" s="15">
        <v>1798</v>
      </c>
      <c r="Y73" s="14">
        <v>28202</v>
      </c>
    </row>
    <row r="74" spans="1:26" ht="30" customHeight="1">
      <c r="A74" s="34">
        <v>41</v>
      </c>
      <c r="B74" s="33" t="s">
        <v>32</v>
      </c>
      <c r="C74" s="33" t="s">
        <v>265</v>
      </c>
      <c r="D74" s="34" t="s">
        <v>151</v>
      </c>
      <c r="E74" s="34" t="s">
        <v>13</v>
      </c>
      <c r="F74" s="68">
        <v>55000</v>
      </c>
      <c r="G74" s="68">
        <f t="shared" ref="G74" si="12">F74*0.0287</f>
        <v>1578.5</v>
      </c>
      <c r="H74" s="68">
        <v>2559.67</v>
      </c>
      <c r="I74" s="68">
        <f t="shared" ref="I74" si="13">IF(F74&lt;75829.93,F74*0.0304,2305.23)</f>
        <v>1672</v>
      </c>
      <c r="J74" s="68">
        <v>325</v>
      </c>
      <c r="K74" s="68">
        <f>G74+H74+I74+J74</f>
        <v>6135.17</v>
      </c>
      <c r="L74" s="116">
        <f>F74-K74</f>
        <v>48864.83</v>
      </c>
      <c r="M74" s="6"/>
      <c r="P74" s="8"/>
      <c r="Q74" s="9"/>
      <c r="R74" s="12" t="s">
        <v>191</v>
      </c>
      <c r="S74" s="13">
        <v>30000</v>
      </c>
      <c r="T74" s="14">
        <v>861</v>
      </c>
      <c r="U74" s="14">
        <v>912</v>
      </c>
      <c r="V74" s="14">
        <v>0</v>
      </c>
      <c r="W74" s="14">
        <v>1039.5</v>
      </c>
      <c r="X74" s="15">
        <v>2812.5</v>
      </c>
      <c r="Y74" s="14">
        <v>27187.5</v>
      </c>
    </row>
    <row r="75" spans="1:26" ht="30" customHeight="1">
      <c r="A75" s="120" t="s">
        <v>170</v>
      </c>
      <c r="B75" s="126"/>
      <c r="C75" s="126"/>
      <c r="D75" s="125"/>
      <c r="E75" s="120"/>
      <c r="F75" s="37">
        <f t="shared" ref="F75:L75" si="14">SUM(F73:F74)</f>
        <v>177500</v>
      </c>
      <c r="G75" s="37">
        <f t="shared" si="14"/>
        <v>5094.25</v>
      </c>
      <c r="H75" s="37">
        <f t="shared" si="14"/>
        <v>19957.669999999998</v>
      </c>
      <c r="I75" s="37">
        <f t="shared" si="14"/>
        <v>5396</v>
      </c>
      <c r="J75" s="37">
        <f t="shared" si="14"/>
        <v>4463.33</v>
      </c>
      <c r="K75" s="37">
        <f t="shared" si="14"/>
        <v>34911.25</v>
      </c>
      <c r="L75" s="37">
        <f t="shared" si="14"/>
        <v>142588.75</v>
      </c>
      <c r="M75" s="6"/>
      <c r="Q75" s="9"/>
      <c r="R75" s="12" t="s">
        <v>192</v>
      </c>
      <c r="S75" s="23">
        <v>15000</v>
      </c>
      <c r="T75" s="19">
        <v>430.5</v>
      </c>
      <c r="U75" s="19">
        <v>456</v>
      </c>
      <c r="V75" s="19">
        <v>1148.32</v>
      </c>
      <c r="W75" s="19">
        <v>0</v>
      </c>
      <c r="X75" s="19">
        <v>2034.82</v>
      </c>
      <c r="Y75" s="19">
        <v>12965.18</v>
      </c>
    </row>
    <row r="76" spans="1:26" ht="30" customHeight="1">
      <c r="A76" s="151" t="s">
        <v>177</v>
      </c>
      <c r="B76" s="151"/>
      <c r="C76" s="151"/>
      <c r="D76" s="151"/>
      <c r="E76" s="151"/>
      <c r="F76" s="151"/>
      <c r="G76" s="151"/>
      <c r="H76" s="151"/>
      <c r="I76" s="151"/>
      <c r="J76" s="151"/>
      <c r="K76" s="151"/>
      <c r="L76" s="151"/>
      <c r="M76" s="6"/>
      <c r="P76" s="8"/>
      <c r="Q76" s="9"/>
      <c r="R76" s="12" t="s">
        <v>193</v>
      </c>
      <c r="S76" s="13">
        <v>45000</v>
      </c>
      <c r="T76" s="19">
        <f>T73+T75</f>
        <v>1291.5</v>
      </c>
      <c r="U76" s="19">
        <f>U73+U75</f>
        <v>1368</v>
      </c>
      <c r="V76" s="19">
        <f>+V73+V75</f>
        <v>1148.32</v>
      </c>
      <c r="W76" s="19">
        <f>W73+W75</f>
        <v>25</v>
      </c>
      <c r="X76" s="19">
        <f>+X73+X75</f>
        <v>3832.8199999999997</v>
      </c>
      <c r="Y76" s="19">
        <f>+Y73+Y75</f>
        <v>41167.18</v>
      </c>
    </row>
    <row r="77" spans="1:26" ht="30" customHeight="1">
      <c r="A77" s="110" t="s">
        <v>4</v>
      </c>
      <c r="B77" s="3" t="s">
        <v>5</v>
      </c>
      <c r="C77" s="3" t="s">
        <v>6</v>
      </c>
      <c r="D77" s="110" t="s">
        <v>148</v>
      </c>
      <c r="E77" s="3" t="s">
        <v>7</v>
      </c>
      <c r="F77" s="110" t="s">
        <v>165</v>
      </c>
      <c r="G77" s="110" t="s">
        <v>8</v>
      </c>
      <c r="H77" s="110" t="s">
        <v>10</v>
      </c>
      <c r="I77" s="110" t="s">
        <v>9</v>
      </c>
      <c r="J77" s="110" t="s">
        <v>166</v>
      </c>
      <c r="K77" s="110" t="s">
        <v>167</v>
      </c>
      <c r="L77" s="110" t="s">
        <v>168</v>
      </c>
      <c r="M77" s="6"/>
      <c r="N77" s="6"/>
      <c r="P77" s="8"/>
    </row>
    <row r="78" spans="1:26" ht="30" customHeight="1">
      <c r="A78" s="78">
        <v>42</v>
      </c>
      <c r="B78" s="118" t="s">
        <v>141</v>
      </c>
      <c r="C78" s="33" t="s">
        <v>94</v>
      </c>
      <c r="D78" s="34" t="s">
        <v>152</v>
      </c>
      <c r="E78" s="35" t="s">
        <v>13</v>
      </c>
      <c r="F78" s="131">
        <v>70000</v>
      </c>
      <c r="G78" s="116">
        <f>F78*0.0287</f>
        <v>2009</v>
      </c>
      <c r="H78" s="68">
        <v>5368.45</v>
      </c>
      <c r="I78" s="68">
        <f>IF(F78&lt;75829.93,F78*0.0304,2305.23)</f>
        <v>2128</v>
      </c>
      <c r="J78" s="36">
        <v>34756.69</v>
      </c>
      <c r="K78" s="36">
        <f>+G78+I78+H78+J78</f>
        <v>44262.14</v>
      </c>
      <c r="L78" s="36">
        <f>+F78-K78</f>
        <v>25737.86</v>
      </c>
      <c r="M78" s="6"/>
      <c r="P78" s="8"/>
    </row>
    <row r="79" spans="1:26" ht="30" customHeight="1">
      <c r="A79" s="120" t="s">
        <v>170</v>
      </c>
      <c r="B79" s="126"/>
      <c r="C79" s="126"/>
      <c r="D79" s="125"/>
      <c r="E79" s="120"/>
      <c r="F79" s="132">
        <f>+F78</f>
        <v>70000</v>
      </c>
      <c r="G79" s="132">
        <f>+SUM(G78)</f>
        <v>2009</v>
      </c>
      <c r="H79" s="69">
        <f>SUM(H78)</f>
        <v>5368.45</v>
      </c>
      <c r="I79" s="132">
        <f>+SUM(I78)</f>
        <v>2128</v>
      </c>
      <c r="J79" s="132">
        <f>+J78</f>
        <v>34756.69</v>
      </c>
      <c r="K79" s="37">
        <f>SUM(K78)</f>
        <v>44262.14</v>
      </c>
      <c r="L79" s="132">
        <f>SUM(L78)</f>
        <v>25737.86</v>
      </c>
      <c r="M79" s="6"/>
      <c r="P79" s="8"/>
    </row>
    <row r="80" spans="1:26" ht="30" customHeight="1">
      <c r="A80" s="151" t="s">
        <v>56</v>
      </c>
      <c r="B80" s="151" t="s">
        <v>57</v>
      </c>
      <c r="C80" s="151"/>
      <c r="D80" s="151"/>
      <c r="E80" s="151"/>
      <c r="F80" s="151"/>
      <c r="G80" s="151"/>
      <c r="H80" s="151"/>
      <c r="I80" s="151"/>
      <c r="J80" s="151"/>
      <c r="K80" s="151"/>
      <c r="L80" s="151"/>
      <c r="M80" s="6"/>
      <c r="P80" s="8"/>
    </row>
    <row r="81" spans="1:49" ht="30" customHeight="1">
      <c r="A81" s="110" t="s">
        <v>4</v>
      </c>
      <c r="B81" s="3" t="s">
        <v>5</v>
      </c>
      <c r="C81" s="3" t="s">
        <v>6</v>
      </c>
      <c r="D81" s="110" t="s">
        <v>148</v>
      </c>
      <c r="E81" s="3" t="s">
        <v>7</v>
      </c>
      <c r="F81" s="110" t="s">
        <v>165</v>
      </c>
      <c r="G81" s="110" t="s">
        <v>8</v>
      </c>
      <c r="H81" s="110" t="s">
        <v>10</v>
      </c>
      <c r="I81" s="110" t="s">
        <v>9</v>
      </c>
      <c r="J81" s="110" t="s">
        <v>166</v>
      </c>
      <c r="K81" s="110" t="s">
        <v>167</v>
      </c>
      <c r="L81" s="110" t="s">
        <v>168</v>
      </c>
      <c r="M81" s="6"/>
      <c r="P81" s="8"/>
      <c r="Q81" s="8"/>
      <c r="R81" s="8"/>
      <c r="S81" s="8"/>
      <c r="T81" s="8"/>
      <c r="U81" s="8"/>
      <c r="V81" s="8"/>
      <c r="W81" s="8"/>
      <c r="X81" s="8"/>
      <c r="Y81" s="8"/>
    </row>
    <row r="82" spans="1:49" ht="30" customHeight="1">
      <c r="A82" s="78">
        <v>43</v>
      </c>
      <c r="B82" s="33" t="s">
        <v>39</v>
      </c>
      <c r="C82" s="33" t="s">
        <v>253</v>
      </c>
      <c r="D82" s="115" t="s">
        <v>152</v>
      </c>
      <c r="E82" s="34" t="s">
        <v>15</v>
      </c>
      <c r="F82" s="68">
        <v>60000</v>
      </c>
      <c r="G82" s="68">
        <f>F82*0.0287</f>
        <v>1722</v>
      </c>
      <c r="H82" s="68">
        <v>3486.65</v>
      </c>
      <c r="I82" s="68">
        <v>1824</v>
      </c>
      <c r="J82" s="68">
        <v>225</v>
      </c>
      <c r="K82" s="68">
        <f>G82+H82+I82+J82</f>
        <v>7257.65</v>
      </c>
      <c r="L82" s="68">
        <f>+F82-K82</f>
        <v>52742.35</v>
      </c>
      <c r="M82" s="6"/>
      <c r="P82" s="8"/>
      <c r="Q82" s="8"/>
      <c r="R82" s="8"/>
      <c r="S82" s="8"/>
      <c r="T82" s="8"/>
      <c r="U82" s="8"/>
      <c r="V82" s="8"/>
      <c r="W82" s="8"/>
      <c r="X82" s="8"/>
      <c r="Y82" s="8"/>
    </row>
    <row r="83" spans="1:49" ht="30" customHeight="1">
      <c r="A83" s="78">
        <v>44</v>
      </c>
      <c r="B83" s="33" t="s">
        <v>143</v>
      </c>
      <c r="C83" s="33" t="s">
        <v>262</v>
      </c>
      <c r="D83" s="34" t="s">
        <v>152</v>
      </c>
      <c r="E83" s="34" t="s">
        <v>15</v>
      </c>
      <c r="F83" s="68">
        <v>60000</v>
      </c>
      <c r="G83" s="68">
        <v>1722</v>
      </c>
      <c r="H83" s="68">
        <v>3143.56</v>
      </c>
      <c r="I83" s="68">
        <v>1824</v>
      </c>
      <c r="J83" s="68">
        <v>20511.18</v>
      </c>
      <c r="K83" s="68">
        <f>G83+H83+I83+J83</f>
        <v>27200.739999999998</v>
      </c>
      <c r="L83" s="68">
        <f>F83-K83</f>
        <v>32799.26</v>
      </c>
      <c r="M83" s="6"/>
      <c r="P83" s="8"/>
      <c r="Q83" s="8"/>
      <c r="R83" s="8"/>
      <c r="S83" s="8"/>
      <c r="T83" s="8"/>
      <c r="U83" s="8"/>
      <c r="V83" s="8"/>
      <c r="W83" s="8"/>
      <c r="X83" s="8"/>
      <c r="Y83" s="8"/>
    </row>
    <row r="84" spans="1:49" ht="30" customHeight="1">
      <c r="A84" s="34">
        <v>45</v>
      </c>
      <c r="B84" s="33" t="s">
        <v>140</v>
      </c>
      <c r="C84" s="33" t="s">
        <v>19</v>
      </c>
      <c r="D84" s="34" t="s">
        <v>152</v>
      </c>
      <c r="E84" s="34" t="s">
        <v>13</v>
      </c>
      <c r="F84" s="68">
        <v>93000</v>
      </c>
      <c r="G84" s="68">
        <f>F84*0.0287</f>
        <v>2669.1</v>
      </c>
      <c r="H84" s="68">
        <v>10458.86</v>
      </c>
      <c r="I84" s="68">
        <v>2827.2</v>
      </c>
      <c r="J84" s="68">
        <v>1039.5</v>
      </c>
      <c r="K84" s="68">
        <f>G84+I84+H84+J84</f>
        <v>16994.66</v>
      </c>
      <c r="L84" s="68">
        <f>+F84-K84</f>
        <v>76005.34</v>
      </c>
      <c r="M84" s="6"/>
      <c r="P84" s="8"/>
      <c r="Q84" s="8"/>
      <c r="R84" s="8"/>
      <c r="S84" s="8"/>
      <c r="T84" s="8"/>
      <c r="U84" s="8"/>
      <c r="V84" s="8"/>
      <c r="W84" s="8"/>
      <c r="X84" s="8"/>
      <c r="Y84" s="8"/>
    </row>
    <row r="85" spans="1:49" ht="30" customHeight="1">
      <c r="A85" s="34">
        <v>46</v>
      </c>
      <c r="B85" s="33" t="s">
        <v>261</v>
      </c>
      <c r="C85" s="33" t="s">
        <v>262</v>
      </c>
      <c r="D85" s="34" t="s">
        <v>152</v>
      </c>
      <c r="E85" s="34" t="s">
        <v>13</v>
      </c>
      <c r="F85" s="68">
        <v>50000</v>
      </c>
      <c r="G85" s="68">
        <v>1435</v>
      </c>
      <c r="H85" s="68">
        <v>1854</v>
      </c>
      <c r="I85" s="68">
        <v>1520</v>
      </c>
      <c r="J85" s="68">
        <v>2039.5</v>
      </c>
      <c r="K85" s="68">
        <f>G85+H85+I85+J85</f>
        <v>6848.5</v>
      </c>
      <c r="L85" s="68">
        <f>F85-K85</f>
        <v>43151.5</v>
      </c>
      <c r="M85" s="6"/>
      <c r="P85" s="8"/>
      <c r="Q85" s="8"/>
      <c r="R85" s="8"/>
      <c r="S85" s="8"/>
      <c r="T85" s="8"/>
      <c r="U85" s="8"/>
      <c r="V85" s="8"/>
      <c r="W85" s="8"/>
      <c r="X85" s="8"/>
      <c r="Y85" s="8"/>
    </row>
    <row r="86" spans="1:49" s="43" customFormat="1" ht="30" customHeight="1">
      <c r="A86" s="120" t="s">
        <v>170</v>
      </c>
      <c r="B86" s="126"/>
      <c r="C86" s="126"/>
      <c r="D86" s="125"/>
      <c r="E86" s="120"/>
      <c r="F86" s="37">
        <f>SUM(F82:F85)</f>
        <v>263000</v>
      </c>
      <c r="G86" s="37">
        <f>SUM(G82:G85)</f>
        <v>7548.1</v>
      </c>
      <c r="H86" s="37">
        <f>SUM(H82:H85)</f>
        <v>18943.07</v>
      </c>
      <c r="I86" s="37">
        <f>SUM(I82:I85)</f>
        <v>7995.2</v>
      </c>
      <c r="J86" s="37">
        <f>SUM(J82:J85)</f>
        <v>23815.18</v>
      </c>
      <c r="K86" s="37">
        <f>G86+I86+H86+J86</f>
        <v>58301.549999999996</v>
      </c>
      <c r="L86" s="37">
        <f>F86-K86</f>
        <v>204698.45</v>
      </c>
      <c r="M86" s="6"/>
      <c r="O86" s="5"/>
      <c r="P86" s="8"/>
      <c r="Q86" s="146" t="s">
        <v>143</v>
      </c>
      <c r="R86" s="147"/>
      <c r="S86" s="147"/>
      <c r="T86" s="147"/>
      <c r="U86" s="147"/>
      <c r="V86" s="147"/>
      <c r="W86" s="147"/>
      <c r="X86" s="147"/>
      <c r="Y86" s="148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</row>
    <row r="87" spans="1:49" ht="30" hidden="1" customHeight="1">
      <c r="J87" s="46"/>
      <c r="K87" s="46">
        <f>SUM(K82:K85)</f>
        <v>58301.55</v>
      </c>
      <c r="L87" s="46">
        <f>SUM(L82:L85)</f>
        <v>204698.45</v>
      </c>
      <c r="M87" s="6"/>
      <c r="N87" s="6"/>
      <c r="P87" s="8"/>
      <c r="Q87" s="9"/>
      <c r="R87" s="9"/>
      <c r="S87" s="10" t="s">
        <v>165</v>
      </c>
      <c r="T87" s="10" t="s">
        <v>8</v>
      </c>
      <c r="U87" s="10" t="s">
        <v>9</v>
      </c>
      <c r="V87" s="10" t="s">
        <v>10</v>
      </c>
      <c r="W87" s="10" t="s">
        <v>166</v>
      </c>
      <c r="X87" s="10" t="s">
        <v>167</v>
      </c>
      <c r="Y87" s="10" t="s">
        <v>168</v>
      </c>
    </row>
    <row r="88" spans="1:49" ht="30" customHeight="1">
      <c r="A88" s="151" t="s">
        <v>112</v>
      </c>
      <c r="B88" s="151" t="s">
        <v>57</v>
      </c>
      <c r="C88" s="151"/>
      <c r="D88" s="151"/>
      <c r="E88" s="151"/>
      <c r="F88" s="151"/>
      <c r="G88" s="151"/>
      <c r="H88" s="151"/>
      <c r="I88" s="151"/>
      <c r="J88" s="151"/>
      <c r="K88" s="151"/>
      <c r="L88" s="151"/>
      <c r="M88" s="6"/>
      <c r="N88" s="6"/>
      <c r="P88" s="8"/>
      <c r="Q88" s="9"/>
      <c r="R88" s="12" t="s">
        <v>191</v>
      </c>
      <c r="S88" s="13">
        <v>35000</v>
      </c>
      <c r="T88" s="14">
        <v>1004.5</v>
      </c>
      <c r="U88" s="14">
        <v>1064</v>
      </c>
      <c r="V88" s="14">
        <v>0</v>
      </c>
      <c r="W88" s="14">
        <v>20511.18</v>
      </c>
      <c r="X88" s="15">
        <f>T88+U88+V88+W88</f>
        <v>22579.68</v>
      </c>
      <c r="Y88" s="14">
        <f>S88-X88</f>
        <v>12420.32</v>
      </c>
    </row>
    <row r="89" spans="1:49" ht="30" customHeight="1">
      <c r="A89" s="110" t="s">
        <v>4</v>
      </c>
      <c r="B89" s="3" t="s">
        <v>5</v>
      </c>
      <c r="C89" s="3" t="s">
        <v>6</v>
      </c>
      <c r="D89" s="110" t="s">
        <v>148</v>
      </c>
      <c r="E89" s="3" t="s">
        <v>7</v>
      </c>
      <c r="F89" s="110" t="s">
        <v>165</v>
      </c>
      <c r="G89" s="110" t="s">
        <v>8</v>
      </c>
      <c r="H89" s="110" t="s">
        <v>10</v>
      </c>
      <c r="I89" s="110" t="s">
        <v>9</v>
      </c>
      <c r="J89" s="110" t="s">
        <v>166</v>
      </c>
      <c r="K89" s="110" t="s">
        <v>167</v>
      </c>
      <c r="L89" s="110" t="s">
        <v>168</v>
      </c>
      <c r="M89" s="6"/>
      <c r="P89" s="8"/>
      <c r="Q89" s="9"/>
      <c r="R89" s="12" t="s">
        <v>192</v>
      </c>
      <c r="S89" s="23">
        <v>20000</v>
      </c>
      <c r="T89" s="19">
        <v>574</v>
      </c>
      <c r="U89" s="19">
        <v>608</v>
      </c>
      <c r="V89" s="19">
        <v>2302.36</v>
      </c>
      <c r="W89" s="19">
        <v>0</v>
      </c>
      <c r="X89" s="19">
        <f>T89+U89+V89+W89</f>
        <v>3484.36</v>
      </c>
      <c r="Y89" s="19">
        <f>S89-X89</f>
        <v>16515.64</v>
      </c>
    </row>
    <row r="90" spans="1:49" ht="30" customHeight="1">
      <c r="A90" s="78">
        <v>47</v>
      </c>
      <c r="B90" s="33" t="s">
        <v>58</v>
      </c>
      <c r="C90" s="33" t="s">
        <v>59</v>
      </c>
      <c r="D90" s="115" t="s">
        <v>151</v>
      </c>
      <c r="E90" s="34" t="s">
        <v>13</v>
      </c>
      <c r="F90" s="68">
        <v>60000</v>
      </c>
      <c r="G90" s="68">
        <f>F90*0.0287</f>
        <v>1722</v>
      </c>
      <c r="H90" s="68">
        <v>3486.65</v>
      </c>
      <c r="I90" s="68">
        <f>IF(F90&lt;75829.93,F90*0.0304,2305.23)</f>
        <v>1824</v>
      </c>
      <c r="J90" s="68">
        <v>1525</v>
      </c>
      <c r="K90" s="68">
        <f>+G90+I90+H90+J90</f>
        <v>8557.65</v>
      </c>
      <c r="L90" s="68">
        <f>+F90-K90</f>
        <v>51442.35</v>
      </c>
      <c r="M90" s="6"/>
      <c r="P90" s="8"/>
      <c r="Q90" s="9"/>
      <c r="R90" s="12"/>
      <c r="S90" s="23"/>
      <c r="T90" s="19"/>
      <c r="U90" s="19"/>
      <c r="V90" s="19"/>
      <c r="W90" s="19"/>
      <c r="X90" s="19"/>
      <c r="Y90" s="19"/>
    </row>
    <row r="91" spans="1:49" ht="30" customHeight="1">
      <c r="A91" s="34">
        <v>48</v>
      </c>
      <c r="B91" s="117" t="s">
        <v>25</v>
      </c>
      <c r="C91" s="33" t="s">
        <v>26</v>
      </c>
      <c r="D91" s="115" t="s">
        <v>152</v>
      </c>
      <c r="E91" s="34" t="s">
        <v>15</v>
      </c>
      <c r="F91" s="68">
        <v>37000</v>
      </c>
      <c r="G91" s="68">
        <f t="shared" ref="G91:G96" si="15">F91*0.0287</f>
        <v>1061.9000000000001</v>
      </c>
      <c r="H91" s="68">
        <v>0</v>
      </c>
      <c r="I91" s="68">
        <v>1124.8</v>
      </c>
      <c r="J91" s="68">
        <v>10168.01</v>
      </c>
      <c r="K91" s="68">
        <f t="shared" ref="K91:K96" si="16">G91+I91+H91+J91</f>
        <v>12354.71</v>
      </c>
      <c r="L91" s="68">
        <f t="shared" ref="L91:L96" si="17">+F91-K91</f>
        <v>24645.29</v>
      </c>
      <c r="M91" s="6"/>
      <c r="P91" s="8"/>
      <c r="Q91" s="9"/>
      <c r="R91" s="12" t="s">
        <v>193</v>
      </c>
      <c r="S91" s="18">
        <f>+S88+S89</f>
        <v>55000</v>
      </c>
      <c r="T91" s="19">
        <f>T88+T89</f>
        <v>1578.5</v>
      </c>
      <c r="U91" s="19">
        <f>U88+U89</f>
        <v>1672</v>
      </c>
      <c r="V91" s="19">
        <f>+V88+V89</f>
        <v>2302.36</v>
      </c>
      <c r="W91" s="19">
        <f>W88+W89</f>
        <v>20511.18</v>
      </c>
      <c r="X91" s="19">
        <f>+X88+X89</f>
        <v>26064.04</v>
      </c>
      <c r="Y91" s="19">
        <f>+Y88+Y89</f>
        <v>28935.96</v>
      </c>
    </row>
    <row r="92" spans="1:49" ht="30" customHeight="1">
      <c r="A92" s="34">
        <v>49</v>
      </c>
      <c r="B92" s="33" t="s">
        <v>27</v>
      </c>
      <c r="C92" s="33" t="s">
        <v>26</v>
      </c>
      <c r="D92" s="115" t="s">
        <v>152</v>
      </c>
      <c r="E92" s="34" t="s">
        <v>13</v>
      </c>
      <c r="F92" s="68">
        <v>37000</v>
      </c>
      <c r="G92" s="68">
        <f t="shared" si="15"/>
        <v>1061.9000000000001</v>
      </c>
      <c r="H92" s="68">
        <v>19.239999999999998</v>
      </c>
      <c r="I92" s="68">
        <f t="shared" ref="I92:I96" si="18">IF(F92&lt;75829.93,F92*0.0304,2305.23)</f>
        <v>1124.8</v>
      </c>
      <c r="J92" s="68">
        <v>9875.39</v>
      </c>
      <c r="K92" s="68">
        <f t="shared" si="16"/>
        <v>12081.329999999998</v>
      </c>
      <c r="L92" s="68">
        <f t="shared" si="17"/>
        <v>24918.670000000002</v>
      </c>
      <c r="M92" s="6"/>
      <c r="P92" s="8"/>
      <c r="Q92" s="8"/>
      <c r="R92" s="8"/>
      <c r="S92" s="8"/>
      <c r="T92" s="8"/>
      <c r="U92" s="8"/>
      <c r="V92" s="8"/>
      <c r="W92" s="8"/>
      <c r="X92" s="8"/>
      <c r="Y92" s="8"/>
    </row>
    <row r="93" spans="1:49" ht="30" customHeight="1">
      <c r="A93" s="34">
        <v>50</v>
      </c>
      <c r="B93" s="33" t="s">
        <v>146</v>
      </c>
      <c r="C93" s="33" t="s">
        <v>114</v>
      </c>
      <c r="D93" s="34" t="s">
        <v>151</v>
      </c>
      <c r="E93" s="34" t="s">
        <v>13</v>
      </c>
      <c r="F93" s="68">
        <v>33500</v>
      </c>
      <c r="G93" s="68">
        <f t="shared" si="15"/>
        <v>961.45</v>
      </c>
      <c r="H93" s="68">
        <v>0</v>
      </c>
      <c r="I93" s="68">
        <f t="shared" si="18"/>
        <v>1018.4</v>
      </c>
      <c r="J93" s="68">
        <v>6290</v>
      </c>
      <c r="K93" s="68">
        <f>G93+I93+H93+J93</f>
        <v>8269.85</v>
      </c>
      <c r="L93" s="68">
        <f t="shared" si="17"/>
        <v>25230.15</v>
      </c>
      <c r="M93" s="6"/>
      <c r="P93" s="8"/>
      <c r="Q93" s="8"/>
      <c r="R93" s="8"/>
      <c r="S93" s="8"/>
      <c r="T93" s="8"/>
      <c r="U93" s="8" t="s">
        <v>257</v>
      </c>
      <c r="V93" s="8"/>
      <c r="W93" s="8"/>
      <c r="X93" s="8"/>
      <c r="Y93" s="8"/>
    </row>
    <row r="94" spans="1:49" ht="30" customHeight="1">
      <c r="A94" s="34">
        <v>51</v>
      </c>
      <c r="B94" s="117" t="s">
        <v>173</v>
      </c>
      <c r="C94" s="33" t="s">
        <v>44</v>
      </c>
      <c r="D94" s="34" t="s">
        <v>151</v>
      </c>
      <c r="E94" s="34" t="s">
        <v>13</v>
      </c>
      <c r="F94" s="68">
        <v>26000</v>
      </c>
      <c r="G94" s="119">
        <f t="shared" si="15"/>
        <v>746.2</v>
      </c>
      <c r="H94" s="133">
        <v>0</v>
      </c>
      <c r="I94" s="68">
        <f t="shared" si="18"/>
        <v>790.4</v>
      </c>
      <c r="J94" s="119">
        <v>25</v>
      </c>
      <c r="K94" s="119">
        <f t="shared" si="16"/>
        <v>1561.6</v>
      </c>
      <c r="L94" s="116">
        <f t="shared" si="17"/>
        <v>24438.400000000001</v>
      </c>
      <c r="M94" s="6"/>
      <c r="P94" s="8"/>
      <c r="Q94" s="9"/>
      <c r="R94" s="9"/>
      <c r="S94" s="10" t="s">
        <v>165</v>
      </c>
      <c r="T94" s="10" t="s">
        <v>8</v>
      </c>
      <c r="U94" s="10" t="s">
        <v>9</v>
      </c>
      <c r="V94" s="10" t="s">
        <v>10</v>
      </c>
      <c r="W94" s="10" t="s">
        <v>166</v>
      </c>
      <c r="X94" s="10" t="s">
        <v>167</v>
      </c>
      <c r="Y94" s="10" t="s">
        <v>168</v>
      </c>
    </row>
    <row r="95" spans="1:49" ht="30" customHeight="1">
      <c r="A95" s="34">
        <v>52</v>
      </c>
      <c r="B95" s="33" t="s">
        <v>182</v>
      </c>
      <c r="C95" s="33" t="s">
        <v>114</v>
      </c>
      <c r="D95" s="34" t="s">
        <v>152</v>
      </c>
      <c r="E95" s="34" t="s">
        <v>13</v>
      </c>
      <c r="F95" s="68">
        <v>35000</v>
      </c>
      <c r="G95" s="68">
        <f t="shared" si="15"/>
        <v>1004.5</v>
      </c>
      <c r="H95" s="68">
        <v>0</v>
      </c>
      <c r="I95" s="68">
        <f t="shared" si="18"/>
        <v>1064</v>
      </c>
      <c r="J95" s="68">
        <v>225</v>
      </c>
      <c r="K95" s="68">
        <f t="shared" si="16"/>
        <v>2293.5</v>
      </c>
      <c r="L95" s="68">
        <f t="shared" si="17"/>
        <v>32706.5</v>
      </c>
      <c r="M95" s="6"/>
      <c r="P95" s="8"/>
      <c r="Q95" s="9"/>
      <c r="R95" s="12" t="s">
        <v>192</v>
      </c>
      <c r="S95" s="23">
        <v>63000</v>
      </c>
      <c r="T95" s="19">
        <v>1808.1</v>
      </c>
      <c r="U95" s="19">
        <v>1915.2</v>
      </c>
      <c r="V95" s="19">
        <v>10458.86</v>
      </c>
      <c r="W95" s="19">
        <v>0</v>
      </c>
      <c r="X95" s="19">
        <f>T95+U95+V95+W95</f>
        <v>14182.16</v>
      </c>
      <c r="Y95" s="19">
        <f>S95-X95</f>
        <v>48817.84</v>
      </c>
    </row>
    <row r="96" spans="1:49" ht="30" customHeight="1">
      <c r="A96" s="34">
        <v>53</v>
      </c>
      <c r="B96" s="33" t="s">
        <v>249</v>
      </c>
      <c r="C96" s="33" t="s">
        <v>114</v>
      </c>
      <c r="D96" s="34" t="s">
        <v>151</v>
      </c>
      <c r="E96" s="34" t="s">
        <v>228</v>
      </c>
      <c r="F96" s="68">
        <v>33500</v>
      </c>
      <c r="G96" s="68">
        <f t="shared" si="15"/>
        <v>961.45</v>
      </c>
      <c r="H96" s="68">
        <v>0</v>
      </c>
      <c r="I96" s="68">
        <f t="shared" si="18"/>
        <v>1018.4</v>
      </c>
      <c r="J96" s="68">
        <v>25</v>
      </c>
      <c r="K96" s="68">
        <f t="shared" si="16"/>
        <v>2004.85</v>
      </c>
      <c r="L96" s="68">
        <f t="shared" si="17"/>
        <v>31495.15</v>
      </c>
      <c r="M96" s="6"/>
      <c r="P96" s="8"/>
      <c r="Q96" s="9"/>
      <c r="R96" s="12"/>
      <c r="S96" s="23">
        <v>30000</v>
      </c>
      <c r="T96" s="19">
        <v>861</v>
      </c>
      <c r="U96" s="19">
        <v>912</v>
      </c>
      <c r="V96" s="19">
        <v>0</v>
      </c>
      <c r="W96" s="19">
        <v>1039.5</v>
      </c>
      <c r="X96" s="19">
        <f>T96+U96+V96+W96</f>
        <v>2812.5</v>
      </c>
      <c r="Y96" s="19">
        <f>S96-X96</f>
        <v>27187.5</v>
      </c>
    </row>
    <row r="97" spans="1:25" ht="30" customHeight="1">
      <c r="A97" s="78">
        <v>54</v>
      </c>
      <c r="B97" s="134" t="s">
        <v>205</v>
      </c>
      <c r="C97" s="134" t="s">
        <v>206</v>
      </c>
      <c r="D97" s="34" t="s">
        <v>152</v>
      </c>
      <c r="E97" s="34" t="s">
        <v>13</v>
      </c>
      <c r="F97" s="116">
        <v>33500</v>
      </c>
      <c r="G97" s="36">
        <f>F97*0.0287</f>
        <v>961.45</v>
      </c>
      <c r="H97" s="133">
        <v>0</v>
      </c>
      <c r="I97" s="68">
        <f>IF(F97&lt;75829.93,F97*0.0304,2305.23)</f>
        <v>1018.4</v>
      </c>
      <c r="J97" s="116">
        <v>3566.42</v>
      </c>
      <c r="K97" s="116">
        <f>+G97+I97+H97+J97</f>
        <v>5546.27</v>
      </c>
      <c r="L97" s="36">
        <f>+F97-K97</f>
        <v>27953.73</v>
      </c>
      <c r="M97" s="6"/>
      <c r="P97" s="8"/>
      <c r="Q97" s="8"/>
      <c r="R97" s="8"/>
      <c r="S97" s="103">
        <f t="shared" ref="S97:X97" si="19">SUM(S95:S96)</f>
        <v>93000</v>
      </c>
      <c r="T97" s="26">
        <f t="shared" si="19"/>
        <v>2669.1</v>
      </c>
      <c r="U97" s="26">
        <f t="shared" si="19"/>
        <v>2827.2</v>
      </c>
      <c r="V97" s="26">
        <f t="shared" si="19"/>
        <v>10458.86</v>
      </c>
      <c r="W97" s="26">
        <f t="shared" si="19"/>
        <v>1039.5</v>
      </c>
      <c r="X97" s="26">
        <f t="shared" si="19"/>
        <v>16994.66</v>
      </c>
      <c r="Y97" s="26">
        <f>Y95+Y96</f>
        <v>76005.34</v>
      </c>
    </row>
    <row r="98" spans="1:25" ht="30" customHeight="1">
      <c r="A98" s="120" t="s">
        <v>170</v>
      </c>
      <c r="B98" s="126"/>
      <c r="C98" s="126"/>
      <c r="D98" s="125"/>
      <c r="E98" s="120"/>
      <c r="F98" s="37">
        <f t="shared" ref="F98:L98" si="20">SUM(F90:F97)</f>
        <v>295500</v>
      </c>
      <c r="G98" s="37">
        <f t="shared" si="20"/>
        <v>8480.85</v>
      </c>
      <c r="H98" s="37">
        <f t="shared" si="20"/>
        <v>3505.89</v>
      </c>
      <c r="I98" s="37">
        <f t="shared" si="20"/>
        <v>8983.1999999999989</v>
      </c>
      <c r="J98" s="37">
        <f t="shared" si="20"/>
        <v>31699.82</v>
      </c>
      <c r="K98" s="37">
        <f t="shared" si="20"/>
        <v>52669.759999999995</v>
      </c>
      <c r="L98" s="37">
        <f t="shared" si="20"/>
        <v>242830.24</v>
      </c>
      <c r="M98" s="6"/>
      <c r="P98" s="8"/>
      <c r="Q98" s="9"/>
      <c r="R98" s="9"/>
      <c r="S98" s="60"/>
      <c r="T98" s="14"/>
      <c r="U98" s="14"/>
      <c r="V98" s="14"/>
      <c r="W98" s="14"/>
      <c r="X98" s="14"/>
      <c r="Y98" s="14"/>
    </row>
    <row r="99" spans="1:25" ht="30" customHeight="1">
      <c r="A99" s="151" t="s">
        <v>73</v>
      </c>
      <c r="B99" s="151" t="s">
        <v>57</v>
      </c>
      <c r="C99" s="151"/>
      <c r="D99" s="151"/>
      <c r="E99" s="151"/>
      <c r="F99" s="151"/>
      <c r="G99" s="151"/>
      <c r="H99" s="151"/>
      <c r="I99" s="151"/>
      <c r="J99" s="151"/>
      <c r="K99" s="151"/>
      <c r="L99" s="151"/>
      <c r="M99" s="6"/>
      <c r="N99" s="6"/>
      <c r="P99" s="8"/>
      <c r="Q99" s="8"/>
      <c r="R99" s="8"/>
      <c r="S99" s="8"/>
      <c r="T99" s="8"/>
      <c r="U99" s="8"/>
      <c r="V99" s="8"/>
      <c r="W99" s="8"/>
      <c r="X99" s="8"/>
      <c r="Y99" s="8"/>
    </row>
    <row r="100" spans="1:25" ht="30" customHeight="1">
      <c r="A100" s="110" t="s">
        <v>4</v>
      </c>
      <c r="B100" s="3" t="s">
        <v>5</v>
      </c>
      <c r="C100" s="3" t="s">
        <v>6</v>
      </c>
      <c r="D100" s="110" t="s">
        <v>148</v>
      </c>
      <c r="E100" s="3" t="s">
        <v>7</v>
      </c>
      <c r="F100" s="110" t="s">
        <v>165</v>
      </c>
      <c r="G100" s="110" t="s">
        <v>8</v>
      </c>
      <c r="H100" s="110" t="s">
        <v>10</v>
      </c>
      <c r="I100" s="110" t="s">
        <v>9</v>
      </c>
      <c r="J100" s="110" t="s">
        <v>166</v>
      </c>
      <c r="K100" s="110" t="s">
        <v>167</v>
      </c>
      <c r="L100" s="110" t="s">
        <v>168</v>
      </c>
      <c r="M100" s="6"/>
      <c r="P100" s="8"/>
      <c r="Q100" s="146" t="s">
        <v>224</v>
      </c>
      <c r="R100" s="147"/>
      <c r="S100" s="147"/>
      <c r="T100" s="147"/>
      <c r="U100" s="147"/>
      <c r="V100" s="147"/>
      <c r="W100" s="147"/>
      <c r="X100" s="147"/>
      <c r="Y100" s="148"/>
    </row>
    <row r="101" spans="1:25" ht="30" customHeight="1">
      <c r="A101" s="34">
        <v>55</v>
      </c>
      <c r="B101" s="33" t="s">
        <v>60</v>
      </c>
      <c r="C101" s="33" t="s">
        <v>83</v>
      </c>
      <c r="D101" s="34" t="s">
        <v>151</v>
      </c>
      <c r="E101" s="34" t="s">
        <v>15</v>
      </c>
      <c r="F101" s="68">
        <v>45000</v>
      </c>
      <c r="G101" s="68">
        <v>1291.5</v>
      </c>
      <c r="H101" s="68">
        <v>1148.32</v>
      </c>
      <c r="I101" s="68">
        <v>1368</v>
      </c>
      <c r="J101" s="68">
        <v>8436.69</v>
      </c>
      <c r="K101" s="68">
        <f>+G101+I101+H101+J101</f>
        <v>12244.51</v>
      </c>
      <c r="L101" s="68">
        <f>+F101-K101</f>
        <v>32755.489999999998</v>
      </c>
      <c r="M101" s="6"/>
      <c r="P101" s="8"/>
      <c r="Q101" s="9"/>
      <c r="R101" s="9"/>
      <c r="S101" s="10" t="s">
        <v>165</v>
      </c>
      <c r="T101" s="10" t="s">
        <v>8</v>
      </c>
      <c r="U101" s="10" t="s">
        <v>9</v>
      </c>
      <c r="V101" s="10" t="s">
        <v>10</v>
      </c>
      <c r="W101" s="10" t="s">
        <v>166</v>
      </c>
      <c r="X101" s="10" t="s">
        <v>167</v>
      </c>
      <c r="Y101" s="10" t="s">
        <v>168</v>
      </c>
    </row>
    <row r="102" spans="1:25" ht="30" customHeight="1">
      <c r="A102" s="120" t="s">
        <v>170</v>
      </c>
      <c r="B102" s="126"/>
      <c r="C102" s="126"/>
      <c r="D102" s="125"/>
      <c r="E102" s="120"/>
      <c r="F102" s="37">
        <f t="shared" ref="F102:L102" si="21">SUM(F101:F101)</f>
        <v>45000</v>
      </c>
      <c r="G102" s="37">
        <f t="shared" si="21"/>
        <v>1291.5</v>
      </c>
      <c r="H102" s="37">
        <f t="shared" si="21"/>
        <v>1148.32</v>
      </c>
      <c r="I102" s="37">
        <f t="shared" si="21"/>
        <v>1368</v>
      </c>
      <c r="J102" s="37">
        <f t="shared" si="21"/>
        <v>8436.69</v>
      </c>
      <c r="K102" s="37">
        <f t="shared" si="21"/>
        <v>12244.51</v>
      </c>
      <c r="L102" s="37">
        <f t="shared" si="21"/>
        <v>32755.489999999998</v>
      </c>
      <c r="M102" s="6"/>
      <c r="P102" s="8"/>
      <c r="Q102" s="9"/>
      <c r="R102" s="12" t="s">
        <v>192</v>
      </c>
      <c r="S102" s="23">
        <v>5000</v>
      </c>
      <c r="T102" s="19">
        <v>143.5</v>
      </c>
      <c r="U102" s="19">
        <v>152</v>
      </c>
      <c r="V102" s="19">
        <v>442.65</v>
      </c>
      <c r="W102" s="19">
        <v>0</v>
      </c>
      <c r="X102" s="19">
        <f>T102+U102+V102+W102</f>
        <v>738.15</v>
      </c>
      <c r="Y102" s="19">
        <f>S102-X102</f>
        <v>4261.8500000000004</v>
      </c>
    </row>
    <row r="103" spans="1:25" ht="30" customHeight="1">
      <c r="A103" s="151" t="s">
        <v>72</v>
      </c>
      <c r="B103" s="151"/>
      <c r="C103" s="151"/>
      <c r="D103" s="151"/>
      <c r="E103" s="151"/>
      <c r="F103" s="151"/>
      <c r="G103" s="151"/>
      <c r="H103" s="151"/>
      <c r="I103" s="151"/>
      <c r="J103" s="151"/>
      <c r="K103" s="151"/>
      <c r="L103" s="151"/>
      <c r="M103" s="6"/>
      <c r="N103" s="6"/>
      <c r="P103" s="8"/>
      <c r="Q103" s="9"/>
      <c r="R103" s="9"/>
      <c r="S103" s="60" t="e">
        <f>+#REF!+S102</f>
        <v>#REF!</v>
      </c>
      <c r="T103" s="14">
        <f>SUM(T102:T102)</f>
        <v>143.5</v>
      </c>
      <c r="U103" s="14">
        <f>SUM(U102:U102)</f>
        <v>152</v>
      </c>
      <c r="V103" s="14">
        <f>SUM(V102:V102)</f>
        <v>442.65</v>
      </c>
      <c r="W103" s="14">
        <f>SUM(W102:W102)</f>
        <v>0</v>
      </c>
      <c r="X103" s="14">
        <f>SUM(X102:X102)</f>
        <v>738.15</v>
      </c>
      <c r="Y103" s="14" t="e">
        <f>S103-X103</f>
        <v>#REF!</v>
      </c>
    </row>
    <row r="104" spans="1:25" ht="30" customHeight="1">
      <c r="A104" s="110" t="s">
        <v>4</v>
      </c>
      <c r="B104" s="3" t="s">
        <v>5</v>
      </c>
      <c r="C104" s="3" t="s">
        <v>6</v>
      </c>
      <c r="D104" s="110" t="s">
        <v>148</v>
      </c>
      <c r="E104" s="3" t="s">
        <v>7</v>
      </c>
      <c r="F104" s="110" t="s">
        <v>165</v>
      </c>
      <c r="G104" s="110" t="s">
        <v>8</v>
      </c>
      <c r="H104" s="110" t="s">
        <v>10</v>
      </c>
      <c r="I104" s="110" t="s">
        <v>9</v>
      </c>
      <c r="J104" s="110" t="s">
        <v>166</v>
      </c>
      <c r="K104" s="110" t="s">
        <v>167</v>
      </c>
      <c r="L104" s="110" t="s">
        <v>168</v>
      </c>
      <c r="M104" s="6"/>
      <c r="P104" s="8"/>
      <c r="Q104" s="8"/>
      <c r="R104" s="8"/>
      <c r="S104" s="8"/>
      <c r="T104" s="8"/>
      <c r="U104" s="8"/>
      <c r="V104" s="8"/>
      <c r="W104" s="8"/>
      <c r="X104" s="8"/>
      <c r="Y104" s="8"/>
    </row>
    <row r="105" spans="1:25" ht="30" customHeight="1">
      <c r="A105" s="34">
        <v>56</v>
      </c>
      <c r="B105" s="117" t="s">
        <v>45</v>
      </c>
      <c r="C105" s="33" t="s">
        <v>44</v>
      </c>
      <c r="D105" s="34" t="s">
        <v>151</v>
      </c>
      <c r="E105" s="34" t="s">
        <v>13</v>
      </c>
      <c r="F105" s="68">
        <v>25000</v>
      </c>
      <c r="G105" s="68">
        <f t="shared" ref="G105:G120" si="22">F105*0.0287</f>
        <v>717.5</v>
      </c>
      <c r="H105" s="68">
        <f>(F105-G105-I105-33326.92)*IF(F105&gt;33326.92,15%)</f>
        <v>0</v>
      </c>
      <c r="I105" s="68">
        <f t="shared" ref="I105:I120" si="23">IF(F105&lt;75829.93,F105*0.0304,2305.23)</f>
        <v>760</v>
      </c>
      <c r="J105" s="68">
        <v>325</v>
      </c>
      <c r="K105" s="68">
        <f>G105+I105+H105+J105</f>
        <v>1802.5</v>
      </c>
      <c r="L105" s="119">
        <f t="shared" ref="L105:L120" si="24">+F105-K105</f>
        <v>23197.5</v>
      </c>
      <c r="M105" s="6"/>
      <c r="P105" s="8"/>
      <c r="Q105" s="8"/>
      <c r="R105" s="8"/>
      <c r="S105" s="8"/>
      <c r="T105" s="8"/>
      <c r="U105" s="8"/>
      <c r="V105" s="8"/>
      <c r="W105" s="8"/>
      <c r="X105" s="8"/>
      <c r="Y105" s="8"/>
    </row>
    <row r="106" spans="1:25" ht="30" customHeight="1">
      <c r="A106" s="34">
        <v>57</v>
      </c>
      <c r="B106" s="117" t="s">
        <v>49</v>
      </c>
      <c r="C106" s="33" t="s">
        <v>47</v>
      </c>
      <c r="D106" s="34" t="s">
        <v>152</v>
      </c>
      <c r="E106" s="34" t="s">
        <v>15</v>
      </c>
      <c r="F106" s="68">
        <v>22000</v>
      </c>
      <c r="G106" s="68">
        <f t="shared" si="22"/>
        <v>631.4</v>
      </c>
      <c r="H106" s="68">
        <f>(F106-G106-I106-33326.92)*IF(F106&gt;33326.92,15%)</f>
        <v>0</v>
      </c>
      <c r="I106" s="68">
        <f t="shared" si="23"/>
        <v>668.8</v>
      </c>
      <c r="J106" s="68">
        <v>3057</v>
      </c>
      <c r="K106" s="68">
        <f>G106+I106+H106+J106</f>
        <v>4357.2</v>
      </c>
      <c r="L106" s="119">
        <f t="shared" si="24"/>
        <v>17642.8</v>
      </c>
      <c r="M106" s="6"/>
      <c r="P106" s="8"/>
      <c r="Q106" s="146" t="s">
        <v>226</v>
      </c>
      <c r="R106" s="149"/>
      <c r="S106" s="149"/>
      <c r="T106" s="149"/>
      <c r="U106" s="149"/>
      <c r="V106" s="149"/>
      <c r="W106" s="149"/>
      <c r="X106" s="149"/>
      <c r="Y106" s="150"/>
    </row>
    <row r="107" spans="1:25" ht="42" customHeight="1">
      <c r="A107" s="34">
        <v>58</v>
      </c>
      <c r="B107" s="117" t="s">
        <v>40</v>
      </c>
      <c r="C107" s="33" t="s">
        <v>41</v>
      </c>
      <c r="D107" s="34" t="s">
        <v>151</v>
      </c>
      <c r="E107" s="34" t="s">
        <v>13</v>
      </c>
      <c r="F107" s="68">
        <v>75000</v>
      </c>
      <c r="G107" s="68">
        <f t="shared" si="22"/>
        <v>2152.5</v>
      </c>
      <c r="H107" s="68">
        <v>6309.35</v>
      </c>
      <c r="I107" s="68">
        <v>2280</v>
      </c>
      <c r="J107" s="68">
        <v>7754.7</v>
      </c>
      <c r="K107" s="68">
        <f>SUM(G107:J107)</f>
        <v>18496.55</v>
      </c>
      <c r="L107" s="119">
        <f t="shared" si="24"/>
        <v>56503.45</v>
      </c>
      <c r="M107" s="6"/>
      <c r="P107" s="8"/>
      <c r="Q107" s="9"/>
      <c r="R107" s="9"/>
      <c r="S107" s="10" t="s">
        <v>165</v>
      </c>
      <c r="T107" s="10" t="s">
        <v>8</v>
      </c>
      <c r="U107" s="10" t="s">
        <v>9</v>
      </c>
      <c r="V107" s="10" t="s">
        <v>10</v>
      </c>
      <c r="W107" s="10" t="s">
        <v>166</v>
      </c>
      <c r="X107" s="10" t="s">
        <v>167</v>
      </c>
      <c r="Y107" s="10" t="s">
        <v>168</v>
      </c>
    </row>
    <row r="108" spans="1:25" ht="30" customHeight="1">
      <c r="A108" s="34">
        <v>59</v>
      </c>
      <c r="B108" s="117" t="s">
        <v>46</v>
      </c>
      <c r="C108" s="33" t="s">
        <v>47</v>
      </c>
      <c r="D108" s="34" t="s">
        <v>152</v>
      </c>
      <c r="E108" s="34" t="s">
        <v>48</v>
      </c>
      <c r="F108" s="68">
        <v>24000</v>
      </c>
      <c r="G108" s="68">
        <f t="shared" si="22"/>
        <v>688.8</v>
      </c>
      <c r="H108" s="68">
        <f>(F108-G108-I108-33326.92)*IF(F108&gt;33326.92,15%)</f>
        <v>0</v>
      </c>
      <c r="I108" s="68">
        <f t="shared" si="23"/>
        <v>729.6</v>
      </c>
      <c r="J108" s="68">
        <v>9328.1299999999992</v>
      </c>
      <c r="K108" s="68">
        <f t="shared" ref="K108:K115" si="25">G108+I108+H108+J108</f>
        <v>10746.529999999999</v>
      </c>
      <c r="L108" s="119">
        <f t="shared" si="24"/>
        <v>13253.470000000001</v>
      </c>
      <c r="M108" s="6"/>
      <c r="P108" s="8"/>
      <c r="Q108" s="9"/>
      <c r="R108" s="12" t="s">
        <v>191</v>
      </c>
      <c r="S108" s="13">
        <v>35000</v>
      </c>
      <c r="T108" s="14">
        <v>1004.5</v>
      </c>
      <c r="U108" s="14">
        <v>1064</v>
      </c>
      <c r="V108" s="14">
        <v>0</v>
      </c>
      <c r="W108" s="14">
        <v>25</v>
      </c>
      <c r="X108" s="15">
        <v>2093.5</v>
      </c>
      <c r="Y108" s="14">
        <v>32906.5</v>
      </c>
    </row>
    <row r="109" spans="1:25" ht="30" customHeight="1">
      <c r="A109" s="34">
        <v>60</v>
      </c>
      <c r="B109" s="117" t="s">
        <v>186</v>
      </c>
      <c r="C109" s="33" t="s">
        <v>47</v>
      </c>
      <c r="D109" s="34" t="s">
        <v>152</v>
      </c>
      <c r="E109" s="34" t="s">
        <v>13</v>
      </c>
      <c r="F109" s="68">
        <v>22000</v>
      </c>
      <c r="G109" s="68">
        <v>631.4</v>
      </c>
      <c r="H109" s="68">
        <v>0</v>
      </c>
      <c r="I109" s="68">
        <v>668.8</v>
      </c>
      <c r="J109" s="68">
        <v>3465</v>
      </c>
      <c r="K109" s="68">
        <f>G109+I109+J109</f>
        <v>4765.2</v>
      </c>
      <c r="L109" s="119">
        <f>F109-K109</f>
        <v>17234.8</v>
      </c>
      <c r="M109" s="6"/>
      <c r="P109" s="8"/>
      <c r="Q109" s="9"/>
      <c r="R109" s="12" t="s">
        <v>192</v>
      </c>
      <c r="S109" s="16">
        <v>5000</v>
      </c>
      <c r="T109" s="17">
        <v>143.5</v>
      </c>
      <c r="U109" s="17">
        <v>152</v>
      </c>
      <c r="V109" s="17">
        <v>442.65</v>
      </c>
      <c r="W109" s="17">
        <v>0</v>
      </c>
      <c r="X109" s="17">
        <f>T109+U109+V109+W109</f>
        <v>738.15</v>
      </c>
      <c r="Y109" s="17">
        <f>S109-X109</f>
        <v>4261.8500000000004</v>
      </c>
    </row>
    <row r="110" spans="1:25" ht="30" customHeight="1">
      <c r="A110" s="34">
        <v>61</v>
      </c>
      <c r="B110" s="33" t="s">
        <v>50</v>
      </c>
      <c r="C110" s="33" t="s">
        <v>47</v>
      </c>
      <c r="D110" s="34" t="s">
        <v>152</v>
      </c>
      <c r="E110" s="34" t="s">
        <v>15</v>
      </c>
      <c r="F110" s="68">
        <v>22000</v>
      </c>
      <c r="G110" s="68">
        <f t="shared" si="22"/>
        <v>631.4</v>
      </c>
      <c r="H110" s="68">
        <f>(F110-G110-I110-33326.92)*IF(F110&gt;33326.92,15%)</f>
        <v>0</v>
      </c>
      <c r="I110" s="68">
        <f t="shared" si="23"/>
        <v>668.8</v>
      </c>
      <c r="J110" s="68">
        <v>5917.41</v>
      </c>
      <c r="K110" s="68">
        <f t="shared" si="25"/>
        <v>7217.61</v>
      </c>
      <c r="L110" s="119">
        <f t="shared" si="24"/>
        <v>14782.39</v>
      </c>
      <c r="M110" s="6"/>
      <c r="P110" s="8"/>
      <c r="R110" s="12" t="s">
        <v>193</v>
      </c>
      <c r="S110" s="18">
        <f t="shared" ref="S110:X110" si="26">SUM(S108:S109)</f>
        <v>40000</v>
      </c>
      <c r="T110" s="19">
        <f t="shared" si="26"/>
        <v>1148</v>
      </c>
      <c r="U110" s="19">
        <f t="shared" si="26"/>
        <v>1216</v>
      </c>
      <c r="V110" s="19">
        <f t="shared" si="26"/>
        <v>442.65</v>
      </c>
      <c r="W110" s="19">
        <f t="shared" si="26"/>
        <v>25</v>
      </c>
      <c r="X110" s="19">
        <f t="shared" si="26"/>
        <v>2831.65</v>
      </c>
      <c r="Y110" s="19">
        <f>S110-X110</f>
        <v>37168.35</v>
      </c>
    </row>
    <row r="111" spans="1:25" ht="30" customHeight="1">
      <c r="A111" s="34">
        <v>62</v>
      </c>
      <c r="B111" s="33" t="s">
        <v>51</v>
      </c>
      <c r="C111" s="33" t="s">
        <v>47</v>
      </c>
      <c r="D111" s="34" t="s">
        <v>152</v>
      </c>
      <c r="E111" s="34" t="s">
        <v>15</v>
      </c>
      <c r="F111" s="68">
        <v>22000</v>
      </c>
      <c r="G111" s="68">
        <f t="shared" si="22"/>
        <v>631.4</v>
      </c>
      <c r="H111" s="68">
        <f>(F111-G111-I111-33326.92)*IF(F111&gt;33326.92,15%)</f>
        <v>0</v>
      </c>
      <c r="I111" s="68">
        <f t="shared" si="23"/>
        <v>668.8</v>
      </c>
      <c r="J111" s="68">
        <v>9873.6200000000008</v>
      </c>
      <c r="K111" s="68">
        <f t="shared" si="25"/>
        <v>11173.82</v>
      </c>
      <c r="L111" s="119">
        <f t="shared" si="24"/>
        <v>10826.18</v>
      </c>
      <c r="M111" s="6"/>
      <c r="P111" s="8"/>
      <c r="Q111" s="9"/>
    </row>
    <row r="112" spans="1:25" ht="30" customHeight="1">
      <c r="A112" s="34">
        <v>63</v>
      </c>
      <c r="B112" s="33" t="s">
        <v>52</v>
      </c>
      <c r="C112" s="33" t="s">
        <v>53</v>
      </c>
      <c r="D112" s="34" t="s">
        <v>152</v>
      </c>
      <c r="E112" s="34" t="s">
        <v>13</v>
      </c>
      <c r="F112" s="68">
        <v>22000</v>
      </c>
      <c r="G112" s="68">
        <f t="shared" si="22"/>
        <v>631.4</v>
      </c>
      <c r="H112" s="68">
        <v>0</v>
      </c>
      <c r="I112" s="68">
        <f t="shared" si="23"/>
        <v>668.8</v>
      </c>
      <c r="J112" s="68">
        <v>3161.21</v>
      </c>
      <c r="K112" s="68">
        <f t="shared" si="25"/>
        <v>4461.41</v>
      </c>
      <c r="L112" s="119">
        <f t="shared" si="24"/>
        <v>17538.59</v>
      </c>
      <c r="M112" s="6"/>
      <c r="P112" s="8"/>
      <c r="Q112" s="8"/>
      <c r="R112" s="8"/>
      <c r="S112" s="8"/>
      <c r="T112" s="8"/>
      <c r="U112" s="8"/>
      <c r="V112" s="8"/>
      <c r="W112" s="8"/>
      <c r="X112" s="8"/>
      <c r="Y112" s="8"/>
    </row>
    <row r="113" spans="1:25" ht="30" customHeight="1">
      <c r="A113" s="34">
        <v>64</v>
      </c>
      <c r="B113" s="117" t="s">
        <v>42</v>
      </c>
      <c r="C113" s="33" t="s">
        <v>43</v>
      </c>
      <c r="D113" s="34" t="s">
        <v>151</v>
      </c>
      <c r="E113" s="34" t="s">
        <v>13</v>
      </c>
      <c r="F113" s="68">
        <v>40000</v>
      </c>
      <c r="G113" s="68">
        <f t="shared" si="22"/>
        <v>1148</v>
      </c>
      <c r="H113" s="68">
        <v>442.65</v>
      </c>
      <c r="I113" s="68">
        <f t="shared" si="23"/>
        <v>1216</v>
      </c>
      <c r="J113" s="68">
        <v>5204</v>
      </c>
      <c r="K113" s="68">
        <f t="shared" si="25"/>
        <v>8010.65</v>
      </c>
      <c r="L113" s="119">
        <f t="shared" si="24"/>
        <v>31989.35</v>
      </c>
      <c r="M113" s="6"/>
      <c r="P113" s="8"/>
      <c r="Q113" s="8"/>
      <c r="R113" s="8"/>
      <c r="S113" s="8"/>
      <c r="T113" s="8"/>
      <c r="U113" s="8"/>
      <c r="V113" s="8"/>
      <c r="W113" s="8"/>
      <c r="X113" s="8"/>
      <c r="Y113" s="8"/>
    </row>
    <row r="114" spans="1:25" ht="30" customHeight="1">
      <c r="A114" s="34">
        <v>65</v>
      </c>
      <c r="B114" s="117" t="s">
        <v>194</v>
      </c>
      <c r="C114" s="33" t="s">
        <v>195</v>
      </c>
      <c r="D114" s="34" t="s">
        <v>151</v>
      </c>
      <c r="E114" s="34" t="s">
        <v>13</v>
      </c>
      <c r="F114" s="68">
        <v>26000</v>
      </c>
      <c r="G114" s="68">
        <f t="shared" si="22"/>
        <v>746.2</v>
      </c>
      <c r="H114" s="68">
        <v>0</v>
      </c>
      <c r="I114" s="68">
        <f t="shared" si="23"/>
        <v>790.4</v>
      </c>
      <c r="J114" s="68">
        <v>25</v>
      </c>
      <c r="K114" s="68">
        <f t="shared" si="25"/>
        <v>1561.6</v>
      </c>
      <c r="L114" s="119">
        <f t="shared" si="24"/>
        <v>24438.400000000001</v>
      </c>
      <c r="M114" s="6"/>
      <c r="P114" s="8"/>
      <c r="Q114" s="8"/>
      <c r="R114" s="8"/>
      <c r="S114" s="8"/>
      <c r="T114" s="8"/>
      <c r="U114" s="8"/>
      <c r="V114" s="8"/>
      <c r="W114" s="8"/>
      <c r="X114" s="8"/>
      <c r="Y114" s="8"/>
    </row>
    <row r="115" spans="1:25" ht="30" customHeight="1">
      <c r="A115" s="34">
        <v>66</v>
      </c>
      <c r="B115" s="33" t="s">
        <v>54</v>
      </c>
      <c r="C115" s="33" t="s">
        <v>47</v>
      </c>
      <c r="D115" s="34" t="s">
        <v>151</v>
      </c>
      <c r="E115" s="34" t="s">
        <v>13</v>
      </c>
      <c r="F115" s="68">
        <v>33500</v>
      </c>
      <c r="G115" s="68">
        <f t="shared" si="22"/>
        <v>961.45</v>
      </c>
      <c r="H115" s="68">
        <v>0</v>
      </c>
      <c r="I115" s="68">
        <f t="shared" si="23"/>
        <v>1018.4</v>
      </c>
      <c r="J115" s="68">
        <v>1415</v>
      </c>
      <c r="K115" s="68">
        <f t="shared" si="25"/>
        <v>3394.85</v>
      </c>
      <c r="L115" s="119">
        <f t="shared" si="24"/>
        <v>30105.15</v>
      </c>
      <c r="M115" s="6"/>
      <c r="P115" s="8"/>
      <c r="Q115" s="8"/>
      <c r="R115" s="8"/>
      <c r="S115" s="8"/>
      <c r="T115" s="8"/>
      <c r="U115" s="8"/>
      <c r="V115" s="8"/>
      <c r="W115" s="8"/>
      <c r="X115" s="8"/>
      <c r="Y115" s="8"/>
    </row>
    <row r="116" spans="1:25" ht="30" customHeight="1">
      <c r="A116" s="34">
        <v>67</v>
      </c>
      <c r="B116" s="33" t="s">
        <v>55</v>
      </c>
      <c r="C116" s="33" t="s">
        <v>47</v>
      </c>
      <c r="D116" s="34" t="s">
        <v>151</v>
      </c>
      <c r="E116" s="34" t="s">
        <v>13</v>
      </c>
      <c r="F116" s="68">
        <v>22000</v>
      </c>
      <c r="G116" s="68">
        <f t="shared" si="22"/>
        <v>631.4</v>
      </c>
      <c r="H116" s="68">
        <v>0</v>
      </c>
      <c r="I116" s="68">
        <f t="shared" si="23"/>
        <v>668.8</v>
      </c>
      <c r="J116" s="68">
        <v>2737.81</v>
      </c>
      <c r="K116" s="68">
        <f>G116+I116+J116</f>
        <v>4038.0099999999998</v>
      </c>
      <c r="L116" s="119">
        <f t="shared" si="24"/>
        <v>17961.990000000002</v>
      </c>
      <c r="M116" s="6"/>
      <c r="P116" s="8"/>
      <c r="Q116" s="8"/>
      <c r="R116" s="8"/>
      <c r="S116" s="8"/>
      <c r="T116" s="8"/>
      <c r="U116" s="8"/>
      <c r="V116" s="8"/>
      <c r="W116" s="8"/>
      <c r="X116" s="8"/>
      <c r="Y116" s="8"/>
    </row>
    <row r="117" spans="1:25" ht="30" customHeight="1">
      <c r="A117" s="34">
        <v>68</v>
      </c>
      <c r="B117" s="33" t="s">
        <v>212</v>
      </c>
      <c r="C117" s="33" t="s">
        <v>213</v>
      </c>
      <c r="D117" s="34" t="s">
        <v>151</v>
      </c>
      <c r="E117" s="34" t="s">
        <v>13</v>
      </c>
      <c r="F117" s="68">
        <v>22000</v>
      </c>
      <c r="G117" s="68">
        <f t="shared" si="22"/>
        <v>631.4</v>
      </c>
      <c r="H117" s="68">
        <v>0</v>
      </c>
      <c r="I117" s="68">
        <f t="shared" si="23"/>
        <v>668.8</v>
      </c>
      <c r="J117" s="68">
        <v>2937.11</v>
      </c>
      <c r="K117" s="68">
        <f>J117+I117+G117</f>
        <v>4237.3099999999995</v>
      </c>
      <c r="L117" s="119">
        <f t="shared" si="24"/>
        <v>17762.690000000002</v>
      </c>
      <c r="M117" s="6"/>
      <c r="P117" s="8"/>
      <c r="Q117" s="8"/>
      <c r="R117" s="8"/>
      <c r="S117" s="8"/>
      <c r="T117" s="8"/>
      <c r="U117" s="8"/>
      <c r="V117" s="8"/>
      <c r="W117" s="8"/>
      <c r="X117" s="8"/>
      <c r="Y117" s="8"/>
    </row>
    <row r="118" spans="1:25" ht="30" customHeight="1">
      <c r="A118" s="34">
        <v>69</v>
      </c>
      <c r="B118" s="33" t="s">
        <v>200</v>
      </c>
      <c r="C118" s="33" t="s">
        <v>201</v>
      </c>
      <c r="D118" s="34" t="s">
        <v>151</v>
      </c>
      <c r="E118" s="34" t="s">
        <v>13</v>
      </c>
      <c r="F118" s="68">
        <v>24000</v>
      </c>
      <c r="G118" s="68">
        <f t="shared" si="22"/>
        <v>688.8</v>
      </c>
      <c r="H118" s="68">
        <v>0</v>
      </c>
      <c r="I118" s="68">
        <f t="shared" si="23"/>
        <v>729.6</v>
      </c>
      <c r="J118" s="68">
        <v>5482.85</v>
      </c>
      <c r="K118" s="68">
        <f>G118+I118+H118+J118</f>
        <v>6901.25</v>
      </c>
      <c r="L118" s="119">
        <f t="shared" si="24"/>
        <v>17098.75</v>
      </c>
      <c r="M118" s="6"/>
      <c r="P118" s="8"/>
      <c r="Q118" s="8"/>
      <c r="R118" s="8"/>
      <c r="S118" s="8"/>
      <c r="T118" s="8"/>
      <c r="U118" s="8"/>
      <c r="V118" s="8"/>
      <c r="W118" s="8"/>
      <c r="X118" s="8"/>
      <c r="Y118" s="8"/>
    </row>
    <row r="119" spans="1:25" ht="30" customHeight="1">
      <c r="A119" s="34">
        <v>70</v>
      </c>
      <c r="B119" s="33" t="s">
        <v>203</v>
      </c>
      <c r="C119" s="33" t="s">
        <v>201</v>
      </c>
      <c r="D119" s="34" t="s">
        <v>151</v>
      </c>
      <c r="E119" s="34" t="s">
        <v>13</v>
      </c>
      <c r="F119" s="68">
        <v>24000</v>
      </c>
      <c r="G119" s="68">
        <f t="shared" si="22"/>
        <v>688.8</v>
      </c>
      <c r="H119" s="68">
        <v>0</v>
      </c>
      <c r="I119" s="68">
        <f t="shared" si="23"/>
        <v>729.6</v>
      </c>
      <c r="J119" s="68">
        <v>1742.68</v>
      </c>
      <c r="K119" s="68">
        <f>G119+I119+H119+J119</f>
        <v>3161.08</v>
      </c>
      <c r="L119" s="119">
        <f t="shared" si="24"/>
        <v>20838.919999999998</v>
      </c>
      <c r="M119" s="6"/>
      <c r="P119" s="8"/>
      <c r="Q119" s="8"/>
      <c r="R119" s="8"/>
      <c r="S119" s="8"/>
      <c r="T119" s="8"/>
      <c r="U119" s="8"/>
      <c r="V119" s="8"/>
      <c r="W119" s="8"/>
      <c r="X119" s="8"/>
      <c r="Y119" s="8"/>
    </row>
    <row r="120" spans="1:25" ht="30" customHeight="1">
      <c r="A120" s="34">
        <v>71</v>
      </c>
      <c r="B120" s="33" t="s">
        <v>219</v>
      </c>
      <c r="C120" s="33" t="s">
        <v>47</v>
      </c>
      <c r="D120" s="34" t="s">
        <v>151</v>
      </c>
      <c r="E120" s="34" t="s">
        <v>13</v>
      </c>
      <c r="F120" s="68">
        <v>25000</v>
      </c>
      <c r="G120" s="68">
        <f t="shared" si="22"/>
        <v>717.5</v>
      </c>
      <c r="H120" s="68">
        <v>0</v>
      </c>
      <c r="I120" s="68">
        <f t="shared" si="23"/>
        <v>760</v>
      </c>
      <c r="J120" s="68">
        <v>25</v>
      </c>
      <c r="K120" s="68">
        <f>G120+I120+H120+J120</f>
        <v>1502.5</v>
      </c>
      <c r="L120" s="119">
        <f t="shared" si="24"/>
        <v>23497.5</v>
      </c>
      <c r="M120" s="6"/>
      <c r="P120" s="8"/>
      <c r="Q120" s="8"/>
      <c r="R120" s="8"/>
      <c r="S120" s="8"/>
      <c r="T120" s="8"/>
      <c r="U120" s="8"/>
      <c r="V120" s="8"/>
      <c r="W120" s="8"/>
      <c r="X120" s="8"/>
      <c r="Y120" s="8"/>
    </row>
    <row r="121" spans="1:25" ht="30" customHeight="1">
      <c r="A121" s="120" t="s">
        <v>170</v>
      </c>
      <c r="B121" s="72"/>
      <c r="C121" s="72"/>
      <c r="D121" s="125"/>
      <c r="E121" s="120"/>
      <c r="F121" s="69">
        <f t="shared" ref="F121:L121" si="27">SUM(F105:F120)</f>
        <v>450500</v>
      </c>
      <c r="G121" s="69">
        <f t="shared" si="27"/>
        <v>12929.349999999997</v>
      </c>
      <c r="H121" s="69">
        <f t="shared" si="27"/>
        <v>6752</v>
      </c>
      <c r="I121" s="69">
        <f t="shared" si="27"/>
        <v>13695.2</v>
      </c>
      <c r="J121" s="69">
        <f t="shared" si="27"/>
        <v>62451.519999999997</v>
      </c>
      <c r="K121" s="69">
        <f t="shared" si="27"/>
        <v>95828.069999999992</v>
      </c>
      <c r="L121" s="37">
        <f t="shared" si="27"/>
        <v>354671.93</v>
      </c>
      <c r="M121" s="6"/>
      <c r="P121" s="8"/>
      <c r="Q121" s="8"/>
      <c r="R121" s="8"/>
      <c r="S121" s="8"/>
      <c r="T121" s="8"/>
      <c r="U121" s="8"/>
      <c r="V121" s="8"/>
      <c r="W121" s="8"/>
      <c r="X121" s="8"/>
      <c r="Y121" s="8"/>
    </row>
    <row r="122" spans="1:25" ht="30" hidden="1" customHeight="1">
      <c r="M122" s="6"/>
      <c r="N122" s="6"/>
      <c r="P122" s="8"/>
      <c r="Q122" s="8"/>
      <c r="R122" s="8"/>
      <c r="S122" s="8"/>
      <c r="T122" s="8"/>
      <c r="U122" s="8"/>
      <c r="V122" s="8"/>
      <c r="W122" s="8"/>
      <c r="X122" s="8"/>
      <c r="Y122" s="8"/>
    </row>
    <row r="123" spans="1:25" ht="30" customHeight="1">
      <c r="A123" s="151" t="s">
        <v>254</v>
      </c>
      <c r="B123" s="151" t="s">
        <v>57</v>
      </c>
      <c r="C123" s="151"/>
      <c r="D123" s="151"/>
      <c r="E123" s="151"/>
      <c r="F123" s="151"/>
      <c r="G123" s="151"/>
      <c r="H123" s="151"/>
      <c r="I123" s="151"/>
      <c r="J123" s="151"/>
      <c r="K123" s="151"/>
      <c r="L123" s="151"/>
      <c r="M123" s="6"/>
      <c r="N123" s="6"/>
      <c r="P123" s="8"/>
      <c r="Q123" s="8"/>
      <c r="R123" s="8"/>
      <c r="S123" s="8"/>
      <c r="T123" s="8"/>
      <c r="U123" s="8"/>
      <c r="V123" s="8"/>
      <c r="W123" s="8"/>
      <c r="X123" s="8"/>
      <c r="Y123" s="8"/>
    </row>
    <row r="124" spans="1:25" ht="30" customHeight="1">
      <c r="A124" s="110" t="s">
        <v>4</v>
      </c>
      <c r="B124" s="3" t="s">
        <v>5</v>
      </c>
      <c r="C124" s="3" t="s">
        <v>6</v>
      </c>
      <c r="D124" s="110" t="s">
        <v>148</v>
      </c>
      <c r="E124" s="3" t="s">
        <v>7</v>
      </c>
      <c r="F124" s="110" t="s">
        <v>165</v>
      </c>
      <c r="G124" s="110" t="s">
        <v>8</v>
      </c>
      <c r="H124" s="110" t="s">
        <v>10</v>
      </c>
      <c r="I124" s="110" t="s">
        <v>9</v>
      </c>
      <c r="J124" s="110" t="s">
        <v>166</v>
      </c>
      <c r="K124" s="110" t="s">
        <v>167</v>
      </c>
      <c r="L124" s="110" t="s">
        <v>168</v>
      </c>
      <c r="M124" s="6"/>
      <c r="N124" s="6"/>
      <c r="P124" s="8"/>
      <c r="Q124" s="8"/>
      <c r="R124" s="8"/>
      <c r="S124" s="8"/>
      <c r="T124" s="8"/>
      <c r="U124" s="8"/>
      <c r="V124" s="8"/>
      <c r="W124" s="8"/>
      <c r="X124" s="8"/>
      <c r="Y124" s="8"/>
    </row>
    <row r="125" spans="1:25" ht="30" customHeight="1">
      <c r="A125" s="34">
        <v>72</v>
      </c>
      <c r="B125" s="33" t="s">
        <v>97</v>
      </c>
      <c r="C125" s="33" t="s">
        <v>268</v>
      </c>
      <c r="D125" s="34" t="s">
        <v>151</v>
      </c>
      <c r="E125" s="34" t="s">
        <v>13</v>
      </c>
      <c r="F125" s="116">
        <v>40000</v>
      </c>
      <c r="G125" s="116">
        <f>F125*0.0287</f>
        <v>1148</v>
      </c>
      <c r="H125" s="133">
        <v>442.65</v>
      </c>
      <c r="I125" s="68">
        <f>IF(F125&lt;75829.93,F125*0.0304,2305.23)</f>
        <v>1216</v>
      </c>
      <c r="J125" s="116">
        <v>26011.919999999998</v>
      </c>
      <c r="K125" s="116">
        <f>G125+I125+H125+J125</f>
        <v>28818.57</v>
      </c>
      <c r="L125" s="116">
        <f>+F125-K125</f>
        <v>11181.43</v>
      </c>
      <c r="M125" s="6"/>
      <c r="N125" s="6"/>
      <c r="P125" s="61"/>
      <c r="Q125" s="61"/>
      <c r="R125" s="8"/>
      <c r="S125" s="8"/>
      <c r="T125" s="8"/>
      <c r="U125" s="8"/>
      <c r="V125" s="8"/>
      <c r="W125" s="8"/>
      <c r="X125" s="8"/>
      <c r="Y125" s="8"/>
    </row>
    <row r="126" spans="1:25" ht="30" customHeight="1">
      <c r="A126" s="120" t="s">
        <v>170</v>
      </c>
      <c r="B126" s="126"/>
      <c r="C126" s="126"/>
      <c r="D126" s="125"/>
      <c r="E126" s="120"/>
      <c r="F126" s="37">
        <f t="shared" ref="F126:L126" si="28">+SUM(F125)</f>
        <v>40000</v>
      </c>
      <c r="G126" s="37">
        <f t="shared" si="28"/>
        <v>1148</v>
      </c>
      <c r="H126" s="37">
        <f t="shared" si="28"/>
        <v>442.65</v>
      </c>
      <c r="I126" s="37">
        <f t="shared" si="28"/>
        <v>1216</v>
      </c>
      <c r="J126" s="37">
        <f t="shared" si="28"/>
        <v>26011.919999999998</v>
      </c>
      <c r="K126" s="37">
        <f t="shared" si="28"/>
        <v>28818.57</v>
      </c>
      <c r="L126" s="37">
        <f t="shared" si="28"/>
        <v>11181.43</v>
      </c>
      <c r="M126" s="6"/>
      <c r="N126" s="6"/>
      <c r="P126" s="8"/>
      <c r="Q126" s="8"/>
      <c r="R126" s="8"/>
      <c r="S126" s="8"/>
      <c r="T126" s="8"/>
      <c r="U126" s="8"/>
      <c r="V126" s="8"/>
      <c r="W126" s="8"/>
      <c r="X126" s="8"/>
      <c r="Y126" s="8"/>
    </row>
    <row r="127" spans="1:25" ht="30" customHeight="1">
      <c r="A127" s="153" t="s">
        <v>178</v>
      </c>
      <c r="B127" s="153" t="s">
        <v>57</v>
      </c>
      <c r="C127" s="153"/>
      <c r="D127" s="153"/>
      <c r="E127" s="153"/>
      <c r="F127" s="153"/>
      <c r="G127" s="153"/>
      <c r="H127" s="153"/>
      <c r="I127" s="153"/>
      <c r="J127" s="153"/>
      <c r="K127" s="153"/>
      <c r="L127" s="153"/>
      <c r="M127" s="6"/>
      <c r="N127" s="6"/>
      <c r="P127" s="8"/>
      <c r="Q127" s="8"/>
      <c r="R127" s="8"/>
      <c r="S127" s="8"/>
      <c r="T127" s="8"/>
      <c r="U127" s="8"/>
      <c r="V127" s="8"/>
      <c r="W127" s="8"/>
      <c r="X127" s="8"/>
      <c r="Y127" s="8"/>
    </row>
    <row r="128" spans="1:25" ht="30" customHeight="1">
      <c r="A128" s="6" t="s">
        <v>4</v>
      </c>
      <c r="B128" s="4" t="s">
        <v>5</v>
      </c>
      <c r="C128" s="4" t="s">
        <v>6</v>
      </c>
      <c r="D128" s="6" t="s">
        <v>148</v>
      </c>
      <c r="E128" s="4" t="s">
        <v>7</v>
      </c>
      <c r="F128" s="6" t="s">
        <v>165</v>
      </c>
      <c r="G128" s="6" t="s">
        <v>8</v>
      </c>
      <c r="H128" s="6" t="s">
        <v>10</v>
      </c>
      <c r="I128" s="6" t="s">
        <v>9</v>
      </c>
      <c r="J128" s="6" t="s">
        <v>166</v>
      </c>
      <c r="K128" s="6" t="s">
        <v>167</v>
      </c>
      <c r="L128" s="6" t="s">
        <v>168</v>
      </c>
      <c r="M128" s="6"/>
      <c r="P128" s="8"/>
      <c r="Q128" s="8"/>
      <c r="R128" s="8"/>
      <c r="S128" s="8"/>
      <c r="T128" s="8"/>
      <c r="U128" s="8"/>
      <c r="V128" s="8"/>
      <c r="W128" s="8"/>
      <c r="X128" s="8"/>
      <c r="Y128" s="8"/>
    </row>
    <row r="129" spans="1:25" ht="30" customHeight="1">
      <c r="A129" s="78">
        <v>73</v>
      </c>
      <c r="B129" s="114" t="s">
        <v>91</v>
      </c>
      <c r="C129" s="33" t="s">
        <v>89</v>
      </c>
      <c r="D129" s="115" t="s">
        <v>152</v>
      </c>
      <c r="E129" s="34" t="s">
        <v>13</v>
      </c>
      <c r="F129" s="116">
        <v>33500</v>
      </c>
      <c r="G129" s="36">
        <f>F129*0.0287</f>
        <v>961.45</v>
      </c>
      <c r="H129" s="133">
        <v>0</v>
      </c>
      <c r="I129" s="68">
        <f>IF(F129&lt;75829.93,F129*0.0304,2305.23)</f>
        <v>1018.4</v>
      </c>
      <c r="J129" s="116">
        <v>7755.58</v>
      </c>
      <c r="K129" s="116">
        <f>+G129+I129+H129+J129</f>
        <v>9735.43</v>
      </c>
      <c r="L129" s="36">
        <f>+F129-K129</f>
        <v>23764.57</v>
      </c>
      <c r="M129" s="6"/>
      <c r="P129" s="61"/>
      <c r="Q129" s="61"/>
      <c r="R129" s="8"/>
      <c r="S129" s="8"/>
      <c r="T129" s="8"/>
      <c r="U129" s="8"/>
      <c r="V129" s="8"/>
      <c r="W129" s="8"/>
      <c r="X129" s="8"/>
      <c r="Y129" s="8"/>
    </row>
    <row r="130" spans="1:25" ht="36.75" customHeight="1">
      <c r="A130" s="78">
        <v>74</v>
      </c>
      <c r="B130" s="33" t="s">
        <v>90</v>
      </c>
      <c r="C130" s="33" t="s">
        <v>89</v>
      </c>
      <c r="D130" s="34" t="s">
        <v>151</v>
      </c>
      <c r="E130" s="34" t="s">
        <v>13</v>
      </c>
      <c r="F130" s="116">
        <v>45000</v>
      </c>
      <c r="G130" s="116">
        <f>F130*0.0287</f>
        <v>1291.5</v>
      </c>
      <c r="H130" s="68">
        <v>1148.32</v>
      </c>
      <c r="I130" s="116">
        <f>IF(F130&lt;75829.93,F130*0.0304,2305.23)</f>
        <v>1368</v>
      </c>
      <c r="J130" s="116">
        <v>25</v>
      </c>
      <c r="K130" s="116">
        <f>G130+I130+H130+J130</f>
        <v>3832.8199999999997</v>
      </c>
      <c r="L130" s="116">
        <v>41167.18</v>
      </c>
    </row>
    <row r="131" spans="1:25" ht="30" customHeight="1">
      <c r="A131" s="78">
        <v>75</v>
      </c>
      <c r="B131" s="134" t="s">
        <v>207</v>
      </c>
      <c r="C131" s="134" t="s">
        <v>206</v>
      </c>
      <c r="D131" s="34" t="s">
        <v>152</v>
      </c>
      <c r="E131" s="34" t="s">
        <v>13</v>
      </c>
      <c r="F131" s="116">
        <v>33500</v>
      </c>
      <c r="G131" s="36">
        <f>F131*0.0287</f>
        <v>961.45</v>
      </c>
      <c r="H131" s="133">
        <v>0</v>
      </c>
      <c r="I131" s="68">
        <f>IF(F131&lt;75829.93,F131*0.0304,2305.23)</f>
        <v>1018.4</v>
      </c>
      <c r="J131" s="116">
        <v>25</v>
      </c>
      <c r="K131" s="116">
        <f>+G131+I131+H131+J131</f>
        <v>2004.85</v>
      </c>
      <c r="L131" s="36">
        <f>+F131-K131</f>
        <v>31495.15</v>
      </c>
      <c r="M131" s="6"/>
      <c r="P131" s="8"/>
      <c r="Q131" s="8"/>
      <c r="R131" s="8"/>
      <c r="S131" s="8"/>
      <c r="T131" s="8"/>
      <c r="U131" s="8"/>
      <c r="V131" s="8"/>
      <c r="W131" s="8"/>
      <c r="X131" s="8"/>
      <c r="Y131" s="8"/>
    </row>
    <row r="132" spans="1:25" ht="30" customHeight="1">
      <c r="A132" s="78">
        <v>76</v>
      </c>
      <c r="B132" s="33" t="s">
        <v>132</v>
      </c>
      <c r="C132" s="33" t="s">
        <v>147</v>
      </c>
      <c r="D132" s="34" t="s">
        <v>152</v>
      </c>
      <c r="E132" s="34" t="s">
        <v>13</v>
      </c>
      <c r="F132" s="36">
        <v>60000</v>
      </c>
      <c r="G132" s="36">
        <f>F132*0.0287</f>
        <v>1722</v>
      </c>
      <c r="H132" s="36">
        <v>3486.65</v>
      </c>
      <c r="I132" s="36">
        <v>1824</v>
      </c>
      <c r="J132" s="36">
        <v>2225</v>
      </c>
      <c r="K132" s="36">
        <f>+G132+I132+H132+J132</f>
        <v>9257.65</v>
      </c>
      <c r="L132" s="36">
        <f>+F132-K132</f>
        <v>50742.35</v>
      </c>
      <c r="M132" s="6"/>
      <c r="P132" s="8"/>
      <c r="Q132" s="8"/>
      <c r="R132" s="8"/>
      <c r="S132" s="8"/>
      <c r="T132" s="8"/>
      <c r="U132" s="8"/>
      <c r="V132" s="8"/>
      <c r="W132" s="8"/>
      <c r="X132" s="8"/>
      <c r="Y132" s="8"/>
    </row>
    <row r="133" spans="1:25" ht="30" customHeight="1">
      <c r="A133" s="78">
        <v>77</v>
      </c>
      <c r="B133" s="33" t="s">
        <v>136</v>
      </c>
      <c r="C133" s="33" t="s">
        <v>137</v>
      </c>
      <c r="D133" s="34" t="s">
        <v>151</v>
      </c>
      <c r="E133" s="34" t="s">
        <v>13</v>
      </c>
      <c r="F133" s="68">
        <v>48000</v>
      </c>
      <c r="G133" s="36">
        <f>F133*0.0287</f>
        <v>1377.6</v>
      </c>
      <c r="H133" s="68">
        <v>1571.73</v>
      </c>
      <c r="I133" s="36">
        <f>IF(F133&lt;75829.93,F133*0.0304,2305.23)</f>
        <v>1459.2</v>
      </c>
      <c r="J133" s="68">
        <v>225</v>
      </c>
      <c r="K133" s="68">
        <f>G133+I133+H133+J133</f>
        <v>4633.5300000000007</v>
      </c>
      <c r="L133" s="68">
        <f>+F133-K133</f>
        <v>43366.47</v>
      </c>
      <c r="M133" s="6"/>
      <c r="P133" s="8"/>
      <c r="Q133" s="8"/>
      <c r="R133" s="8"/>
      <c r="S133" s="8"/>
      <c r="T133" s="8"/>
      <c r="U133" s="8"/>
      <c r="V133" s="8"/>
      <c r="W133" s="8"/>
      <c r="X133" s="8"/>
      <c r="Y133" s="8"/>
    </row>
    <row r="134" spans="1:25" ht="30" customHeight="1">
      <c r="A134" s="120" t="s">
        <v>170</v>
      </c>
      <c r="B134" s="134"/>
      <c r="C134" s="134"/>
      <c r="D134" s="34"/>
      <c r="E134" s="34"/>
      <c r="F134" s="76">
        <f t="shared" ref="F134:L134" si="29">SUM(F129:F133)</f>
        <v>220000</v>
      </c>
      <c r="G134" s="76">
        <f t="shared" si="29"/>
        <v>6314</v>
      </c>
      <c r="H134" s="37">
        <f t="shared" si="29"/>
        <v>6206.7000000000007</v>
      </c>
      <c r="I134" s="76">
        <f t="shared" si="29"/>
        <v>6688</v>
      </c>
      <c r="J134" s="76">
        <f t="shared" si="29"/>
        <v>10255.58</v>
      </c>
      <c r="K134" s="76">
        <f t="shared" si="29"/>
        <v>29464.28</v>
      </c>
      <c r="L134" s="76">
        <f t="shared" si="29"/>
        <v>190535.72</v>
      </c>
      <c r="M134" s="6"/>
      <c r="P134" s="8"/>
      <c r="Q134" s="8"/>
      <c r="R134" s="8"/>
      <c r="S134" s="8"/>
      <c r="T134" s="8"/>
      <c r="U134" s="8"/>
      <c r="V134" s="8"/>
      <c r="W134" s="8"/>
      <c r="X134" s="8"/>
      <c r="Y134" s="8"/>
    </row>
    <row r="135" spans="1:25" ht="48" customHeight="1">
      <c r="A135" s="135" t="s">
        <v>158</v>
      </c>
      <c r="B135" s="135" t="s">
        <v>171</v>
      </c>
      <c r="C135" s="135" t="s">
        <v>156</v>
      </c>
      <c r="D135" s="135" t="s">
        <v>74</v>
      </c>
      <c r="E135" s="135" t="s">
        <v>160</v>
      </c>
      <c r="F135" s="135" t="s">
        <v>110</v>
      </c>
      <c r="G135" s="135" t="s">
        <v>0</v>
      </c>
      <c r="H135" s="135" t="s">
        <v>116</v>
      </c>
      <c r="I135" s="135" t="s">
        <v>2</v>
      </c>
      <c r="J135" s="135" t="s">
        <v>3</v>
      </c>
      <c r="K135" s="135"/>
      <c r="L135" s="135"/>
      <c r="M135" s="6"/>
      <c r="N135" s="6"/>
      <c r="P135" s="8"/>
      <c r="Q135" s="8"/>
      <c r="R135" s="8"/>
      <c r="S135" s="8"/>
      <c r="T135" s="8"/>
      <c r="U135" s="8"/>
      <c r="V135" s="8"/>
      <c r="W135" s="8"/>
      <c r="X135" s="8"/>
      <c r="Y135" s="8"/>
    </row>
    <row r="136" spans="1:25" ht="30" customHeight="1">
      <c r="A136" s="151" t="s">
        <v>179</v>
      </c>
      <c r="B136" s="151"/>
      <c r="C136" s="151"/>
      <c r="D136" s="151"/>
      <c r="E136" s="151"/>
      <c r="F136" s="151"/>
      <c r="G136" s="151"/>
      <c r="H136" s="151"/>
      <c r="I136" s="151"/>
      <c r="J136" s="151"/>
      <c r="K136" s="151"/>
      <c r="L136" s="151"/>
      <c r="M136" s="6"/>
      <c r="N136" s="6"/>
      <c r="P136" s="8"/>
      <c r="Q136" s="8"/>
      <c r="R136" s="8"/>
      <c r="S136" s="8"/>
      <c r="T136" s="8"/>
      <c r="U136" s="8"/>
      <c r="V136" s="8"/>
      <c r="W136" s="8"/>
      <c r="X136" s="8"/>
      <c r="Y136" s="8"/>
    </row>
    <row r="137" spans="1:25" ht="30" customHeight="1">
      <c r="A137" s="110" t="s">
        <v>4</v>
      </c>
      <c r="B137" s="3" t="s">
        <v>5</v>
      </c>
      <c r="C137" s="3" t="s">
        <v>6</v>
      </c>
      <c r="D137" s="110" t="s">
        <v>148</v>
      </c>
      <c r="E137" s="3" t="s">
        <v>7</v>
      </c>
      <c r="F137" s="110" t="s">
        <v>165</v>
      </c>
      <c r="G137" s="110" t="s">
        <v>8</v>
      </c>
      <c r="H137" s="110" t="s">
        <v>10</v>
      </c>
      <c r="I137" s="110" t="s">
        <v>9</v>
      </c>
      <c r="J137" s="110" t="s">
        <v>166</v>
      </c>
      <c r="K137" s="110" t="s">
        <v>167</v>
      </c>
      <c r="L137" s="110" t="s">
        <v>168</v>
      </c>
      <c r="M137" s="6"/>
      <c r="P137" s="8"/>
      <c r="Q137" s="8"/>
      <c r="R137" s="8"/>
      <c r="S137" s="8"/>
      <c r="T137" s="8"/>
      <c r="U137" s="8"/>
      <c r="V137" s="8"/>
      <c r="W137" s="8"/>
      <c r="X137" s="8"/>
      <c r="Y137" s="8"/>
    </row>
    <row r="138" spans="1:25" ht="30" customHeight="1">
      <c r="A138" s="78">
        <v>78</v>
      </c>
      <c r="B138" s="33" t="s">
        <v>62</v>
      </c>
      <c r="C138" s="33" t="s">
        <v>204</v>
      </c>
      <c r="D138" s="34" t="s">
        <v>152</v>
      </c>
      <c r="E138" s="34" t="s">
        <v>15</v>
      </c>
      <c r="F138" s="36">
        <v>122500</v>
      </c>
      <c r="G138" s="36">
        <f t="shared" ref="G138:G142" si="30">F138*0.0287</f>
        <v>3515.75</v>
      </c>
      <c r="H138" s="36">
        <v>17398</v>
      </c>
      <c r="I138" s="36">
        <v>3724</v>
      </c>
      <c r="J138" s="36">
        <v>225</v>
      </c>
      <c r="K138" s="36">
        <f>G138+I138+H138+J138</f>
        <v>24862.75</v>
      </c>
      <c r="L138" s="36">
        <f t="shared" ref="L138:L142" si="31">+F138-K138</f>
        <v>97637.25</v>
      </c>
      <c r="M138" s="6"/>
      <c r="P138" s="8"/>
      <c r="Q138" s="8"/>
      <c r="R138" s="8"/>
      <c r="S138" s="8"/>
      <c r="T138" s="8"/>
      <c r="U138" s="8"/>
      <c r="V138" s="8"/>
      <c r="W138" s="8"/>
      <c r="X138" s="8"/>
      <c r="Y138" s="8"/>
    </row>
    <row r="139" spans="1:25" ht="30" customHeight="1">
      <c r="A139" s="78">
        <v>79</v>
      </c>
      <c r="B139" s="33" t="s">
        <v>123</v>
      </c>
      <c r="C139" s="33" t="s">
        <v>209</v>
      </c>
      <c r="D139" s="34" t="s">
        <v>152</v>
      </c>
      <c r="E139" s="34" t="s">
        <v>15</v>
      </c>
      <c r="F139" s="36">
        <v>60000</v>
      </c>
      <c r="G139" s="36">
        <f t="shared" si="30"/>
        <v>1722</v>
      </c>
      <c r="H139" s="36">
        <v>3486.65</v>
      </c>
      <c r="I139" s="36">
        <f>IF(F139&lt;75829.93,F139*0.0304,2305.23)</f>
        <v>1824</v>
      </c>
      <c r="J139" s="36">
        <v>2954</v>
      </c>
      <c r="K139" s="36">
        <f>G139+I139+H139+J139</f>
        <v>9986.65</v>
      </c>
      <c r="L139" s="36">
        <f t="shared" si="31"/>
        <v>50013.35</v>
      </c>
      <c r="M139" s="6"/>
      <c r="P139" s="8"/>
      <c r="Q139" s="8"/>
      <c r="R139" s="8"/>
      <c r="S139" s="8"/>
      <c r="T139" s="8"/>
      <c r="U139" s="8"/>
      <c r="V139" s="8"/>
      <c r="W139" s="8"/>
      <c r="X139" s="8"/>
      <c r="Y139" s="8"/>
    </row>
    <row r="140" spans="1:25" ht="30" customHeight="1">
      <c r="A140" s="78">
        <v>80</v>
      </c>
      <c r="B140" s="33" t="s">
        <v>183</v>
      </c>
      <c r="C140" s="33" t="s">
        <v>184</v>
      </c>
      <c r="D140" s="34" t="s">
        <v>152</v>
      </c>
      <c r="E140" s="34" t="s">
        <v>15</v>
      </c>
      <c r="F140" s="36">
        <v>60000</v>
      </c>
      <c r="G140" s="36">
        <f t="shared" si="30"/>
        <v>1722</v>
      </c>
      <c r="H140" s="36">
        <v>3486.65</v>
      </c>
      <c r="I140" s="36">
        <f>IF(F140&lt;75829.93,F140*0.0304,2305.23)</f>
        <v>1824</v>
      </c>
      <c r="J140" s="36">
        <v>3620.44</v>
      </c>
      <c r="K140" s="36">
        <f>J140+H140+I140+G140</f>
        <v>10653.09</v>
      </c>
      <c r="L140" s="36">
        <f t="shared" si="31"/>
        <v>49346.91</v>
      </c>
      <c r="M140" s="6"/>
      <c r="P140" s="8"/>
      <c r="Q140" s="8"/>
      <c r="R140" s="8"/>
      <c r="S140" s="8"/>
      <c r="T140" s="8"/>
      <c r="U140" s="8"/>
      <c r="V140" s="8"/>
      <c r="W140" s="8"/>
      <c r="X140" s="8"/>
      <c r="Y140" s="8"/>
    </row>
    <row r="141" spans="1:25" ht="30" customHeight="1">
      <c r="A141" s="78">
        <v>81</v>
      </c>
      <c r="B141" s="33" t="s">
        <v>185</v>
      </c>
      <c r="C141" s="33" t="s">
        <v>89</v>
      </c>
      <c r="D141" s="34" t="s">
        <v>152</v>
      </c>
      <c r="E141" s="34" t="s">
        <v>13</v>
      </c>
      <c r="F141" s="36">
        <v>35000</v>
      </c>
      <c r="G141" s="36">
        <f t="shared" si="30"/>
        <v>1004.5</v>
      </c>
      <c r="H141" s="36">
        <v>0</v>
      </c>
      <c r="I141" s="36">
        <f>IF(F141&lt;75829.93,F141*0.0304,2305.23)</f>
        <v>1064</v>
      </c>
      <c r="J141" s="36">
        <v>3258.03</v>
      </c>
      <c r="K141" s="36">
        <f>G141+I141+H141+J141</f>
        <v>5326.5300000000007</v>
      </c>
      <c r="L141" s="36">
        <f t="shared" si="31"/>
        <v>29673.47</v>
      </c>
      <c r="M141" s="6"/>
      <c r="P141" s="8"/>
      <c r="Q141" s="8"/>
      <c r="R141" s="8"/>
      <c r="S141" s="8"/>
      <c r="T141" s="8"/>
      <c r="U141" s="8"/>
      <c r="V141" s="8"/>
      <c r="W141" s="8"/>
      <c r="X141" s="8"/>
      <c r="Y141" s="8"/>
    </row>
    <row r="142" spans="1:25" ht="30" customHeight="1">
      <c r="A142" s="78">
        <v>82</v>
      </c>
      <c r="B142" s="33" t="s">
        <v>115</v>
      </c>
      <c r="C142" s="33" t="s">
        <v>269</v>
      </c>
      <c r="D142" s="34" t="s">
        <v>151</v>
      </c>
      <c r="E142" s="34" t="s">
        <v>13</v>
      </c>
      <c r="F142" s="116">
        <v>44000</v>
      </c>
      <c r="G142" s="36">
        <f t="shared" si="30"/>
        <v>1262.8</v>
      </c>
      <c r="H142" s="119">
        <v>1007.19</v>
      </c>
      <c r="I142" s="36">
        <f>IF(F142&lt;75829.93,F142*0.0304,2305.23)</f>
        <v>1337.6</v>
      </c>
      <c r="J142" s="116">
        <v>25</v>
      </c>
      <c r="K142" s="116">
        <f>G142+I142+H142+J142</f>
        <v>3632.5899999999997</v>
      </c>
      <c r="L142" s="68">
        <f t="shared" si="31"/>
        <v>40367.410000000003</v>
      </c>
      <c r="M142" s="6"/>
      <c r="P142" s="8"/>
      <c r="Q142" s="8"/>
      <c r="R142" s="8"/>
      <c r="S142" s="8"/>
      <c r="T142" s="8"/>
      <c r="U142" s="8"/>
      <c r="V142" s="8"/>
      <c r="W142" s="8"/>
      <c r="X142" s="8"/>
      <c r="Y142" s="8"/>
    </row>
    <row r="143" spans="1:25" ht="30" customHeight="1">
      <c r="A143" s="120" t="s">
        <v>170</v>
      </c>
      <c r="B143" s="126"/>
      <c r="C143" s="126"/>
      <c r="D143" s="125"/>
      <c r="E143" s="120"/>
      <c r="F143" s="37">
        <f t="shared" ref="F143:L143" si="32">SUM(F138:F142)</f>
        <v>321500</v>
      </c>
      <c r="G143" s="37">
        <f t="shared" si="32"/>
        <v>9227.0499999999993</v>
      </c>
      <c r="H143" s="37">
        <f t="shared" si="32"/>
        <v>25378.49</v>
      </c>
      <c r="I143" s="37">
        <f t="shared" si="32"/>
        <v>9773.6</v>
      </c>
      <c r="J143" s="37">
        <f t="shared" si="32"/>
        <v>10082.470000000001</v>
      </c>
      <c r="K143" s="37">
        <f t="shared" si="32"/>
        <v>54461.61</v>
      </c>
      <c r="L143" s="37">
        <f t="shared" si="32"/>
        <v>267038.39</v>
      </c>
      <c r="M143" s="6"/>
      <c r="N143" s="6"/>
      <c r="P143" s="8"/>
      <c r="Q143" s="8"/>
      <c r="R143" s="8"/>
      <c r="S143" s="8"/>
      <c r="T143" s="8"/>
      <c r="U143" s="8"/>
      <c r="V143" s="8"/>
      <c r="W143" s="8"/>
      <c r="X143" s="8"/>
      <c r="Y143" s="8"/>
    </row>
    <row r="144" spans="1:25" ht="30" customHeight="1">
      <c r="A144" s="151" t="s">
        <v>221</v>
      </c>
      <c r="B144" s="151"/>
      <c r="C144" s="151"/>
      <c r="D144" s="151"/>
      <c r="E144" s="151"/>
      <c r="F144" s="151"/>
      <c r="G144" s="151"/>
      <c r="H144" s="151"/>
      <c r="I144" s="151"/>
      <c r="J144" s="151"/>
      <c r="K144" s="151"/>
      <c r="L144" s="151"/>
      <c r="M144" s="6"/>
      <c r="N144" s="6"/>
      <c r="P144" s="8"/>
      <c r="Q144" s="8"/>
      <c r="R144" s="8"/>
      <c r="S144" s="8"/>
      <c r="T144" s="8"/>
      <c r="U144" s="8"/>
      <c r="V144" s="8"/>
      <c r="W144" s="8"/>
      <c r="X144" s="8"/>
      <c r="Y144" s="8"/>
    </row>
    <row r="145" spans="1:49" ht="30" customHeight="1">
      <c r="A145" s="110" t="s">
        <v>4</v>
      </c>
      <c r="B145" s="3" t="s">
        <v>5</v>
      </c>
      <c r="C145" s="3" t="s">
        <v>6</v>
      </c>
      <c r="D145" s="110" t="s">
        <v>148</v>
      </c>
      <c r="E145" s="3" t="s">
        <v>7</v>
      </c>
      <c r="F145" s="110" t="s">
        <v>165</v>
      </c>
      <c r="G145" s="110" t="s">
        <v>8</v>
      </c>
      <c r="H145" s="110" t="s">
        <v>10</v>
      </c>
      <c r="I145" s="110" t="s">
        <v>9</v>
      </c>
      <c r="J145" s="110" t="s">
        <v>166</v>
      </c>
      <c r="K145" s="110" t="s">
        <v>167</v>
      </c>
      <c r="L145" s="110" t="s">
        <v>168</v>
      </c>
      <c r="M145" s="6"/>
      <c r="P145" s="8"/>
      <c r="Q145" s="62"/>
      <c r="R145" s="8"/>
      <c r="S145" s="8"/>
      <c r="T145" s="8"/>
      <c r="U145" s="8"/>
      <c r="V145" s="8"/>
      <c r="W145" s="8"/>
      <c r="X145" s="8"/>
      <c r="Y145" s="8"/>
    </row>
    <row r="146" spans="1:49" ht="30" customHeight="1">
      <c r="M146" s="6"/>
      <c r="P146" s="8"/>
      <c r="Q146" s="63"/>
      <c r="R146" s="8"/>
      <c r="S146" s="8"/>
      <c r="T146" s="8"/>
      <c r="U146" s="8"/>
      <c r="V146" s="8"/>
      <c r="W146" s="8"/>
      <c r="X146" s="8"/>
      <c r="Y146" s="8"/>
    </row>
    <row r="147" spans="1:49" s="43" customFormat="1" ht="30" customHeight="1">
      <c r="A147" s="78">
        <v>83</v>
      </c>
      <c r="B147" s="33" t="s">
        <v>202</v>
      </c>
      <c r="C147" s="33" t="s">
        <v>122</v>
      </c>
      <c r="D147" s="34" t="s">
        <v>151</v>
      </c>
      <c r="E147" s="34" t="s">
        <v>13</v>
      </c>
      <c r="F147" s="36">
        <v>48000</v>
      </c>
      <c r="G147" s="36">
        <v>1377.6</v>
      </c>
      <c r="H147" s="36">
        <v>0</v>
      </c>
      <c r="I147" s="36">
        <v>1459.2</v>
      </c>
      <c r="J147" s="36">
        <v>3755.92</v>
      </c>
      <c r="K147" s="36">
        <f>G147+I147+J147</f>
        <v>6592.72</v>
      </c>
      <c r="L147" s="116">
        <f>F147-K147</f>
        <v>41407.279999999999</v>
      </c>
      <c r="M147" s="6"/>
      <c r="O147" s="5"/>
      <c r="P147" s="8"/>
      <c r="Q147" s="146" t="s">
        <v>250</v>
      </c>
      <c r="R147" s="149"/>
      <c r="S147" s="149"/>
      <c r="T147" s="149"/>
      <c r="U147" s="149"/>
      <c r="V147" s="149"/>
      <c r="W147" s="149"/>
      <c r="X147" s="149"/>
      <c r="Y147" s="150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  <c r="AK147" s="5"/>
      <c r="AL147" s="5"/>
      <c r="AM147" s="5"/>
      <c r="AN147" s="5"/>
      <c r="AO147" s="5"/>
      <c r="AP147" s="5"/>
      <c r="AQ147" s="5"/>
      <c r="AR147" s="5"/>
      <c r="AS147" s="5"/>
      <c r="AT147" s="5"/>
      <c r="AU147" s="5"/>
      <c r="AV147" s="5"/>
      <c r="AW147" s="5"/>
    </row>
    <row r="148" spans="1:49" ht="30" customHeight="1">
      <c r="A148" s="78">
        <v>84</v>
      </c>
      <c r="B148" s="33" t="s">
        <v>129</v>
      </c>
      <c r="C148" s="33" t="s">
        <v>122</v>
      </c>
      <c r="D148" s="34" t="s">
        <v>152</v>
      </c>
      <c r="E148" s="34" t="s">
        <v>13</v>
      </c>
      <c r="F148" s="36">
        <v>37000</v>
      </c>
      <c r="G148" s="36">
        <f>F148*0.0287</f>
        <v>1061.9000000000001</v>
      </c>
      <c r="H148" s="36">
        <v>19.239999999999998</v>
      </c>
      <c r="I148" s="36">
        <f>IF(F148&lt;75829.93,F148*0.0304,2305.23)</f>
        <v>1124.8</v>
      </c>
      <c r="J148" s="36">
        <v>25</v>
      </c>
      <c r="K148" s="36">
        <f>G148+I148+H148+J148</f>
        <v>2230.9399999999996</v>
      </c>
      <c r="L148" s="116">
        <f>+F148-K148</f>
        <v>34769.06</v>
      </c>
      <c r="M148" s="6"/>
      <c r="P148" s="64"/>
      <c r="Q148" s="9"/>
      <c r="R148" s="9"/>
      <c r="S148" s="10" t="s">
        <v>165</v>
      </c>
      <c r="T148" s="10" t="s">
        <v>8</v>
      </c>
      <c r="U148" s="10" t="s">
        <v>9</v>
      </c>
      <c r="V148" s="10" t="s">
        <v>10</v>
      </c>
      <c r="W148" s="10" t="s">
        <v>166</v>
      </c>
      <c r="X148" s="10" t="s">
        <v>167</v>
      </c>
      <c r="Y148" s="10" t="s">
        <v>168</v>
      </c>
    </row>
    <row r="149" spans="1:49" ht="30" customHeight="1">
      <c r="A149" s="78">
        <v>85</v>
      </c>
      <c r="B149" s="33" t="s">
        <v>125</v>
      </c>
      <c r="C149" s="33" t="s">
        <v>114</v>
      </c>
      <c r="D149" s="34" t="s">
        <v>151</v>
      </c>
      <c r="E149" s="34" t="s">
        <v>13</v>
      </c>
      <c r="F149" s="36">
        <v>33500</v>
      </c>
      <c r="G149" s="36">
        <f>F149*0.0287</f>
        <v>961.45</v>
      </c>
      <c r="H149" s="36">
        <v>0</v>
      </c>
      <c r="I149" s="36">
        <f>IF(F149&lt;75829.93,F149*0.0304,2305.23)</f>
        <v>1018.4</v>
      </c>
      <c r="J149" s="36">
        <v>25</v>
      </c>
      <c r="K149" s="116">
        <f>G149+I149+H149+J149</f>
        <v>2004.85</v>
      </c>
      <c r="L149" s="36">
        <f>+F149-K149</f>
        <v>31495.15</v>
      </c>
      <c r="M149" s="104"/>
      <c r="P149" s="64"/>
      <c r="Q149" s="9"/>
      <c r="R149" s="12" t="s">
        <v>191</v>
      </c>
      <c r="S149" s="13">
        <v>35000</v>
      </c>
      <c r="T149" s="14">
        <v>1004.5</v>
      </c>
      <c r="U149" s="14">
        <v>1064</v>
      </c>
      <c r="V149" s="14">
        <v>0</v>
      </c>
      <c r="W149" s="14">
        <v>6138.4</v>
      </c>
      <c r="X149" s="15">
        <f>T149+U149+V149+W149</f>
        <v>8206.9</v>
      </c>
      <c r="Y149" s="14">
        <f>S149-X149</f>
        <v>26793.1</v>
      </c>
    </row>
    <row r="150" spans="1:49" ht="30" customHeight="1">
      <c r="A150" s="78">
        <v>86</v>
      </c>
      <c r="B150" s="33" t="s">
        <v>120</v>
      </c>
      <c r="C150" s="33" t="s">
        <v>121</v>
      </c>
      <c r="D150" s="34" t="s">
        <v>152</v>
      </c>
      <c r="E150" s="34" t="s">
        <v>15</v>
      </c>
      <c r="F150" s="116">
        <v>60000</v>
      </c>
      <c r="G150" s="36">
        <f>F150*0.0287</f>
        <v>1722</v>
      </c>
      <c r="H150" s="36">
        <v>0</v>
      </c>
      <c r="I150" s="36">
        <f>IF(F150&lt;75829.93,F150*0.0304,2305.23)</f>
        <v>1824</v>
      </c>
      <c r="J150" s="116">
        <v>3280.46</v>
      </c>
      <c r="K150" s="116">
        <f>G150+I150+H150+J150</f>
        <v>6826.46</v>
      </c>
      <c r="L150" s="36">
        <f>+F150-K150</f>
        <v>53173.54</v>
      </c>
      <c r="M150" s="6"/>
      <c r="Q150" s="9"/>
      <c r="R150" s="12" t="s">
        <v>192</v>
      </c>
      <c r="S150" s="16">
        <v>13000</v>
      </c>
      <c r="T150" s="17">
        <v>373.1</v>
      </c>
      <c r="U150" s="17">
        <v>395.2</v>
      </c>
      <c r="V150" s="17">
        <v>0</v>
      </c>
      <c r="W150" s="17">
        <v>0</v>
      </c>
      <c r="X150" s="17">
        <f>T150+U150+V150+W150</f>
        <v>768.3</v>
      </c>
      <c r="Y150" s="17">
        <f>S150-X150</f>
        <v>12231.7</v>
      </c>
    </row>
    <row r="151" spans="1:49" ht="41.25" customHeight="1">
      <c r="A151" s="78">
        <v>87</v>
      </c>
      <c r="B151" s="33" t="s">
        <v>176</v>
      </c>
      <c r="C151" s="33" t="s">
        <v>274</v>
      </c>
      <c r="D151" s="34" t="s">
        <v>152</v>
      </c>
      <c r="E151" s="34" t="s">
        <v>15</v>
      </c>
      <c r="F151" s="36">
        <v>122500</v>
      </c>
      <c r="G151" s="36">
        <f>F151*0.0287</f>
        <v>3515.75</v>
      </c>
      <c r="H151" s="36">
        <v>17398</v>
      </c>
      <c r="I151" s="36">
        <v>3724</v>
      </c>
      <c r="J151" s="36">
        <v>1685</v>
      </c>
      <c r="K151" s="116">
        <f>G151+I151+H151+J151</f>
        <v>26322.75</v>
      </c>
      <c r="L151" s="36">
        <f>F151-K151</f>
        <v>96177.25</v>
      </c>
      <c r="M151" s="6"/>
      <c r="P151" s="8"/>
      <c r="R151" s="12" t="s">
        <v>193</v>
      </c>
      <c r="S151" s="18">
        <f t="shared" ref="S151:X151" si="33">SUM(S149:S150)</f>
        <v>48000</v>
      </c>
      <c r="T151" s="19">
        <f t="shared" si="33"/>
        <v>1377.6</v>
      </c>
      <c r="U151" s="19">
        <f t="shared" si="33"/>
        <v>1459.2</v>
      </c>
      <c r="V151" s="19">
        <f t="shared" si="33"/>
        <v>0</v>
      </c>
      <c r="W151" s="19">
        <f t="shared" si="33"/>
        <v>6138.4</v>
      </c>
      <c r="X151" s="19">
        <f t="shared" si="33"/>
        <v>8975.1999999999989</v>
      </c>
      <c r="Y151" s="19">
        <f>S151-X151</f>
        <v>39024.800000000003</v>
      </c>
    </row>
    <row r="152" spans="1:49" ht="30" customHeight="1">
      <c r="A152" s="78">
        <v>88</v>
      </c>
      <c r="B152" s="136" t="s">
        <v>220</v>
      </c>
      <c r="C152" s="57" t="s">
        <v>114</v>
      </c>
      <c r="D152" s="58" t="s">
        <v>152</v>
      </c>
      <c r="E152" s="34" t="s">
        <v>13</v>
      </c>
      <c r="F152" s="36">
        <v>35000</v>
      </c>
      <c r="G152" s="36">
        <f>F152*0.0287</f>
        <v>1004.5</v>
      </c>
      <c r="H152" s="36">
        <v>0</v>
      </c>
      <c r="I152" s="36">
        <f>IF(F152&lt;75829.93,F152*0.0304,2305.23)</f>
        <v>1064</v>
      </c>
      <c r="J152" s="36">
        <v>2225</v>
      </c>
      <c r="K152" s="116">
        <f>G152+I152+H152+J152</f>
        <v>4293.5</v>
      </c>
      <c r="L152" s="36">
        <f>+F152-K152</f>
        <v>30706.5</v>
      </c>
      <c r="M152" s="6"/>
      <c r="P152" s="8"/>
      <c r="Q152" s="9"/>
      <c r="Y152" s="46"/>
    </row>
    <row r="153" spans="1:49" ht="30" customHeight="1">
      <c r="A153" s="120" t="s">
        <v>170</v>
      </c>
      <c r="F153" s="37">
        <f t="shared" ref="F153:L153" si="34">SUM(F147:F152)</f>
        <v>336000</v>
      </c>
      <c r="G153" s="37">
        <f t="shared" si="34"/>
        <v>9643.2000000000007</v>
      </c>
      <c r="H153" s="37">
        <f t="shared" si="34"/>
        <v>17417.240000000002</v>
      </c>
      <c r="I153" s="37">
        <f t="shared" si="34"/>
        <v>10214.4</v>
      </c>
      <c r="J153" s="37">
        <f t="shared" si="34"/>
        <v>10996.380000000001</v>
      </c>
      <c r="K153" s="37">
        <f t="shared" si="34"/>
        <v>48271.22</v>
      </c>
      <c r="L153" s="37">
        <f t="shared" si="34"/>
        <v>287728.78000000003</v>
      </c>
      <c r="M153" s="6"/>
      <c r="P153" s="8"/>
      <c r="Q153" s="8"/>
      <c r="R153" s="8"/>
      <c r="S153" s="8"/>
      <c r="T153" s="8"/>
      <c r="U153" s="8"/>
      <c r="V153" s="8"/>
      <c r="W153" s="8"/>
      <c r="X153" s="8"/>
      <c r="Y153" s="8"/>
    </row>
    <row r="154" spans="1:49" ht="30" customHeight="1">
      <c r="A154" s="151" t="s">
        <v>135</v>
      </c>
      <c r="B154" s="151"/>
      <c r="C154" s="151"/>
      <c r="D154" s="151"/>
      <c r="E154" s="151"/>
      <c r="F154" s="151"/>
      <c r="G154" s="151"/>
      <c r="H154" s="151"/>
      <c r="I154" s="151"/>
      <c r="J154" s="151"/>
      <c r="K154" s="151"/>
      <c r="L154" s="151"/>
      <c r="M154" s="6"/>
      <c r="O154" s="46"/>
      <c r="P154" s="26"/>
      <c r="Q154" s="26"/>
      <c r="R154" s="8"/>
      <c r="S154" s="8"/>
      <c r="T154" s="8"/>
      <c r="U154" s="8"/>
      <c r="V154" s="8"/>
      <c r="W154" s="8"/>
      <c r="X154" s="8"/>
      <c r="Y154" s="8"/>
    </row>
    <row r="155" spans="1:49" ht="30" customHeight="1">
      <c r="A155" s="110" t="s">
        <v>4</v>
      </c>
      <c r="B155" s="3" t="s">
        <v>5</v>
      </c>
      <c r="C155" s="3" t="s">
        <v>6</v>
      </c>
      <c r="D155" s="110" t="s">
        <v>148</v>
      </c>
      <c r="E155" s="3" t="s">
        <v>7</v>
      </c>
      <c r="F155" s="110" t="s">
        <v>165</v>
      </c>
      <c r="G155" s="110" t="s">
        <v>8</v>
      </c>
      <c r="H155" s="110" t="s">
        <v>10</v>
      </c>
      <c r="I155" s="110" t="s">
        <v>9</v>
      </c>
      <c r="J155" s="110" t="s">
        <v>166</v>
      </c>
      <c r="K155" s="110" t="s">
        <v>167</v>
      </c>
      <c r="L155" s="110" t="s">
        <v>168</v>
      </c>
      <c r="M155" s="6"/>
      <c r="O155" s="25"/>
      <c r="P155" s="11"/>
      <c r="Q155" s="11"/>
      <c r="R155" s="8"/>
      <c r="S155" s="8"/>
      <c r="T155" s="8"/>
      <c r="U155" s="8"/>
      <c r="V155" s="8"/>
      <c r="W155" s="8"/>
      <c r="X155" s="8"/>
      <c r="Y155" s="8"/>
    </row>
    <row r="156" spans="1:49" ht="30" customHeight="1">
      <c r="A156" s="34">
        <v>89</v>
      </c>
      <c r="B156" s="118" t="s">
        <v>17</v>
      </c>
      <c r="C156" s="118" t="s">
        <v>18</v>
      </c>
      <c r="D156" s="34" t="s">
        <v>152</v>
      </c>
      <c r="E156" s="35" t="s">
        <v>15</v>
      </c>
      <c r="F156" s="36">
        <v>60000</v>
      </c>
      <c r="G156" s="36">
        <f>F156*0.0287</f>
        <v>1722</v>
      </c>
      <c r="H156" s="36">
        <v>3486.65</v>
      </c>
      <c r="I156" s="36">
        <f>IF(F156&lt;75829.93,F156*0.0304,2305.23)</f>
        <v>1824</v>
      </c>
      <c r="J156" s="36">
        <v>1585</v>
      </c>
      <c r="K156" s="36">
        <f>+G156+I156+H156+J156</f>
        <v>8617.65</v>
      </c>
      <c r="L156" s="36">
        <f>+F156-K156</f>
        <v>51382.35</v>
      </c>
      <c r="M156" s="6"/>
      <c r="P156" s="11"/>
      <c r="Q156" s="8"/>
      <c r="R156" s="8"/>
      <c r="S156" s="8"/>
      <c r="T156" s="8"/>
      <c r="U156" s="8"/>
      <c r="V156" s="8"/>
      <c r="W156" s="8"/>
      <c r="X156" s="8"/>
      <c r="Y156" s="8"/>
    </row>
    <row r="157" spans="1:49" ht="30" customHeight="1">
      <c r="A157" s="34">
        <v>90</v>
      </c>
      <c r="B157" s="33" t="s">
        <v>118</v>
      </c>
      <c r="C157" s="33" t="s">
        <v>119</v>
      </c>
      <c r="D157" s="34" t="s">
        <v>152</v>
      </c>
      <c r="E157" s="34" t="s">
        <v>15</v>
      </c>
      <c r="F157" s="116">
        <v>65000</v>
      </c>
      <c r="G157" s="116">
        <f>F157*0.0287</f>
        <v>1865.5</v>
      </c>
      <c r="H157" s="36">
        <v>4427.55</v>
      </c>
      <c r="I157" s="116">
        <f>IF(F157&lt;75829.93,F157*0.0304,2305.23)</f>
        <v>1976</v>
      </c>
      <c r="J157" s="116">
        <v>225</v>
      </c>
      <c r="K157" s="116">
        <f>+G157+I157+H157+J157</f>
        <v>8494.0499999999993</v>
      </c>
      <c r="L157" s="116">
        <f>+F157-K157</f>
        <v>56505.95</v>
      </c>
      <c r="M157" s="6"/>
      <c r="P157" s="67"/>
      <c r="Q157" s="152" t="s">
        <v>118</v>
      </c>
      <c r="R157" s="152"/>
      <c r="S157" s="152"/>
      <c r="T157" s="152"/>
      <c r="U157" s="152"/>
      <c r="V157" s="152"/>
      <c r="W157" s="152"/>
      <c r="X157" s="8"/>
      <c r="Y157" s="8"/>
    </row>
    <row r="158" spans="1:49" ht="30" customHeight="1">
      <c r="A158" s="34">
        <v>91</v>
      </c>
      <c r="B158" s="33" t="s">
        <v>124</v>
      </c>
      <c r="C158" s="33" t="s">
        <v>114</v>
      </c>
      <c r="D158" s="34" t="s">
        <v>152</v>
      </c>
      <c r="E158" s="34" t="s">
        <v>13</v>
      </c>
      <c r="F158" s="36">
        <v>37000</v>
      </c>
      <c r="G158" s="36">
        <f>F158*0.0287</f>
        <v>1061.9000000000001</v>
      </c>
      <c r="H158" s="36">
        <v>19.239999999999998</v>
      </c>
      <c r="I158" s="36">
        <f>IF(F158&lt;75829.93,F158*0.0304,2305.23)</f>
        <v>1124.8</v>
      </c>
      <c r="J158" s="36">
        <v>225</v>
      </c>
      <c r="K158" s="116">
        <f>+G158+I158+H158+J158</f>
        <v>2430.9399999999996</v>
      </c>
      <c r="L158" s="36">
        <f>+F158-K158</f>
        <v>34569.06</v>
      </c>
      <c r="M158" s="6"/>
      <c r="P158" s="67"/>
      <c r="Q158" s="10" t="s">
        <v>165</v>
      </c>
      <c r="R158" s="10" t="s">
        <v>8</v>
      </c>
      <c r="S158" s="10" t="s">
        <v>9</v>
      </c>
      <c r="T158" s="10" t="s">
        <v>10</v>
      </c>
      <c r="U158" s="10" t="s">
        <v>166</v>
      </c>
      <c r="V158" s="10" t="s">
        <v>167</v>
      </c>
      <c r="W158" s="10" t="s">
        <v>168</v>
      </c>
      <c r="X158" s="8"/>
      <c r="Y158" s="8"/>
    </row>
    <row r="159" spans="1:49" ht="30" customHeight="1">
      <c r="A159" s="120" t="s">
        <v>170</v>
      </c>
      <c r="F159" s="37">
        <f t="shared" ref="F159:L159" si="35">SUM(F156:F158)</f>
        <v>162000</v>
      </c>
      <c r="G159" s="37">
        <f t="shared" si="35"/>
        <v>4649.3999999999996</v>
      </c>
      <c r="H159" s="37">
        <f t="shared" si="35"/>
        <v>7933.4400000000005</v>
      </c>
      <c r="I159" s="37">
        <f t="shared" si="35"/>
        <v>4924.8</v>
      </c>
      <c r="J159" s="37">
        <f t="shared" si="35"/>
        <v>2035</v>
      </c>
      <c r="K159" s="37">
        <f t="shared" si="35"/>
        <v>19542.639999999996</v>
      </c>
      <c r="L159" s="37">
        <f t="shared" si="35"/>
        <v>142457.35999999999</v>
      </c>
      <c r="M159" s="6"/>
      <c r="P159" s="12" t="s">
        <v>191</v>
      </c>
      <c r="Q159" s="14">
        <v>60000</v>
      </c>
      <c r="R159" s="14">
        <v>1722</v>
      </c>
      <c r="S159" s="14">
        <v>1824</v>
      </c>
      <c r="T159" s="14">
        <v>3486.65</v>
      </c>
      <c r="U159" s="14">
        <v>225</v>
      </c>
      <c r="V159" s="14">
        <v>7257.65</v>
      </c>
      <c r="W159" s="14">
        <v>52742.35</v>
      </c>
      <c r="X159" s="8"/>
      <c r="Y159" s="8"/>
    </row>
    <row r="160" spans="1:49" ht="30" customHeight="1">
      <c r="A160" s="151" t="s">
        <v>98</v>
      </c>
      <c r="B160" s="151"/>
      <c r="C160" s="151"/>
      <c r="D160" s="151"/>
      <c r="E160" s="151"/>
      <c r="F160" s="151"/>
      <c r="G160" s="151"/>
      <c r="H160" s="151"/>
      <c r="I160" s="151"/>
      <c r="J160" s="151"/>
      <c r="K160" s="151"/>
      <c r="L160" s="151"/>
      <c r="M160" s="6"/>
      <c r="N160" s="6"/>
      <c r="P160" s="12" t="s">
        <v>214</v>
      </c>
      <c r="Q160" s="14">
        <v>5000</v>
      </c>
      <c r="R160" s="14">
        <v>143.5</v>
      </c>
      <c r="S160" s="14">
        <v>152</v>
      </c>
      <c r="T160" s="14">
        <v>940.9</v>
      </c>
      <c r="U160" s="14">
        <v>0</v>
      </c>
      <c r="V160" s="14">
        <v>1236.4000000000001</v>
      </c>
      <c r="W160" s="14">
        <v>3763.6</v>
      </c>
      <c r="X160" s="8"/>
      <c r="Y160" s="8"/>
    </row>
    <row r="161" spans="1:25" ht="30" customHeight="1">
      <c r="A161" s="110" t="s">
        <v>4</v>
      </c>
      <c r="B161" s="3" t="s">
        <v>5</v>
      </c>
      <c r="C161" s="3" t="s">
        <v>6</v>
      </c>
      <c r="D161" s="110" t="s">
        <v>148</v>
      </c>
      <c r="E161" s="3" t="s">
        <v>7</v>
      </c>
      <c r="F161" s="110" t="s">
        <v>165</v>
      </c>
      <c r="G161" s="110" t="s">
        <v>8</v>
      </c>
      <c r="H161" s="110" t="s">
        <v>10</v>
      </c>
      <c r="I161" s="110" t="s">
        <v>9</v>
      </c>
      <c r="J161" s="110" t="s">
        <v>166</v>
      </c>
      <c r="K161" s="110" t="s">
        <v>167</v>
      </c>
      <c r="L161" s="110" t="s">
        <v>168</v>
      </c>
      <c r="M161" s="6"/>
      <c r="N161" s="6"/>
      <c r="P161" s="12" t="s">
        <v>193</v>
      </c>
      <c r="Q161" s="18">
        <f>+Q159+Q160</f>
        <v>65000</v>
      </c>
      <c r="R161" s="19">
        <f>R159+R160</f>
        <v>1865.5</v>
      </c>
      <c r="S161" s="19">
        <f>S159+S160</f>
        <v>1976</v>
      </c>
      <c r="T161" s="19">
        <f>+T159+T160</f>
        <v>4427.55</v>
      </c>
      <c r="U161" s="19">
        <f>U159+U160</f>
        <v>225</v>
      </c>
      <c r="V161" s="19">
        <f>+V159+V160</f>
        <v>8494.0499999999993</v>
      </c>
      <c r="W161" s="19">
        <f>+W159+W160</f>
        <v>56505.95</v>
      </c>
      <c r="X161" s="8"/>
      <c r="Y161" s="8"/>
    </row>
    <row r="162" spans="1:25" ht="30" customHeight="1">
      <c r="A162" s="34">
        <v>92</v>
      </c>
      <c r="B162" s="33" t="s">
        <v>236</v>
      </c>
      <c r="C162" s="33" t="s">
        <v>121</v>
      </c>
      <c r="D162" s="34" t="s">
        <v>152</v>
      </c>
      <c r="E162" s="34" t="s">
        <v>15</v>
      </c>
      <c r="F162" s="137">
        <v>60000</v>
      </c>
      <c r="G162" s="137">
        <f t="shared" ref="G162:G167" si="36">F162*0.0287</f>
        <v>1722</v>
      </c>
      <c r="H162" s="137">
        <v>3486.65</v>
      </c>
      <c r="I162" s="137">
        <f t="shared" ref="I162:I167" si="37">IF(F162&lt;75829.93,F162*0.0304,2305.23)</f>
        <v>1824</v>
      </c>
      <c r="J162" s="137">
        <v>325</v>
      </c>
      <c r="K162" s="137">
        <f t="shared" ref="K162:K167" si="38">G162+I162+H162+J162</f>
        <v>7357.65</v>
      </c>
      <c r="L162" s="137">
        <f t="shared" ref="L162:L170" si="39">+F162-K162</f>
        <v>52642.35</v>
      </c>
      <c r="M162" s="6"/>
      <c r="P162" s="8"/>
      <c r="Q162" s="8"/>
      <c r="R162" s="8"/>
      <c r="S162" s="8"/>
      <c r="T162" s="8"/>
      <c r="U162" s="8"/>
      <c r="V162" s="8"/>
      <c r="W162" s="8"/>
      <c r="X162" s="8"/>
      <c r="Y162" s="8"/>
    </row>
    <row r="163" spans="1:25" ht="30" customHeight="1">
      <c r="A163" s="34">
        <v>93</v>
      </c>
      <c r="B163" s="33" t="s">
        <v>237</v>
      </c>
      <c r="C163" s="33" t="s">
        <v>121</v>
      </c>
      <c r="D163" s="34" t="s">
        <v>151</v>
      </c>
      <c r="E163" s="34" t="s">
        <v>15</v>
      </c>
      <c r="F163" s="137">
        <v>65000</v>
      </c>
      <c r="G163" s="137">
        <f t="shared" si="36"/>
        <v>1865.5</v>
      </c>
      <c r="H163" s="137">
        <v>4427.55</v>
      </c>
      <c r="I163" s="137">
        <f t="shared" si="37"/>
        <v>1976</v>
      </c>
      <c r="J163" s="137">
        <v>1625</v>
      </c>
      <c r="K163" s="137">
        <f t="shared" si="38"/>
        <v>9894.0499999999993</v>
      </c>
      <c r="L163" s="137">
        <f t="shared" si="39"/>
        <v>55105.95</v>
      </c>
      <c r="M163" s="6"/>
      <c r="P163" s="67"/>
      <c r="Q163" s="152" t="s">
        <v>226</v>
      </c>
      <c r="R163" s="152"/>
      <c r="S163" s="152"/>
      <c r="T163" s="152"/>
      <c r="U163" s="152"/>
      <c r="V163" s="152"/>
      <c r="W163" s="152"/>
      <c r="X163" s="8"/>
      <c r="Y163" s="8"/>
    </row>
    <row r="164" spans="1:25" ht="30" customHeight="1">
      <c r="A164" s="34">
        <v>94</v>
      </c>
      <c r="B164" s="33" t="s">
        <v>238</v>
      </c>
      <c r="C164" s="33" t="s">
        <v>121</v>
      </c>
      <c r="D164" s="34" t="s">
        <v>151</v>
      </c>
      <c r="E164" s="34" t="s">
        <v>15</v>
      </c>
      <c r="F164" s="137">
        <v>60000</v>
      </c>
      <c r="G164" s="137">
        <f t="shared" si="36"/>
        <v>1722</v>
      </c>
      <c r="H164" s="137">
        <v>3143.56</v>
      </c>
      <c r="I164" s="137">
        <f t="shared" si="37"/>
        <v>1824</v>
      </c>
      <c r="J164" s="137">
        <v>14086.18</v>
      </c>
      <c r="K164" s="137">
        <f t="shared" si="38"/>
        <v>20775.739999999998</v>
      </c>
      <c r="L164" s="137">
        <f t="shared" si="39"/>
        <v>39224.26</v>
      </c>
      <c r="M164" s="6"/>
      <c r="P164" s="67"/>
      <c r="Q164" s="10" t="s">
        <v>165</v>
      </c>
      <c r="R164" s="10" t="s">
        <v>8</v>
      </c>
      <c r="S164" s="10" t="s">
        <v>9</v>
      </c>
      <c r="T164" s="10" t="s">
        <v>10</v>
      </c>
      <c r="U164" s="10" t="s">
        <v>166</v>
      </c>
      <c r="V164" s="10" t="s">
        <v>167</v>
      </c>
      <c r="W164" s="10" t="s">
        <v>168</v>
      </c>
      <c r="X164" s="8"/>
      <c r="Y164" s="8"/>
    </row>
    <row r="165" spans="1:25" ht="30" customHeight="1">
      <c r="A165" s="34">
        <v>95</v>
      </c>
      <c r="B165" s="33" t="s">
        <v>133</v>
      </c>
      <c r="C165" s="33" t="s">
        <v>87</v>
      </c>
      <c r="D165" s="34" t="s">
        <v>152</v>
      </c>
      <c r="E165" s="34" t="s">
        <v>15</v>
      </c>
      <c r="F165" s="137">
        <v>33500</v>
      </c>
      <c r="G165" s="137">
        <f t="shared" si="36"/>
        <v>961.45</v>
      </c>
      <c r="H165" s="137">
        <v>0</v>
      </c>
      <c r="I165" s="137">
        <f t="shared" si="37"/>
        <v>1018.4</v>
      </c>
      <c r="J165" s="137">
        <v>3555.92</v>
      </c>
      <c r="K165" s="137">
        <f t="shared" si="38"/>
        <v>5535.77</v>
      </c>
      <c r="L165" s="137">
        <f t="shared" si="39"/>
        <v>27964.23</v>
      </c>
      <c r="M165" s="6"/>
      <c r="O165" s="30"/>
      <c r="P165" s="12" t="s">
        <v>191</v>
      </c>
      <c r="Q165" s="14">
        <v>35000</v>
      </c>
      <c r="R165" s="14">
        <v>1004.5</v>
      </c>
      <c r="S165" s="14">
        <v>1064</v>
      </c>
      <c r="T165" s="14">
        <v>0</v>
      </c>
      <c r="U165" s="14">
        <v>725</v>
      </c>
      <c r="V165" s="14">
        <f>U165+S165+R165</f>
        <v>2793.5</v>
      </c>
      <c r="W165" s="14">
        <f>Q165-V165</f>
        <v>32206.5</v>
      </c>
      <c r="X165" s="8"/>
      <c r="Y165" s="8"/>
    </row>
    <row r="166" spans="1:25" ht="30" customHeight="1">
      <c r="A166" s="34">
        <v>96</v>
      </c>
      <c r="B166" s="33" t="s">
        <v>239</v>
      </c>
      <c r="C166" s="33" t="s">
        <v>121</v>
      </c>
      <c r="D166" s="34" t="s">
        <v>152</v>
      </c>
      <c r="E166" s="34" t="s">
        <v>13</v>
      </c>
      <c r="F166" s="137">
        <v>60000</v>
      </c>
      <c r="G166" s="137">
        <f t="shared" si="36"/>
        <v>1722</v>
      </c>
      <c r="H166" s="137">
        <v>2800.47</v>
      </c>
      <c r="I166" s="137">
        <f t="shared" si="37"/>
        <v>1824</v>
      </c>
      <c r="J166" s="137">
        <v>12444.54</v>
      </c>
      <c r="K166" s="137">
        <f>J166+I166+H166+G166</f>
        <v>18791.010000000002</v>
      </c>
      <c r="L166" s="137">
        <f t="shared" si="39"/>
        <v>41208.99</v>
      </c>
      <c r="M166" s="6"/>
      <c r="O166" s="30"/>
      <c r="P166" s="12" t="s">
        <v>192</v>
      </c>
      <c r="Q166" s="19">
        <v>5000</v>
      </c>
      <c r="R166" s="19">
        <v>143.5</v>
      </c>
      <c r="S166" s="19">
        <v>442.65</v>
      </c>
      <c r="T166" s="19">
        <v>152</v>
      </c>
      <c r="U166" s="19">
        <v>0</v>
      </c>
      <c r="V166" s="19">
        <f>R166+S166+T166</f>
        <v>738.15</v>
      </c>
      <c r="W166" s="19">
        <f>Q166-V166</f>
        <v>4261.8500000000004</v>
      </c>
      <c r="X166" s="8"/>
      <c r="Y166" s="8"/>
    </row>
    <row r="167" spans="1:25" ht="36" customHeight="1">
      <c r="A167" s="34">
        <v>97</v>
      </c>
      <c r="B167" s="33" t="s">
        <v>240</v>
      </c>
      <c r="C167" s="33" t="s">
        <v>121</v>
      </c>
      <c r="D167" s="34" t="s">
        <v>151</v>
      </c>
      <c r="E167" s="34" t="s">
        <v>13</v>
      </c>
      <c r="F167" s="137">
        <v>60000</v>
      </c>
      <c r="G167" s="137">
        <f t="shared" si="36"/>
        <v>1722</v>
      </c>
      <c r="H167" s="137">
        <v>3486.65</v>
      </c>
      <c r="I167" s="137">
        <f t="shared" si="37"/>
        <v>1824</v>
      </c>
      <c r="J167" s="137">
        <v>1525</v>
      </c>
      <c r="K167" s="137">
        <f t="shared" si="38"/>
        <v>8557.65</v>
      </c>
      <c r="L167" s="137">
        <f t="shared" si="39"/>
        <v>51442.35</v>
      </c>
    </row>
    <row r="168" spans="1:25" ht="30" customHeight="1">
      <c r="A168" s="34">
        <v>98</v>
      </c>
      <c r="B168" s="117" t="s">
        <v>130</v>
      </c>
      <c r="C168" s="33" t="s">
        <v>131</v>
      </c>
      <c r="D168" s="34" t="s">
        <v>151</v>
      </c>
      <c r="E168" s="34" t="s">
        <v>13</v>
      </c>
      <c r="F168" s="137">
        <v>122500</v>
      </c>
      <c r="G168" s="137">
        <v>3515.75</v>
      </c>
      <c r="H168" s="137">
        <v>17398</v>
      </c>
      <c r="I168" s="137">
        <v>3724</v>
      </c>
      <c r="J168" s="137">
        <v>10895.87</v>
      </c>
      <c r="K168" s="137">
        <f>J168+I168+H168+G168</f>
        <v>35533.620000000003</v>
      </c>
      <c r="L168" s="137">
        <f t="shared" si="39"/>
        <v>86966.38</v>
      </c>
      <c r="M168" s="6"/>
      <c r="O168" s="30"/>
      <c r="P168" s="65"/>
      <c r="Q168" s="65"/>
      <c r="R168" s="8"/>
      <c r="S168" s="8"/>
      <c r="T168" s="8"/>
      <c r="U168" s="8"/>
      <c r="V168" s="8"/>
      <c r="W168" s="8"/>
      <c r="X168" s="8"/>
      <c r="Y168" s="8"/>
    </row>
    <row r="169" spans="1:25" s="43" customFormat="1" ht="30" customHeight="1">
      <c r="A169" s="34">
        <v>99</v>
      </c>
      <c r="B169" s="33" t="s">
        <v>241</v>
      </c>
      <c r="C169" s="33" t="s">
        <v>134</v>
      </c>
      <c r="D169" s="34" t="s">
        <v>151</v>
      </c>
      <c r="E169" s="34" t="s">
        <v>13</v>
      </c>
      <c r="F169" s="137">
        <v>35000</v>
      </c>
      <c r="G169" s="137">
        <f>F169*0.0287</f>
        <v>1004.5</v>
      </c>
      <c r="H169" s="137">
        <v>0</v>
      </c>
      <c r="I169" s="137">
        <f>IF(F169&lt;75829.93,F169*0.0304,2305.23)</f>
        <v>1064</v>
      </c>
      <c r="J169" s="137">
        <v>25</v>
      </c>
      <c r="K169" s="137">
        <f>G169+I169+H169+J169</f>
        <v>2093.5</v>
      </c>
      <c r="L169" s="137">
        <f t="shared" si="39"/>
        <v>32906.5</v>
      </c>
      <c r="M169" s="6"/>
      <c r="O169" s="30"/>
      <c r="P169" s="67"/>
      <c r="Q169" s="152" t="s">
        <v>130</v>
      </c>
      <c r="R169" s="152"/>
      <c r="S169" s="152"/>
      <c r="T169" s="152"/>
      <c r="U169" s="152"/>
      <c r="V169" s="152"/>
      <c r="W169" s="152"/>
      <c r="X169" s="8"/>
      <c r="Y169" s="8"/>
    </row>
    <row r="170" spans="1:25" ht="30" customHeight="1">
      <c r="A170" s="34">
        <v>100</v>
      </c>
      <c r="B170" s="33" t="s">
        <v>144</v>
      </c>
      <c r="C170" s="33" t="s">
        <v>114</v>
      </c>
      <c r="D170" s="34" t="s">
        <v>152</v>
      </c>
      <c r="E170" s="34" t="s">
        <v>13</v>
      </c>
      <c r="F170" s="124">
        <v>35000</v>
      </c>
      <c r="G170" s="137">
        <f>F170*0.0287</f>
        <v>1004.5</v>
      </c>
      <c r="H170" s="137">
        <v>0</v>
      </c>
      <c r="I170" s="137">
        <f>IF(F170&lt;75829.93,F170*0.0304,2305.23)</f>
        <v>1064</v>
      </c>
      <c r="J170" s="137">
        <v>725</v>
      </c>
      <c r="K170" s="137">
        <f>G170+I170+H170+J170</f>
        <v>2793.5</v>
      </c>
      <c r="L170" s="137">
        <f t="shared" si="39"/>
        <v>32206.5</v>
      </c>
      <c r="M170" s="6"/>
      <c r="O170" s="30"/>
      <c r="P170" s="67"/>
      <c r="Q170" s="10" t="s">
        <v>165</v>
      </c>
      <c r="R170" s="10" t="s">
        <v>8</v>
      </c>
      <c r="S170" s="10" t="s">
        <v>9</v>
      </c>
      <c r="T170" s="10" t="s">
        <v>10</v>
      </c>
      <c r="U170" s="10" t="s">
        <v>166</v>
      </c>
      <c r="V170" s="10" t="s">
        <v>167</v>
      </c>
      <c r="W170" s="10" t="s">
        <v>168</v>
      </c>
      <c r="X170" s="8"/>
      <c r="Y170" s="8"/>
    </row>
    <row r="171" spans="1:25" ht="30" customHeight="1">
      <c r="A171" s="34">
        <v>101</v>
      </c>
      <c r="B171" s="33" t="s">
        <v>199</v>
      </c>
      <c r="C171" s="33" t="s">
        <v>121</v>
      </c>
      <c r="D171" s="34" t="s">
        <v>151</v>
      </c>
      <c r="E171" s="34" t="s">
        <v>15</v>
      </c>
      <c r="F171" s="36">
        <v>60000</v>
      </c>
      <c r="G171" s="36">
        <f>F171*0.0287</f>
        <v>1722</v>
      </c>
      <c r="H171" s="36">
        <v>3143.56</v>
      </c>
      <c r="I171" s="36">
        <f>IF(F171&lt;75829.93,F171*0.0304,2305.23)</f>
        <v>1824</v>
      </c>
      <c r="J171" s="36">
        <v>2040.46</v>
      </c>
      <c r="K171" s="36">
        <f>G171+I171+H171+J171</f>
        <v>8730.02</v>
      </c>
      <c r="L171" s="36">
        <f>+F171-K171</f>
        <v>51269.979999999996</v>
      </c>
      <c r="M171" s="6"/>
      <c r="P171" s="8"/>
      <c r="Q171" s="8"/>
      <c r="R171" s="8"/>
      <c r="S171" s="8"/>
      <c r="T171" s="8"/>
      <c r="U171" s="8"/>
      <c r="V171" s="8"/>
      <c r="W171" s="8"/>
      <c r="X171" s="8"/>
      <c r="Y171" s="8"/>
    </row>
    <row r="172" spans="1:25" ht="30" customHeight="1">
      <c r="A172" s="87" t="s">
        <v>170</v>
      </c>
      <c r="B172" s="138"/>
      <c r="C172" s="138"/>
      <c r="D172" s="139"/>
      <c r="E172" s="87"/>
      <c r="F172" s="140">
        <f>SUM(F162:F171)</f>
        <v>591000</v>
      </c>
      <c r="G172" s="140">
        <f>SUM(G162:G171)</f>
        <v>16961.7</v>
      </c>
      <c r="H172" s="140">
        <f>SUM(H162:H171)</f>
        <v>37886.44</v>
      </c>
      <c r="I172" s="140">
        <f>SUM(I162:I171)</f>
        <v>17966.400000000001</v>
      </c>
      <c r="J172" s="140">
        <f>J162+J163+J164+J165+J166+J167+J168+J169+J170+J171</f>
        <v>47247.97</v>
      </c>
      <c r="K172" s="140">
        <f>SUM(K162:K171)</f>
        <v>120062.51</v>
      </c>
      <c r="L172" s="140">
        <f>SUM(L162:L171)</f>
        <v>470937.49</v>
      </c>
      <c r="M172" s="6"/>
      <c r="O172" s="30"/>
      <c r="P172" s="12" t="s">
        <v>191</v>
      </c>
      <c r="Q172" s="14">
        <v>55000</v>
      </c>
      <c r="R172" s="14">
        <v>1578.5</v>
      </c>
      <c r="S172" s="14">
        <v>1672</v>
      </c>
      <c r="T172" s="14">
        <v>2559.67</v>
      </c>
      <c r="U172" s="14">
        <v>31195.87</v>
      </c>
      <c r="V172" s="14">
        <f>U172+T172+S172+R172</f>
        <v>37006.04</v>
      </c>
      <c r="W172" s="14">
        <f>Q172-V172</f>
        <v>17993.96</v>
      </c>
      <c r="X172" s="8"/>
      <c r="Y172" s="8"/>
    </row>
    <row r="173" spans="1:25" ht="30" customHeight="1">
      <c r="A173" s="151" t="s">
        <v>180</v>
      </c>
      <c r="B173" s="151"/>
      <c r="C173" s="151"/>
      <c r="D173" s="151"/>
      <c r="E173" s="151"/>
      <c r="F173" s="151"/>
      <c r="G173" s="151"/>
      <c r="H173" s="151"/>
      <c r="I173" s="151"/>
      <c r="J173" s="151"/>
      <c r="K173" s="151"/>
      <c r="L173" s="151"/>
      <c r="M173" s="6"/>
      <c r="O173" s="30"/>
      <c r="P173" s="12" t="s">
        <v>192</v>
      </c>
      <c r="Q173" s="19">
        <v>45000</v>
      </c>
      <c r="R173" s="19">
        <v>1291.5</v>
      </c>
      <c r="S173" s="19">
        <v>1368</v>
      </c>
      <c r="T173" s="19">
        <v>9545.77</v>
      </c>
      <c r="U173" s="19">
        <v>0</v>
      </c>
      <c r="V173" s="19">
        <v>12205.27</v>
      </c>
      <c r="W173" s="19">
        <v>32794.730000000003</v>
      </c>
      <c r="X173" s="8"/>
      <c r="Y173" s="8"/>
    </row>
    <row r="174" spans="1:25" ht="30" customHeight="1">
      <c r="A174" s="110" t="s">
        <v>4</v>
      </c>
      <c r="B174" s="3" t="s">
        <v>5</v>
      </c>
      <c r="C174" s="3" t="s">
        <v>6</v>
      </c>
      <c r="D174" s="110" t="s">
        <v>148</v>
      </c>
      <c r="E174" s="3" t="s">
        <v>7</v>
      </c>
      <c r="F174" s="110" t="s">
        <v>165</v>
      </c>
      <c r="G174" s="110" t="s">
        <v>8</v>
      </c>
      <c r="H174" s="110" t="s">
        <v>10</v>
      </c>
      <c r="I174" s="110" t="s">
        <v>9</v>
      </c>
      <c r="J174" s="110" t="s">
        <v>166</v>
      </c>
      <c r="K174" s="110" t="s">
        <v>167</v>
      </c>
      <c r="L174" s="110" t="s">
        <v>168</v>
      </c>
      <c r="M174" s="6"/>
      <c r="O174" s="30"/>
      <c r="P174" s="12" t="s">
        <v>193</v>
      </c>
      <c r="Q174" s="18">
        <f>+Q172+Q173</f>
        <v>100000</v>
      </c>
      <c r="R174" s="19">
        <f>R172+R173</f>
        <v>2870</v>
      </c>
      <c r="S174" s="19">
        <f>S172+S173</f>
        <v>3040</v>
      </c>
      <c r="T174" s="19">
        <f>+T172+T173</f>
        <v>12105.44</v>
      </c>
      <c r="U174" s="19">
        <f>U172+U173</f>
        <v>31195.87</v>
      </c>
      <c r="V174" s="19">
        <f>+V172+V173</f>
        <v>49211.31</v>
      </c>
      <c r="W174" s="19">
        <f>W172+W173</f>
        <v>50788.69</v>
      </c>
      <c r="X174" s="8"/>
      <c r="Y174" s="8"/>
    </row>
    <row r="175" spans="1:25" ht="30" customHeight="1">
      <c r="A175" s="34">
        <v>102</v>
      </c>
      <c r="B175" s="33" t="s">
        <v>138</v>
      </c>
      <c r="C175" s="33" t="s">
        <v>139</v>
      </c>
      <c r="D175" s="34" t="s">
        <v>151</v>
      </c>
      <c r="E175" s="34" t="s">
        <v>13</v>
      </c>
      <c r="F175" s="68">
        <v>44000</v>
      </c>
      <c r="G175" s="68">
        <f>F175*0.0287</f>
        <v>1262.8</v>
      </c>
      <c r="H175" s="68">
        <v>1007.19</v>
      </c>
      <c r="I175" s="68">
        <v>1337.6</v>
      </c>
      <c r="J175" s="68">
        <v>225</v>
      </c>
      <c r="K175" s="68">
        <f>G175+I175+H175+J175</f>
        <v>3832.5899999999997</v>
      </c>
      <c r="L175" s="68">
        <f>+F175-K175</f>
        <v>40167.410000000003</v>
      </c>
      <c r="M175" s="6"/>
      <c r="N175" s="6"/>
      <c r="O175" s="30"/>
      <c r="P175" s="65"/>
      <c r="Q175" s="65"/>
      <c r="R175" s="8"/>
      <c r="S175" s="8"/>
      <c r="T175" s="8"/>
      <c r="U175" s="8"/>
      <c r="V175" s="8"/>
      <c r="W175" s="8"/>
      <c r="X175" s="8"/>
      <c r="Y175" s="8"/>
    </row>
    <row r="176" spans="1:25" ht="30" customHeight="1">
      <c r="A176" s="87" t="s">
        <v>170</v>
      </c>
      <c r="B176" s="141"/>
      <c r="C176" s="141"/>
      <c r="D176" s="139"/>
      <c r="E176" s="87"/>
      <c r="F176" s="69">
        <f>+F175</f>
        <v>44000</v>
      </c>
      <c r="G176" s="69">
        <f>+G175</f>
        <v>1262.8</v>
      </c>
      <c r="H176" s="69">
        <f>SUM(H175)</f>
        <v>1007.19</v>
      </c>
      <c r="I176" s="69">
        <f>+SUM(I175)</f>
        <v>1337.6</v>
      </c>
      <c r="J176" s="69">
        <f>+J175</f>
        <v>225</v>
      </c>
      <c r="K176" s="69">
        <f>+K175</f>
        <v>3832.5899999999997</v>
      </c>
      <c r="L176" s="69">
        <f>SUM(L175)</f>
        <v>40167.410000000003</v>
      </c>
      <c r="M176" s="6"/>
      <c r="O176" s="30"/>
      <c r="P176" s="65"/>
      <c r="Q176" s="65"/>
      <c r="R176" s="8"/>
      <c r="S176" s="8"/>
      <c r="T176" s="8"/>
      <c r="U176" s="8"/>
      <c r="V176" s="8"/>
      <c r="W176" s="8"/>
      <c r="X176" s="8"/>
      <c r="Y176" s="8"/>
    </row>
    <row r="177" spans="1:25" ht="30" customHeight="1">
      <c r="A177" s="151" t="s">
        <v>258</v>
      </c>
      <c r="B177" s="151"/>
      <c r="C177" s="151"/>
      <c r="D177" s="151"/>
      <c r="E177" s="151"/>
      <c r="F177" s="151"/>
      <c r="G177" s="151"/>
      <c r="H177" s="151"/>
      <c r="I177" s="151"/>
      <c r="J177" s="151"/>
      <c r="K177" s="151"/>
      <c r="L177" s="151"/>
      <c r="M177" s="6"/>
      <c r="O177" s="30"/>
      <c r="P177" s="65"/>
      <c r="Q177" s="65"/>
      <c r="R177" s="8"/>
      <c r="S177" s="8"/>
      <c r="T177" s="8"/>
      <c r="U177" s="8"/>
      <c r="V177" s="8"/>
      <c r="W177" s="8"/>
      <c r="X177" s="8"/>
      <c r="Y177" s="8"/>
    </row>
    <row r="178" spans="1:25" ht="30" customHeight="1">
      <c r="A178" s="110" t="s">
        <v>4</v>
      </c>
      <c r="B178" s="3" t="s">
        <v>5</v>
      </c>
      <c r="C178" s="3" t="s">
        <v>6</v>
      </c>
      <c r="D178" s="110" t="s">
        <v>148</v>
      </c>
      <c r="E178" s="3" t="s">
        <v>7</v>
      </c>
      <c r="F178" s="110" t="s">
        <v>165</v>
      </c>
      <c r="G178" s="110" t="s">
        <v>8</v>
      </c>
      <c r="H178" s="110" t="s">
        <v>10</v>
      </c>
      <c r="I178" s="110" t="s">
        <v>9</v>
      </c>
      <c r="J178" s="110" t="s">
        <v>166</v>
      </c>
      <c r="K178" s="110" t="s">
        <v>167</v>
      </c>
      <c r="L178" s="110" t="s">
        <v>168</v>
      </c>
      <c r="M178" s="6"/>
      <c r="O178" s="30"/>
      <c r="P178" s="65"/>
      <c r="Q178" s="65"/>
      <c r="R178" s="8"/>
      <c r="S178" s="8"/>
      <c r="T178" s="8"/>
      <c r="U178" s="8"/>
      <c r="V178" s="8"/>
      <c r="W178" s="8"/>
      <c r="X178" s="8"/>
      <c r="Y178" s="8"/>
    </row>
    <row r="179" spans="1:25" ht="30" customHeight="1">
      <c r="A179" s="34">
        <v>103</v>
      </c>
      <c r="B179" s="33" t="s">
        <v>113</v>
      </c>
      <c r="C179" s="33" t="s">
        <v>114</v>
      </c>
      <c r="D179" s="34" t="s">
        <v>151</v>
      </c>
      <c r="E179" s="34" t="s">
        <v>13</v>
      </c>
      <c r="F179" s="68">
        <v>37000</v>
      </c>
      <c r="G179" s="68">
        <f>F179*0.0287</f>
        <v>1061.9000000000001</v>
      </c>
      <c r="H179" s="68">
        <v>19.239999999999998</v>
      </c>
      <c r="I179" s="68">
        <f>IF(F179&lt;75829.93,F179*0.0304,2305.23)</f>
        <v>1124.8</v>
      </c>
      <c r="J179" s="68">
        <v>965</v>
      </c>
      <c r="K179" s="68">
        <f>G179+I179+H179+J179</f>
        <v>3170.9399999999996</v>
      </c>
      <c r="L179" s="68">
        <f>+F179-K179</f>
        <v>33829.06</v>
      </c>
      <c r="M179" s="6"/>
      <c r="O179" s="30"/>
      <c r="P179" s="65"/>
      <c r="Q179" s="65"/>
      <c r="R179" s="8"/>
      <c r="S179" s="8"/>
      <c r="T179" s="8"/>
      <c r="U179" s="8"/>
      <c r="V179" s="8"/>
      <c r="W179" s="8"/>
      <c r="X179" s="8"/>
      <c r="Y179" s="8"/>
    </row>
    <row r="180" spans="1:25" ht="30" customHeight="1">
      <c r="A180" s="34">
        <v>104</v>
      </c>
      <c r="B180" s="33" t="s">
        <v>92</v>
      </c>
      <c r="C180" s="33" t="s">
        <v>26</v>
      </c>
      <c r="D180" s="115" t="s">
        <v>152</v>
      </c>
      <c r="E180" s="34" t="s">
        <v>13</v>
      </c>
      <c r="F180" s="68">
        <v>30000</v>
      </c>
      <c r="G180" s="68">
        <f>F180*0.0287</f>
        <v>861</v>
      </c>
      <c r="H180" s="68">
        <v>0</v>
      </c>
      <c r="I180" s="68">
        <f>IF(F180&lt;75829.93,F180*0.0304,2305.23)</f>
        <v>912</v>
      </c>
      <c r="J180" s="68">
        <v>3429.73</v>
      </c>
      <c r="K180" s="68">
        <f>G180+I180+H180+J180</f>
        <v>5202.7299999999996</v>
      </c>
      <c r="L180" s="68">
        <f>+F180-K180</f>
        <v>24797.27</v>
      </c>
      <c r="M180" s="6"/>
      <c r="O180" s="30"/>
      <c r="P180" s="65"/>
      <c r="Q180" s="65"/>
      <c r="R180" s="8"/>
      <c r="S180" s="8"/>
      <c r="T180" s="8"/>
      <c r="U180" s="8"/>
      <c r="V180" s="8"/>
      <c r="W180" s="8"/>
      <c r="X180" s="8"/>
      <c r="Y180" s="8"/>
    </row>
    <row r="181" spans="1:25" ht="30" customHeight="1">
      <c r="A181" s="34">
        <v>105</v>
      </c>
      <c r="B181" s="33" t="s">
        <v>263</v>
      </c>
      <c r="C181" s="33" t="s">
        <v>114</v>
      </c>
      <c r="D181" s="115" t="s">
        <v>151</v>
      </c>
      <c r="E181" s="34" t="s">
        <v>13</v>
      </c>
      <c r="F181" s="68">
        <v>37000</v>
      </c>
      <c r="G181" s="68">
        <v>1061.9000000000001</v>
      </c>
      <c r="H181" s="68">
        <v>19.239999999999998</v>
      </c>
      <c r="I181" s="68">
        <v>1124.8</v>
      </c>
      <c r="J181" s="68">
        <v>25</v>
      </c>
      <c r="K181" s="68">
        <f>J181+I181+H181+G181</f>
        <v>2230.94</v>
      </c>
      <c r="L181" s="68">
        <f>F181-K181</f>
        <v>34769.06</v>
      </c>
      <c r="M181" s="6"/>
      <c r="O181" s="30"/>
      <c r="P181" s="65"/>
      <c r="Q181" s="65"/>
      <c r="R181" s="8"/>
      <c r="S181" s="8"/>
      <c r="T181" s="8"/>
      <c r="U181" s="8"/>
      <c r="V181" s="8"/>
      <c r="W181" s="8"/>
      <c r="X181" s="8"/>
      <c r="Y181" s="8"/>
    </row>
    <row r="182" spans="1:25" ht="30" customHeight="1">
      <c r="A182" s="34">
        <v>106</v>
      </c>
      <c r="B182" s="33" t="s">
        <v>264</v>
      </c>
      <c r="C182" s="33" t="s">
        <v>114</v>
      </c>
      <c r="D182" s="115" t="s">
        <v>151</v>
      </c>
      <c r="E182" s="34" t="s">
        <v>13</v>
      </c>
      <c r="F182" s="68">
        <v>33500</v>
      </c>
      <c r="G182" s="68">
        <v>961.34500000000003</v>
      </c>
      <c r="H182" s="68">
        <v>0</v>
      </c>
      <c r="I182" s="68">
        <v>1018.4</v>
      </c>
      <c r="J182" s="68">
        <v>25</v>
      </c>
      <c r="K182" s="68">
        <f>J182+I182+H182+G182</f>
        <v>2004.7450000000001</v>
      </c>
      <c r="L182" s="68">
        <f>F182-K182</f>
        <v>31495.255000000001</v>
      </c>
      <c r="M182" s="6"/>
      <c r="O182" s="30"/>
      <c r="P182" s="65"/>
      <c r="Q182" s="65"/>
      <c r="R182" s="8"/>
      <c r="S182" s="8"/>
      <c r="T182" s="8"/>
      <c r="U182" s="8"/>
      <c r="V182" s="8"/>
      <c r="W182" s="8"/>
      <c r="X182" s="8"/>
      <c r="Y182" s="8"/>
    </row>
    <row r="183" spans="1:25" ht="30" customHeight="1">
      <c r="A183" s="87" t="s">
        <v>170</v>
      </c>
      <c r="B183" s="141"/>
      <c r="C183" s="141"/>
      <c r="D183" s="139"/>
      <c r="E183" s="87"/>
      <c r="F183" s="69">
        <f t="shared" ref="F183:L183" si="40">SUM(F179:F182)</f>
        <v>137500</v>
      </c>
      <c r="G183" s="69">
        <f t="shared" si="40"/>
        <v>3946.1450000000004</v>
      </c>
      <c r="H183" s="69">
        <f t="shared" si="40"/>
        <v>38.479999999999997</v>
      </c>
      <c r="I183" s="69">
        <f t="shared" si="40"/>
        <v>4180</v>
      </c>
      <c r="J183" s="69">
        <f t="shared" si="40"/>
        <v>4444.7299999999996</v>
      </c>
      <c r="K183" s="69">
        <f t="shared" si="40"/>
        <v>12609.355</v>
      </c>
      <c r="L183" s="69">
        <f t="shared" si="40"/>
        <v>124890.645</v>
      </c>
      <c r="M183" s="6"/>
      <c r="O183" s="30"/>
      <c r="P183" s="65"/>
      <c r="Q183" s="65"/>
      <c r="R183" s="8"/>
      <c r="S183" s="8"/>
      <c r="T183" s="8"/>
      <c r="U183" s="8"/>
      <c r="V183" s="8"/>
      <c r="W183" s="8"/>
      <c r="X183" s="8"/>
      <c r="Y183" s="8"/>
    </row>
    <row r="184" spans="1:25" ht="30" customHeight="1">
      <c r="A184" s="151" t="s">
        <v>181</v>
      </c>
      <c r="B184" s="151"/>
      <c r="C184" s="151"/>
      <c r="D184" s="151"/>
      <c r="E184" s="151"/>
      <c r="F184" s="151"/>
      <c r="G184" s="151"/>
      <c r="H184" s="151"/>
      <c r="I184" s="151"/>
      <c r="J184" s="151"/>
      <c r="K184" s="151"/>
      <c r="L184" s="151"/>
      <c r="M184" s="6"/>
      <c r="O184" s="30"/>
      <c r="P184" s="65"/>
      <c r="Q184" s="65"/>
      <c r="R184" s="8"/>
      <c r="S184" s="8"/>
      <c r="T184" s="8"/>
      <c r="U184" s="8"/>
      <c r="V184" s="8"/>
      <c r="W184" s="8"/>
      <c r="X184" s="8"/>
      <c r="Y184" s="8"/>
    </row>
    <row r="185" spans="1:25" ht="30" customHeight="1">
      <c r="A185" s="110" t="s">
        <v>4</v>
      </c>
      <c r="B185" s="3" t="s">
        <v>5</v>
      </c>
      <c r="C185" s="3" t="s">
        <v>6</v>
      </c>
      <c r="D185" s="110" t="s">
        <v>148</v>
      </c>
      <c r="E185" s="3" t="s">
        <v>7</v>
      </c>
      <c r="F185" s="110" t="s">
        <v>165</v>
      </c>
      <c r="G185" s="110" t="s">
        <v>8</v>
      </c>
      <c r="H185" s="110" t="s">
        <v>10</v>
      </c>
      <c r="I185" s="110" t="s">
        <v>9</v>
      </c>
      <c r="J185" s="110" t="s">
        <v>166</v>
      </c>
      <c r="K185" s="110" t="s">
        <v>167</v>
      </c>
      <c r="L185" s="110" t="s">
        <v>168</v>
      </c>
      <c r="M185" s="6"/>
      <c r="P185" s="8"/>
      <c r="Q185" s="8"/>
      <c r="R185" s="65"/>
      <c r="S185" s="65"/>
      <c r="T185" s="65"/>
      <c r="U185" s="8"/>
      <c r="V185" s="8"/>
      <c r="W185" s="8"/>
      <c r="X185" s="8"/>
      <c r="Y185" s="8"/>
    </row>
    <row r="186" spans="1:25" ht="30" customHeight="1">
      <c r="A186" s="34">
        <v>107</v>
      </c>
      <c r="B186" s="118" t="s">
        <v>128</v>
      </c>
      <c r="C186" s="33" t="s">
        <v>122</v>
      </c>
      <c r="D186" s="34" t="s">
        <v>151</v>
      </c>
      <c r="E186" s="34" t="s">
        <v>15</v>
      </c>
      <c r="F186" s="36">
        <v>37000</v>
      </c>
      <c r="G186" s="36">
        <v>1061.9000000000001</v>
      </c>
      <c r="H186" s="36">
        <v>0</v>
      </c>
      <c r="I186" s="116">
        <v>1124.8</v>
      </c>
      <c r="J186" s="36">
        <v>4263.96</v>
      </c>
      <c r="K186" s="36">
        <f>G186+I186+H186+J186</f>
        <v>6450.66</v>
      </c>
      <c r="L186" s="116">
        <f>+F186-K186</f>
        <v>30549.34</v>
      </c>
      <c r="M186" s="6"/>
      <c r="O186" s="6"/>
      <c r="P186" s="70"/>
      <c r="Q186" s="70"/>
      <c r="R186" s="65"/>
      <c r="S186" s="65"/>
      <c r="T186" s="65"/>
      <c r="U186" s="8"/>
      <c r="V186" s="8"/>
      <c r="W186" s="8"/>
      <c r="X186" s="8"/>
      <c r="Y186" s="8"/>
    </row>
    <row r="187" spans="1:25" ht="30" customHeight="1">
      <c r="A187" s="34">
        <v>108</v>
      </c>
      <c r="B187" s="33" t="s">
        <v>117</v>
      </c>
      <c r="C187" s="33" t="s">
        <v>266</v>
      </c>
      <c r="D187" s="34" t="s">
        <v>151</v>
      </c>
      <c r="E187" s="34" t="s">
        <v>13</v>
      </c>
      <c r="F187" s="116">
        <v>101500</v>
      </c>
      <c r="G187" s="116">
        <f>F187*0.0287</f>
        <v>2913.05</v>
      </c>
      <c r="H187" s="36">
        <v>12458.27</v>
      </c>
      <c r="I187" s="116">
        <v>3085.6</v>
      </c>
      <c r="J187" s="36">
        <v>225</v>
      </c>
      <c r="K187" s="116">
        <f>J187+I187+H187+G187</f>
        <v>18681.920000000002</v>
      </c>
      <c r="L187" s="116">
        <f>+F187-K187</f>
        <v>82818.080000000002</v>
      </c>
      <c r="M187" s="6"/>
      <c r="P187" s="67"/>
      <c r="Q187" s="152" t="s">
        <v>117</v>
      </c>
      <c r="R187" s="152"/>
      <c r="S187" s="152"/>
      <c r="T187" s="152"/>
      <c r="U187" s="152"/>
      <c r="V187" s="152"/>
      <c r="W187" s="152"/>
      <c r="X187" s="8"/>
      <c r="Y187" s="8"/>
    </row>
    <row r="188" spans="1:25" ht="30" customHeight="1">
      <c r="A188" s="87" t="s">
        <v>170</v>
      </c>
      <c r="B188" s="33"/>
      <c r="C188" s="33"/>
      <c r="D188" s="34"/>
      <c r="E188" s="34"/>
      <c r="F188" s="76">
        <f>SUM(F186:F187)</f>
        <v>138500</v>
      </c>
      <c r="G188" s="76">
        <f>SUM(G186:G187)</f>
        <v>3974.9500000000003</v>
      </c>
      <c r="H188" s="37">
        <f>SUM(H186:H187)</f>
        <v>12458.27</v>
      </c>
      <c r="I188" s="76">
        <f>+SUM(I186:I187)</f>
        <v>4210.3999999999996</v>
      </c>
      <c r="J188" s="76">
        <f>SUM(J186:J187)</f>
        <v>4488.96</v>
      </c>
      <c r="K188" s="76">
        <f>SUM(K186:K187)</f>
        <v>25132.58</v>
      </c>
      <c r="L188" s="76">
        <f>SUM(L186:L187)</f>
        <v>113367.42</v>
      </c>
      <c r="M188" s="6"/>
      <c r="P188" s="12" t="s">
        <v>191</v>
      </c>
      <c r="Q188" s="14">
        <v>30000</v>
      </c>
      <c r="R188" s="14">
        <v>861</v>
      </c>
      <c r="S188" s="14">
        <v>912</v>
      </c>
      <c r="T188" s="14">
        <v>0</v>
      </c>
      <c r="U188" s="14">
        <v>225</v>
      </c>
      <c r="V188" s="14">
        <v>1998</v>
      </c>
      <c r="W188" s="14">
        <v>28002</v>
      </c>
      <c r="X188" s="8"/>
      <c r="Y188" s="8"/>
    </row>
    <row r="189" spans="1:25" ht="30" customHeight="1">
      <c r="A189" s="151" t="s">
        <v>196</v>
      </c>
      <c r="B189" s="151"/>
      <c r="C189" s="151"/>
      <c r="D189" s="151"/>
      <c r="E189" s="151"/>
      <c r="F189" s="151"/>
      <c r="G189" s="151"/>
      <c r="H189" s="151"/>
      <c r="I189" s="151"/>
      <c r="J189" s="151"/>
      <c r="K189" s="151"/>
      <c r="L189" s="151"/>
      <c r="M189" s="6"/>
      <c r="P189" s="12" t="s">
        <v>192</v>
      </c>
      <c r="Q189" s="19">
        <v>30000</v>
      </c>
      <c r="R189" s="19">
        <v>861</v>
      </c>
      <c r="S189" s="19">
        <v>912</v>
      </c>
      <c r="T189" s="19">
        <v>3486.65</v>
      </c>
      <c r="U189" s="19">
        <v>0</v>
      </c>
      <c r="V189" s="19">
        <v>5259.65</v>
      </c>
      <c r="W189" s="19">
        <f>Q189-V189</f>
        <v>24740.35</v>
      </c>
      <c r="X189" s="8"/>
      <c r="Y189" s="8"/>
    </row>
    <row r="190" spans="1:25" ht="30" customHeight="1">
      <c r="A190" s="110" t="s">
        <v>4</v>
      </c>
      <c r="B190" s="3" t="s">
        <v>5</v>
      </c>
      <c r="C190" s="3" t="s">
        <v>6</v>
      </c>
      <c r="D190" s="110" t="s">
        <v>148</v>
      </c>
      <c r="E190" s="3" t="s">
        <v>7</v>
      </c>
      <c r="F190" s="110" t="s">
        <v>165</v>
      </c>
      <c r="G190" s="110" t="s">
        <v>8</v>
      </c>
      <c r="H190" s="110" t="s">
        <v>10</v>
      </c>
      <c r="I190" s="110" t="s">
        <v>9</v>
      </c>
      <c r="J190" s="110" t="s">
        <v>166</v>
      </c>
      <c r="K190" s="110" t="s">
        <v>167</v>
      </c>
      <c r="L190" s="110" t="s">
        <v>168</v>
      </c>
      <c r="M190" s="6"/>
      <c r="N190" s="6"/>
      <c r="P190" s="12" t="s">
        <v>193</v>
      </c>
      <c r="Q190" s="19">
        <f>+Q188+Q189</f>
        <v>60000</v>
      </c>
      <c r="R190" s="19">
        <f>R188+R189</f>
        <v>1722</v>
      </c>
      <c r="S190" s="19">
        <f>S188+S189</f>
        <v>1824</v>
      </c>
      <c r="T190" s="19">
        <f>+T188+T189</f>
        <v>3486.65</v>
      </c>
      <c r="U190" s="19">
        <f>U188+U189</f>
        <v>225</v>
      </c>
      <c r="V190" s="19">
        <f>+V188+V189</f>
        <v>7257.65</v>
      </c>
      <c r="W190" s="19">
        <f>+W188+W189</f>
        <v>52742.35</v>
      </c>
      <c r="X190" s="8"/>
      <c r="Y190" s="8"/>
    </row>
    <row r="191" spans="1:25" ht="61.5" customHeight="1">
      <c r="A191" s="34">
        <v>109</v>
      </c>
      <c r="B191" s="33" t="s">
        <v>36</v>
      </c>
      <c r="C191" s="33" t="s">
        <v>267</v>
      </c>
      <c r="D191" s="115" t="s">
        <v>152</v>
      </c>
      <c r="E191" s="34" t="s">
        <v>13</v>
      </c>
      <c r="F191" s="68">
        <v>101500</v>
      </c>
      <c r="G191" s="68">
        <f>F191*0.0287</f>
        <v>2913.05</v>
      </c>
      <c r="H191" s="68">
        <v>12458.27</v>
      </c>
      <c r="I191" s="68">
        <v>3085.6</v>
      </c>
      <c r="J191" s="68">
        <v>325</v>
      </c>
      <c r="K191" s="68">
        <f>G191+I191+H191+J191</f>
        <v>18781.919999999998</v>
      </c>
      <c r="L191" s="68">
        <f>+F191-K191</f>
        <v>82718.080000000002</v>
      </c>
      <c r="M191" s="6"/>
      <c r="P191" s="8"/>
      <c r="Q191" s="8"/>
      <c r="R191" s="65"/>
      <c r="S191" s="65"/>
      <c r="T191" s="65"/>
      <c r="U191" s="8"/>
      <c r="V191" s="8"/>
      <c r="W191" s="8"/>
      <c r="X191" s="8"/>
      <c r="Y191" s="8"/>
    </row>
    <row r="192" spans="1:25" ht="30" customHeight="1">
      <c r="A192" s="34">
        <v>110</v>
      </c>
      <c r="B192" s="118" t="s">
        <v>126</v>
      </c>
      <c r="C192" s="33" t="s">
        <v>127</v>
      </c>
      <c r="D192" s="34" t="s">
        <v>152</v>
      </c>
      <c r="E192" s="34" t="s">
        <v>15</v>
      </c>
      <c r="F192" s="36">
        <v>65000</v>
      </c>
      <c r="G192" s="36">
        <f>F192*0.0287</f>
        <v>1865.5</v>
      </c>
      <c r="H192" s="36">
        <v>4084.46</v>
      </c>
      <c r="I192" s="36">
        <f>IF(F192&lt;75829.93,F192*0.0304,2305.23)</f>
        <v>1976</v>
      </c>
      <c r="J192" s="36">
        <v>4134.96</v>
      </c>
      <c r="K192" s="36">
        <f>SUM(G192:J192)</f>
        <v>12060.92</v>
      </c>
      <c r="L192" s="116">
        <f>+F192-K192</f>
        <v>52939.08</v>
      </c>
      <c r="M192" s="6"/>
      <c r="O192" s="46"/>
      <c r="P192" s="67"/>
      <c r="Q192" s="152" t="s">
        <v>36</v>
      </c>
      <c r="R192" s="152"/>
      <c r="S192" s="152"/>
      <c r="T192" s="152"/>
      <c r="U192" s="152"/>
      <c r="V192" s="152"/>
      <c r="W192" s="152"/>
      <c r="X192" s="8"/>
      <c r="Y192" s="8"/>
    </row>
    <row r="193" spans="1:25" ht="30" customHeight="1">
      <c r="A193" s="87" t="s">
        <v>170</v>
      </c>
      <c r="F193" s="76">
        <f t="shared" ref="F193:L193" si="41">SUM(F191:F192)</f>
        <v>166500</v>
      </c>
      <c r="G193" s="76">
        <f t="shared" si="41"/>
        <v>4778.55</v>
      </c>
      <c r="H193" s="37">
        <f t="shared" si="41"/>
        <v>16542.73</v>
      </c>
      <c r="I193" s="76">
        <f t="shared" si="41"/>
        <v>5061.6000000000004</v>
      </c>
      <c r="J193" s="76">
        <f t="shared" si="41"/>
        <v>4459.96</v>
      </c>
      <c r="K193" s="76">
        <f t="shared" si="41"/>
        <v>30842.839999999997</v>
      </c>
      <c r="L193" s="76">
        <f t="shared" si="41"/>
        <v>135657.16</v>
      </c>
      <c r="M193" s="6"/>
      <c r="O193" s="46"/>
      <c r="P193" s="67"/>
      <c r="Q193" s="10" t="s">
        <v>165</v>
      </c>
      <c r="R193" s="10" t="s">
        <v>8</v>
      </c>
      <c r="S193" s="10" t="s">
        <v>9</v>
      </c>
      <c r="T193" s="10" t="s">
        <v>10</v>
      </c>
      <c r="U193" s="10" t="s">
        <v>166</v>
      </c>
      <c r="V193" s="10" t="s">
        <v>167</v>
      </c>
      <c r="W193" s="10" t="s">
        <v>168</v>
      </c>
      <c r="X193" s="8"/>
      <c r="Y193" s="8"/>
    </row>
    <row r="194" spans="1:25" ht="30" customHeight="1" thickBot="1">
      <c r="A194" s="72" t="s">
        <v>169</v>
      </c>
      <c r="B194" s="126"/>
      <c r="C194" s="126"/>
      <c r="D194" s="125"/>
      <c r="E194" s="120"/>
      <c r="F194" s="145">
        <f t="shared" ref="F194" si="42">F25+F29+F37+F43+F53+F57+F62+F70+F75+F79+F86+F98+F102+F121+F126+F134+F143+F153+F159+F172+F176+F183+F188+F193</f>
        <v>6548450</v>
      </c>
      <c r="G194" s="145">
        <v>187940.52</v>
      </c>
      <c r="H194" s="145">
        <f>H25+H29+H37+H43+H53+H57+H62+H70+H75+H79+H86+H98+H102+H121+H126+H134+H143+H153+H159+H172+H176+H183+H188+H193</f>
        <v>504937.22000000009</v>
      </c>
      <c r="I194" s="145">
        <f>I25+I29+I37+I43+I53+I57+I62+I70+I75+I79+I86+I98+I102+I121+I126+I134+I143+I153+I159+I172+I176+I183+I188+I193</f>
        <v>198214.02</v>
      </c>
      <c r="J194" s="145">
        <v>496331.47</v>
      </c>
      <c r="K194" s="145">
        <v>1387423.23</v>
      </c>
      <c r="L194" s="145">
        <v>5161026.7699999996</v>
      </c>
      <c r="M194" s="6"/>
      <c r="P194" s="12" t="s">
        <v>191</v>
      </c>
      <c r="Q194" s="14">
        <v>60000</v>
      </c>
      <c r="R194" s="14">
        <v>1722</v>
      </c>
      <c r="S194" s="14">
        <v>1824</v>
      </c>
      <c r="T194" s="14">
        <v>3486.65</v>
      </c>
      <c r="U194" s="14">
        <v>325</v>
      </c>
      <c r="V194" s="14">
        <v>7357.65</v>
      </c>
      <c r="W194" s="14">
        <v>52642.35</v>
      </c>
      <c r="X194" s="8"/>
      <c r="Y194" s="8"/>
    </row>
    <row r="195" spans="1:25" ht="57.75" customHeight="1" thickTop="1">
      <c r="A195" s="72"/>
      <c r="B195" s="73"/>
      <c r="C195" s="73"/>
      <c r="D195" s="74"/>
      <c r="E195" s="75"/>
      <c r="F195" s="76"/>
      <c r="G195" s="77"/>
      <c r="H195" s="105"/>
      <c r="I195" s="106"/>
      <c r="J195" s="76"/>
      <c r="K195" s="76"/>
      <c r="M195" s="6"/>
      <c r="N195" s="6"/>
      <c r="O195" s="71"/>
      <c r="P195" s="12" t="s">
        <v>192</v>
      </c>
      <c r="Q195" s="19">
        <v>30000</v>
      </c>
      <c r="R195" s="19">
        <v>861</v>
      </c>
      <c r="S195" s="19">
        <v>912</v>
      </c>
      <c r="T195" s="19">
        <v>6266.54</v>
      </c>
      <c r="U195" s="19">
        <v>0</v>
      </c>
      <c r="V195" s="19">
        <v>8039.54</v>
      </c>
      <c r="W195" s="19">
        <v>21960.46</v>
      </c>
      <c r="X195" s="8"/>
      <c r="Y195" s="8"/>
    </row>
    <row r="196" spans="1:25" ht="27" customHeight="1">
      <c r="M196" s="6"/>
      <c r="N196" s="6"/>
      <c r="O196" s="71"/>
      <c r="P196" s="12" t="s">
        <v>193</v>
      </c>
      <c r="Q196" s="19">
        <v>90000</v>
      </c>
      <c r="R196" s="19">
        <f>R194+R195</f>
        <v>2583</v>
      </c>
      <c r="S196" s="19">
        <f>S194+S195</f>
        <v>2736</v>
      </c>
      <c r="T196" s="19">
        <f>+T194+T195</f>
        <v>9753.19</v>
      </c>
      <c r="U196" s="19">
        <f>U194+U195</f>
        <v>325</v>
      </c>
      <c r="V196" s="19">
        <f>+V194+V195</f>
        <v>15397.189999999999</v>
      </c>
      <c r="W196" s="19">
        <f>+W194+W195</f>
        <v>74602.81</v>
      </c>
      <c r="X196" s="8"/>
      <c r="Y196" s="8"/>
    </row>
    <row r="198" spans="1:25" ht="15.75">
      <c r="A198" s="72"/>
      <c r="B198" s="73"/>
      <c r="C198" s="73"/>
      <c r="D198" s="74"/>
      <c r="E198" s="75"/>
      <c r="F198" s="76"/>
      <c r="G198" s="77"/>
      <c r="H198" s="77"/>
      <c r="I198" s="76"/>
      <c r="J198" s="76"/>
      <c r="K198" s="76"/>
      <c r="L198" s="76"/>
    </row>
    <row r="199" spans="1:25" ht="24" customHeight="1">
      <c r="A199" s="78" t="s">
        <v>154</v>
      </c>
      <c r="B199" s="35"/>
      <c r="C199" s="35"/>
      <c r="D199" s="78"/>
      <c r="E199" s="79" t="s">
        <v>69</v>
      </c>
      <c r="F199" s="79"/>
      <c r="G199" s="79"/>
      <c r="H199" s="79"/>
      <c r="I199" s="71"/>
      <c r="J199" s="177" t="s">
        <v>70</v>
      </c>
      <c r="K199" s="177"/>
      <c r="L199" s="177"/>
      <c r="M199" s="6"/>
      <c r="N199" s="6"/>
      <c r="O199" s="71"/>
      <c r="P199" s="12"/>
      <c r="Q199" s="14"/>
      <c r="R199" s="14"/>
      <c r="S199" s="14"/>
      <c r="T199" s="14"/>
      <c r="U199" s="14"/>
      <c r="V199" s="14"/>
      <c r="W199" s="14"/>
      <c r="X199" s="8"/>
      <c r="Y199" s="8"/>
    </row>
    <row r="200" spans="1:25" ht="30" customHeight="1">
      <c r="A200" s="78"/>
      <c r="B200" s="35"/>
      <c r="C200" s="35"/>
      <c r="D200" s="78"/>
      <c r="E200" s="79"/>
      <c r="F200" s="79"/>
      <c r="G200" s="79"/>
      <c r="H200" s="79"/>
      <c r="I200" s="71"/>
      <c r="J200" s="79"/>
      <c r="K200" s="79"/>
      <c r="L200" s="79"/>
      <c r="M200" s="6"/>
      <c r="N200" s="6"/>
      <c r="O200" s="71"/>
      <c r="Y200" s="8"/>
    </row>
    <row r="201" spans="1:25" ht="30" customHeight="1">
      <c r="A201" s="142"/>
      <c r="B201" s="35"/>
      <c r="C201" s="35" t="s">
        <v>229</v>
      </c>
      <c r="D201" s="78"/>
      <c r="E201" s="78"/>
      <c r="F201" s="78"/>
      <c r="G201" s="79"/>
      <c r="H201" s="79"/>
      <c r="I201" s="143"/>
      <c r="J201" s="143"/>
      <c r="K201" s="143"/>
      <c r="L201" s="143"/>
      <c r="M201" s="6"/>
      <c r="N201" s="6"/>
      <c r="O201" s="71"/>
      <c r="P201" s="64"/>
      <c r="Q201" s="66"/>
      <c r="R201" s="66"/>
      <c r="S201" s="66"/>
      <c r="T201" s="66"/>
      <c r="U201" s="66"/>
      <c r="V201" s="66"/>
      <c r="W201" s="66"/>
      <c r="X201" s="8"/>
      <c r="Y201" s="8"/>
    </row>
    <row r="202" spans="1:25" ht="60" customHeight="1">
      <c r="A202" s="144" t="s">
        <v>215</v>
      </c>
      <c r="B202" s="35"/>
      <c r="C202" s="35"/>
      <c r="D202" s="78"/>
      <c r="E202" s="144" t="s">
        <v>84</v>
      </c>
      <c r="F202" s="144"/>
      <c r="G202" s="79"/>
      <c r="H202" s="79"/>
      <c r="I202" s="79"/>
      <c r="J202" s="178" t="s">
        <v>218</v>
      </c>
      <c r="K202" s="178"/>
      <c r="L202" s="178"/>
      <c r="M202" s="6"/>
      <c r="N202" s="6"/>
      <c r="O202" s="71"/>
      <c r="P202" s="80"/>
      <c r="Q202" s="80"/>
      <c r="R202" s="26"/>
      <c r="S202" s="8"/>
      <c r="T202" s="26"/>
      <c r="U202" s="8"/>
      <c r="V202" s="8"/>
      <c r="W202" s="8"/>
      <c r="X202" s="8"/>
      <c r="Y202" s="8"/>
    </row>
    <row r="203" spans="1:25" ht="30" customHeight="1">
      <c r="A203" s="78" t="s">
        <v>216</v>
      </c>
      <c r="B203" s="35"/>
      <c r="C203" s="35"/>
      <c r="D203" s="78"/>
      <c r="E203" s="78" t="s">
        <v>155</v>
      </c>
      <c r="F203" s="78"/>
      <c r="G203" s="79"/>
      <c r="H203" s="79"/>
      <c r="I203" s="79"/>
      <c r="J203" s="177" t="s">
        <v>11</v>
      </c>
      <c r="K203" s="177"/>
      <c r="L203" s="177"/>
      <c r="M203" s="6"/>
      <c r="N203" s="6"/>
      <c r="O203" s="71"/>
      <c r="P203" s="80"/>
      <c r="Q203" s="80"/>
      <c r="R203" s="26"/>
      <c r="S203" s="8"/>
      <c r="T203" s="81"/>
      <c r="U203" s="8"/>
      <c r="V203" s="8"/>
      <c r="W203" s="8"/>
      <c r="X203" s="8"/>
      <c r="Y203" s="8"/>
    </row>
    <row r="204" spans="1:25" ht="30" customHeight="1">
      <c r="A204" s="72"/>
      <c r="B204" s="73"/>
      <c r="C204" s="73"/>
      <c r="D204" s="74"/>
      <c r="E204" s="78"/>
      <c r="G204" s="79"/>
      <c r="H204" s="79"/>
      <c r="I204" s="79"/>
      <c r="J204" s="79"/>
      <c r="K204" s="79"/>
      <c r="L204" s="79"/>
      <c r="M204" s="6"/>
      <c r="N204" s="6"/>
      <c r="O204" s="71"/>
      <c r="P204" s="80"/>
      <c r="Q204" s="82"/>
      <c r="R204" s="8"/>
      <c r="S204" s="8"/>
      <c r="T204" s="26"/>
      <c r="U204" s="8"/>
      <c r="V204" s="8"/>
      <c r="W204" s="8"/>
      <c r="X204" s="8"/>
      <c r="Y204" s="8"/>
    </row>
    <row r="205" spans="1:25" ht="30" customHeight="1">
      <c r="A205" s="72"/>
      <c r="B205" s="73"/>
      <c r="C205" s="73"/>
      <c r="D205" s="74"/>
      <c r="E205" s="78"/>
      <c r="G205" s="79"/>
      <c r="H205" s="79"/>
      <c r="I205" s="79"/>
      <c r="J205" s="79"/>
      <c r="K205" s="79"/>
      <c r="L205" s="79"/>
      <c r="M205" s="6"/>
      <c r="N205" s="6"/>
      <c r="O205" s="71"/>
      <c r="P205" s="80"/>
      <c r="Q205" s="86"/>
      <c r="R205" s="8"/>
      <c r="S205" s="8"/>
      <c r="T205" s="26"/>
      <c r="U205" s="8"/>
      <c r="V205" s="8"/>
      <c r="W205" s="8"/>
      <c r="X205" s="8"/>
      <c r="Y205" s="8"/>
    </row>
    <row r="206" spans="1:25" ht="30" customHeight="1">
      <c r="A206" s="72"/>
      <c r="B206" s="73"/>
      <c r="C206" s="73"/>
      <c r="D206" s="74"/>
      <c r="E206" s="78"/>
      <c r="G206" s="79"/>
      <c r="H206" s="79"/>
      <c r="I206" s="79"/>
      <c r="J206" s="79"/>
      <c r="K206" s="79"/>
      <c r="L206" s="79"/>
      <c r="M206" s="6"/>
      <c r="N206" s="6"/>
      <c r="O206" s="71"/>
      <c r="P206" s="80"/>
      <c r="Q206" s="86"/>
      <c r="R206" s="8"/>
      <c r="S206" s="8"/>
      <c r="T206" s="26"/>
      <c r="U206" s="8"/>
      <c r="V206" s="8"/>
      <c r="W206" s="8"/>
      <c r="X206" s="8"/>
      <c r="Y206" s="8"/>
    </row>
    <row r="207" spans="1:25" ht="30" hidden="1" customHeight="1">
      <c r="M207" s="6"/>
      <c r="N207" s="6"/>
      <c r="O207" s="71"/>
      <c r="P207" s="80"/>
      <c r="Q207" s="86"/>
      <c r="R207" s="8"/>
      <c r="S207" s="8"/>
      <c r="T207" s="26"/>
      <c r="U207" s="8"/>
      <c r="V207" s="8"/>
      <c r="W207" s="8"/>
      <c r="X207" s="8"/>
      <c r="Y207" s="8"/>
    </row>
    <row r="208" spans="1:25" ht="30" customHeight="1">
      <c r="A208" s="43"/>
      <c r="B208" s="43"/>
      <c r="C208" s="43"/>
      <c r="D208" s="43"/>
      <c r="E208" s="43"/>
      <c r="F208" s="43"/>
      <c r="G208" s="43"/>
      <c r="H208" s="43"/>
      <c r="I208" s="43"/>
      <c r="J208" s="43"/>
      <c r="K208" s="43"/>
      <c r="L208" s="43"/>
      <c r="M208" s="6"/>
      <c r="P208" s="8"/>
      <c r="Q208" s="8"/>
      <c r="R208" s="8"/>
      <c r="S208" s="8"/>
      <c r="T208" s="8"/>
      <c r="U208" s="8"/>
      <c r="V208" s="8"/>
      <c r="W208" s="8"/>
      <c r="X208" s="8"/>
      <c r="Y208" s="8"/>
    </row>
    <row r="209" spans="1:49" s="43" customFormat="1" ht="30" customHeight="1">
      <c r="A209" s="56"/>
      <c r="B209" s="57"/>
      <c r="C209" s="57"/>
      <c r="D209" s="58"/>
      <c r="E209" s="59"/>
      <c r="F209" s="5"/>
      <c r="G209" s="5"/>
      <c r="H209" s="5"/>
      <c r="I209" s="5"/>
      <c r="J209" s="5"/>
      <c r="K209" s="5"/>
      <c r="L209" s="5"/>
      <c r="M209" s="6"/>
      <c r="O209" s="5"/>
      <c r="P209" s="8"/>
      <c r="Q209" s="146" t="s">
        <v>140</v>
      </c>
      <c r="R209" s="147"/>
      <c r="S209" s="147"/>
      <c r="T209" s="147"/>
      <c r="U209" s="147"/>
      <c r="V209" s="147"/>
      <c r="W209" s="147"/>
      <c r="X209" s="147"/>
      <c r="Y209" s="148"/>
      <c r="Z209" s="5"/>
      <c r="AA209" s="5"/>
      <c r="AB209" s="5"/>
      <c r="AC209" s="5"/>
      <c r="AD209" s="5"/>
      <c r="AE209" s="5"/>
      <c r="AF209" s="5"/>
      <c r="AG209" s="5"/>
      <c r="AH209" s="5"/>
      <c r="AI209" s="5"/>
      <c r="AJ209" s="5"/>
      <c r="AK209" s="5"/>
      <c r="AL209" s="5"/>
      <c r="AM209" s="5"/>
      <c r="AN209" s="5"/>
      <c r="AO209" s="5"/>
      <c r="AP209" s="5"/>
      <c r="AQ209" s="5"/>
      <c r="AR209" s="5"/>
      <c r="AS209" s="5"/>
      <c r="AT209" s="5"/>
      <c r="AU209" s="5"/>
      <c r="AV209" s="5"/>
      <c r="AW209" s="5"/>
    </row>
    <row r="210" spans="1:49" ht="24" customHeight="1">
      <c r="A210" s="72"/>
      <c r="M210" s="6"/>
      <c r="N210" s="6"/>
      <c r="O210" s="71"/>
      <c r="P210" s="12"/>
      <c r="Q210" s="14"/>
      <c r="R210" s="14"/>
      <c r="S210" s="14"/>
      <c r="T210" s="14"/>
      <c r="U210" s="14"/>
      <c r="V210" s="14"/>
      <c r="W210" s="14"/>
      <c r="X210" s="8"/>
      <c r="Y210" s="8"/>
    </row>
    <row r="211" spans="1:49" ht="24" customHeight="1">
      <c r="A211" s="83"/>
      <c r="B211" s="84"/>
      <c r="C211" s="84"/>
      <c r="D211" s="85"/>
      <c r="E211" s="78"/>
      <c r="G211" s="79"/>
      <c r="H211" s="79"/>
      <c r="I211" s="79"/>
      <c r="J211" s="79"/>
      <c r="K211" s="79"/>
      <c r="L211" s="79"/>
      <c r="M211" s="6"/>
      <c r="N211" s="6"/>
      <c r="O211" s="71"/>
      <c r="P211" s="12"/>
      <c r="Q211" s="14"/>
      <c r="R211" s="14"/>
      <c r="S211" s="14"/>
      <c r="T211" s="14"/>
      <c r="U211" s="14"/>
      <c r="V211" s="14"/>
      <c r="W211" s="14"/>
      <c r="X211" s="8"/>
      <c r="Y211" s="8"/>
    </row>
    <row r="212" spans="1:49" ht="30" customHeight="1">
      <c r="A212" s="83"/>
      <c r="B212" s="84"/>
      <c r="C212" s="84"/>
      <c r="D212" s="85"/>
      <c r="E212" s="78"/>
      <c r="G212" s="79"/>
      <c r="H212" s="79"/>
      <c r="I212" s="79"/>
      <c r="J212" s="79"/>
      <c r="K212" s="79"/>
      <c r="L212" s="79"/>
      <c r="M212" s="6"/>
      <c r="N212" s="6"/>
      <c r="O212" s="71"/>
      <c r="P212" s="80"/>
      <c r="Q212" s="86"/>
      <c r="R212" s="8"/>
      <c r="S212" s="8"/>
      <c r="T212" s="26"/>
      <c r="U212" s="8"/>
      <c r="V212" s="8"/>
      <c r="W212" s="8"/>
      <c r="X212" s="8"/>
      <c r="Y212" s="8"/>
    </row>
    <row r="213" spans="1:49" ht="30" customHeight="1">
      <c r="A213" s="83"/>
      <c r="B213" s="84"/>
      <c r="C213" s="84"/>
      <c r="D213" s="85"/>
      <c r="E213" s="78"/>
      <c r="G213" s="79"/>
      <c r="H213" s="79"/>
      <c r="I213" s="79"/>
      <c r="J213" s="79"/>
      <c r="K213" s="79"/>
      <c r="L213" s="79"/>
      <c r="M213" s="6"/>
      <c r="N213" s="6"/>
      <c r="O213" s="71"/>
      <c r="P213" s="80"/>
      <c r="Q213" s="86"/>
      <c r="R213" s="8"/>
      <c r="S213" s="8"/>
      <c r="T213" s="26"/>
      <c r="U213" s="8"/>
      <c r="V213" s="8"/>
      <c r="W213" s="8"/>
      <c r="X213" s="8"/>
      <c r="Y213" s="8"/>
    </row>
    <row r="214" spans="1:49" ht="30" customHeight="1">
      <c r="A214" s="83"/>
      <c r="B214" s="84"/>
      <c r="C214" s="84"/>
      <c r="D214" s="85"/>
      <c r="E214" s="78"/>
      <c r="G214" s="79"/>
      <c r="H214" s="79"/>
      <c r="I214" s="79"/>
      <c r="J214" s="79"/>
      <c r="K214" s="79"/>
      <c r="L214" s="79"/>
      <c r="M214" s="6"/>
      <c r="N214" s="6"/>
      <c r="O214" s="71"/>
      <c r="P214" s="80"/>
      <c r="Q214" s="86"/>
      <c r="R214" s="8"/>
      <c r="S214" s="8"/>
      <c r="T214" s="26"/>
      <c r="U214" s="8"/>
      <c r="V214" s="8"/>
      <c r="W214" s="8"/>
      <c r="X214" s="8"/>
      <c r="Y214" s="8"/>
    </row>
    <row r="215" spans="1:49" ht="30" customHeight="1">
      <c r="A215" s="83"/>
      <c r="B215" s="84"/>
      <c r="C215" s="84"/>
      <c r="D215" s="85"/>
      <c r="E215" s="78"/>
      <c r="G215" s="79"/>
      <c r="H215" s="79"/>
      <c r="I215" s="79"/>
      <c r="J215" s="79"/>
      <c r="K215" s="79"/>
      <c r="L215" s="79"/>
      <c r="M215" s="6"/>
      <c r="N215" s="6"/>
      <c r="O215" s="71"/>
      <c r="P215" s="80"/>
      <c r="Q215" s="86"/>
      <c r="R215" s="8"/>
      <c r="S215" s="8"/>
      <c r="T215" s="26"/>
      <c r="U215" s="8"/>
      <c r="V215" s="8"/>
      <c r="W215" s="8"/>
      <c r="X215" s="8"/>
      <c r="Y215" s="8"/>
    </row>
    <row r="216" spans="1:49" ht="30" customHeight="1">
      <c r="A216" s="83"/>
      <c r="B216" s="84"/>
      <c r="C216" s="84"/>
      <c r="D216" s="85"/>
      <c r="E216" s="78"/>
      <c r="G216" s="79"/>
      <c r="H216" s="79"/>
      <c r="I216" s="79"/>
      <c r="J216" s="79"/>
      <c r="K216" s="79"/>
      <c r="L216" s="79"/>
      <c r="M216" s="6"/>
      <c r="N216" s="6"/>
      <c r="O216" s="71"/>
      <c r="P216" s="80"/>
      <c r="Q216" s="86"/>
      <c r="R216" s="8"/>
      <c r="S216" s="8"/>
      <c r="T216" s="26"/>
      <c r="U216" s="8"/>
      <c r="V216" s="8"/>
      <c r="W216" s="8"/>
      <c r="X216" s="8"/>
      <c r="Y216" s="8"/>
    </row>
    <row r="217" spans="1:49" ht="30" customHeight="1">
      <c r="A217" s="87"/>
      <c r="B217" s="88"/>
      <c r="C217" s="88"/>
      <c r="D217" s="34"/>
      <c r="E217" s="1"/>
      <c r="F217" s="89" t="s">
        <v>188</v>
      </c>
      <c r="G217" s="90" t="s">
        <v>8</v>
      </c>
      <c r="H217" s="90" t="s">
        <v>10</v>
      </c>
      <c r="I217" s="89" t="s">
        <v>9</v>
      </c>
      <c r="J217" s="89" t="s">
        <v>187</v>
      </c>
      <c r="K217" s="89" t="s">
        <v>189</v>
      </c>
      <c r="L217" s="89" t="s">
        <v>190</v>
      </c>
      <c r="M217" s="6"/>
      <c r="N217" s="6"/>
      <c r="O217" s="71"/>
      <c r="P217" s="80"/>
      <c r="Q217" s="86"/>
      <c r="R217" s="8"/>
      <c r="S217" s="8"/>
      <c r="T217" s="26"/>
      <c r="U217" s="8"/>
      <c r="V217" s="8"/>
      <c r="W217" s="8"/>
      <c r="X217" s="8"/>
      <c r="Y217" s="8"/>
    </row>
    <row r="218" spans="1:49" ht="30" customHeight="1">
      <c r="B218" s="91"/>
      <c r="E218" s="3" t="s">
        <v>251</v>
      </c>
      <c r="F218" s="92">
        <v>5981450</v>
      </c>
      <c r="G218" s="92">
        <v>171667.62</v>
      </c>
      <c r="H218" s="92">
        <v>407527.81</v>
      </c>
      <c r="I218" s="92">
        <v>180977.22</v>
      </c>
      <c r="J218" s="92">
        <v>496331.47</v>
      </c>
      <c r="K218" s="92">
        <f>G218+H218+I218+J218</f>
        <v>1256504.1199999999</v>
      </c>
      <c r="L218" s="92">
        <f>F218-K218</f>
        <v>4724945.88</v>
      </c>
      <c r="M218" s="6"/>
      <c r="N218" s="6"/>
      <c r="P218" s="8"/>
      <c r="Q218" s="8"/>
      <c r="R218" s="8"/>
      <c r="S218" s="8"/>
      <c r="T218" s="8"/>
      <c r="U218" s="8"/>
      <c r="V218" s="8"/>
      <c r="W218" s="8"/>
      <c r="X218" s="8"/>
      <c r="Y218" s="8"/>
    </row>
    <row r="219" spans="1:49" ht="30" customHeight="1">
      <c r="E219" s="3" t="s">
        <v>255</v>
      </c>
      <c r="F219" s="92">
        <v>405500</v>
      </c>
      <c r="G219" s="92">
        <v>11637.85</v>
      </c>
      <c r="H219" s="92">
        <v>64567.199999999997</v>
      </c>
      <c r="I219" s="92">
        <v>12327.2</v>
      </c>
      <c r="J219" s="92">
        <v>0</v>
      </c>
      <c r="K219" s="92">
        <f>G219+H219+I219</f>
        <v>88532.25</v>
      </c>
      <c r="L219" s="92">
        <f>F219-K219</f>
        <v>316967.75</v>
      </c>
      <c r="M219" s="6"/>
      <c r="N219" s="6"/>
      <c r="P219" s="8"/>
      <c r="Q219" s="8"/>
      <c r="R219" s="8"/>
      <c r="S219" s="8"/>
      <c r="T219" s="8"/>
      <c r="U219" s="8"/>
      <c r="V219" s="8"/>
      <c r="W219" s="8"/>
      <c r="X219" s="8"/>
      <c r="Y219" s="8"/>
    </row>
    <row r="220" spans="1:49" ht="22.5" customHeight="1">
      <c r="B220" s="159"/>
      <c r="C220" s="160"/>
      <c r="D220" s="161"/>
      <c r="E220" s="93" t="s">
        <v>217</v>
      </c>
      <c r="F220" s="92">
        <v>161500</v>
      </c>
      <c r="G220" s="92">
        <v>4635.05</v>
      </c>
      <c r="H220" s="92">
        <v>32842.21</v>
      </c>
      <c r="I220" s="92">
        <v>4909.6000000000004</v>
      </c>
      <c r="J220" s="92">
        <v>0</v>
      </c>
      <c r="K220" s="92">
        <f>G220+H220+I220</f>
        <v>42386.86</v>
      </c>
      <c r="L220" s="92">
        <f>F220-K220</f>
        <v>119113.14</v>
      </c>
      <c r="M220" s="6"/>
      <c r="N220" s="6"/>
      <c r="P220" s="8"/>
      <c r="Q220" s="8"/>
      <c r="R220" s="8"/>
      <c r="S220" s="8"/>
      <c r="T220" s="8"/>
      <c r="U220" s="8"/>
      <c r="V220" s="8"/>
      <c r="W220" s="8"/>
      <c r="X220" s="8"/>
      <c r="Y220" s="8"/>
    </row>
    <row r="221" spans="1:49" ht="38.25" customHeight="1">
      <c r="B221" s="94"/>
      <c r="E221" s="95" t="s">
        <v>197</v>
      </c>
      <c r="F221" s="111">
        <f t="shared" ref="F221:L221" si="43">SUM(F218:F220)</f>
        <v>6548450</v>
      </c>
      <c r="G221" s="112">
        <f t="shared" si="43"/>
        <v>187940.52</v>
      </c>
      <c r="H221" s="112">
        <f t="shared" si="43"/>
        <v>504937.22000000003</v>
      </c>
      <c r="I221" s="112">
        <f t="shared" si="43"/>
        <v>198214.02000000002</v>
      </c>
      <c r="J221" s="112">
        <f t="shared" si="43"/>
        <v>496331.47</v>
      </c>
      <c r="K221" s="112">
        <f t="shared" si="43"/>
        <v>1387423.23</v>
      </c>
      <c r="L221" s="113">
        <f t="shared" si="43"/>
        <v>5161026.7699999996</v>
      </c>
      <c r="M221" s="6" t="s">
        <v>229</v>
      </c>
      <c r="N221" s="6"/>
      <c r="P221" s="8"/>
      <c r="Q221" s="8"/>
      <c r="R221" s="8"/>
      <c r="S221" s="8"/>
      <c r="T221" s="8"/>
      <c r="U221" s="8"/>
      <c r="V221" s="8"/>
      <c r="W221" s="8"/>
      <c r="X221" s="8"/>
      <c r="Y221" s="8"/>
    </row>
    <row r="222" spans="1:49" ht="61.5" customHeight="1">
      <c r="E222" s="45"/>
      <c r="F222" s="9"/>
      <c r="G222" s="9"/>
      <c r="H222" s="9"/>
      <c r="I222" s="9"/>
      <c r="J222" s="9"/>
      <c r="K222" s="9"/>
      <c r="L222" s="14"/>
      <c r="M222" s="6"/>
      <c r="N222" s="6"/>
      <c r="P222" s="8"/>
      <c r="Q222" s="8"/>
      <c r="R222" s="8"/>
      <c r="S222" s="8"/>
      <c r="T222" s="8"/>
      <c r="U222" s="8"/>
      <c r="V222" s="8"/>
      <c r="W222" s="8"/>
      <c r="X222" s="8"/>
      <c r="Y222" s="8"/>
    </row>
    <row r="223" spans="1:49" ht="35.25" customHeight="1">
      <c r="F223" s="8"/>
      <c r="G223" s="8"/>
      <c r="H223" s="8"/>
      <c r="I223" s="8"/>
      <c r="J223" s="8"/>
      <c r="K223" s="8"/>
      <c r="L223" s="8"/>
      <c r="M223" s="6"/>
      <c r="N223" s="6"/>
    </row>
    <row r="224" spans="1:49" ht="18.75">
      <c r="F224" s="8"/>
      <c r="G224" s="8"/>
      <c r="H224" s="8"/>
      <c r="I224" s="8"/>
      <c r="J224" s="8"/>
      <c r="K224" s="8"/>
      <c r="L224" s="8"/>
      <c r="M224" s="6"/>
      <c r="N224" s="6"/>
    </row>
    <row r="225" spans="5:23">
      <c r="F225" s="8"/>
      <c r="G225" s="8"/>
      <c r="H225" s="8"/>
      <c r="I225" s="8"/>
      <c r="J225" s="8"/>
      <c r="K225" s="8"/>
      <c r="L225" s="8"/>
    </row>
    <row r="226" spans="5:23">
      <c r="F226" s="8"/>
      <c r="G226" s="8"/>
      <c r="H226" s="8"/>
      <c r="I226" s="8"/>
      <c r="J226" s="8"/>
      <c r="K226" s="8"/>
      <c r="L226" s="8"/>
    </row>
    <row r="227" spans="5:23">
      <c r="F227" s="96"/>
      <c r="G227" s="96"/>
      <c r="H227" s="96"/>
      <c r="I227" s="96"/>
      <c r="J227" s="97"/>
      <c r="K227" s="96"/>
      <c r="L227" s="96"/>
    </row>
    <row r="228" spans="5:23">
      <c r="M228" s="96"/>
      <c r="N228" s="96"/>
      <c r="O228" s="97"/>
      <c r="P228" s="97"/>
    </row>
    <row r="232" spans="5:23">
      <c r="E232" s="98"/>
      <c r="F232" s="46"/>
      <c r="H232" s="46"/>
      <c r="J232" s="46"/>
      <c r="K232" s="46"/>
      <c r="L232" s="46"/>
    </row>
    <row r="233" spans="5:23">
      <c r="F233" s="46"/>
      <c r="M233" s="46"/>
      <c r="N233" s="46"/>
      <c r="S233" s="46"/>
      <c r="W233" s="46"/>
    </row>
  </sheetData>
  <mergeCells count="47">
    <mergeCell ref="Q58:Y58"/>
    <mergeCell ref="J203:L203"/>
    <mergeCell ref="A173:L173"/>
    <mergeCell ref="A184:L184"/>
    <mergeCell ref="A189:L189"/>
    <mergeCell ref="J199:L199"/>
    <mergeCell ref="J202:L202"/>
    <mergeCell ref="Q169:W169"/>
    <mergeCell ref="A160:L160"/>
    <mergeCell ref="A80:L80"/>
    <mergeCell ref="A154:L154"/>
    <mergeCell ref="Q192:W192"/>
    <mergeCell ref="A88:L88"/>
    <mergeCell ref="A71:L71"/>
    <mergeCell ref="A76:L76"/>
    <mergeCell ref="Q157:W157"/>
    <mergeCell ref="B220:D220"/>
    <mergeCell ref="A63:L63"/>
    <mergeCell ref="A58:L58"/>
    <mergeCell ref="Q7:Y7"/>
    <mergeCell ref="A38:L38"/>
    <mergeCell ref="Q50:Y50"/>
    <mergeCell ref="Q44:Y44"/>
    <mergeCell ref="A54:L54"/>
    <mergeCell ref="Q13:Y13"/>
    <mergeCell ref="Q20:T20"/>
    <mergeCell ref="Q86:Y86"/>
    <mergeCell ref="Q65:Y65"/>
    <mergeCell ref="T71:V71"/>
    <mergeCell ref="Q106:Y106"/>
    <mergeCell ref="Q100:Y100"/>
    <mergeCell ref="Q163:W163"/>
    <mergeCell ref="A1:L6"/>
    <mergeCell ref="A8:L8"/>
    <mergeCell ref="A26:L26"/>
    <mergeCell ref="A30:L30"/>
    <mergeCell ref="A44:L44"/>
    <mergeCell ref="Q209:Y209"/>
    <mergeCell ref="Q147:Y147"/>
    <mergeCell ref="A99:L99"/>
    <mergeCell ref="Q187:W187"/>
    <mergeCell ref="A144:L144"/>
    <mergeCell ref="A123:L123"/>
    <mergeCell ref="A177:L177"/>
    <mergeCell ref="A136:L136"/>
    <mergeCell ref="A127:L127"/>
    <mergeCell ref="A103:L103"/>
  </mergeCells>
  <phoneticPr fontId="2" type="noConversion"/>
  <pageMargins left="0.25" right="0.25" top="0.41" bottom="0.24" header="0.3" footer="0.3"/>
  <pageSetup paperSize="5" scale="54" fitToHeight="0" orientation="landscape" horizontalDpi="4294967295" verticalDpi="4294967295" r:id="rId1"/>
  <rowBreaks count="7" manualBreakCount="7">
    <brk id="37" max="11" man="1"/>
    <brk id="62" max="11" man="1"/>
    <brk id="86" max="11" man="1"/>
    <brk id="118" max="11" man="1"/>
    <brk id="149" max="11" man="1"/>
    <brk id="176" max="11" man="1"/>
    <brk id="217" max="16383" man="1"/>
  </rowBreaks>
  <ignoredErrors>
    <ignoredError sqref="K62 L83 B84:E84 B83 K140 K107 K14:L14 K12:K13 L15 J79 V62 J84:L84 I188 I62:J62 H79 K47:L47 K48 G84 K130 G43 H43:I43 K85 L151 K166:K168 J172 K109:L109 D83:E83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49EC0B-5DD1-4F2D-826B-9104A82ADABF}">
  <dimension ref="B7:N107"/>
  <sheetViews>
    <sheetView topLeftCell="D1" workbookViewId="0">
      <selection activeCell="G7" sqref="G7"/>
    </sheetView>
  </sheetViews>
  <sheetFormatPr baseColWidth="10" defaultRowHeight="15"/>
  <cols>
    <col min="3" max="3" width="42.5703125" bestFit="1" customWidth="1"/>
    <col min="4" max="4" width="38.140625" bestFit="1" customWidth="1"/>
    <col min="6" max="6" width="40.42578125" bestFit="1" customWidth="1"/>
    <col min="7" max="7" width="38.7109375" bestFit="1" customWidth="1"/>
    <col min="8" max="8" width="24.5703125" bestFit="1" customWidth="1"/>
  </cols>
  <sheetData>
    <row r="7" spans="2:14" ht="15.75" thickBot="1"/>
    <row r="8" spans="2:14">
      <c r="B8" s="179" t="s">
        <v>366</v>
      </c>
      <c r="C8" s="180"/>
      <c r="D8" s="180"/>
      <c r="E8" s="180"/>
      <c r="F8" s="180"/>
      <c r="G8" s="180"/>
      <c r="H8" s="180"/>
      <c r="I8" s="180"/>
      <c r="J8" s="180"/>
      <c r="K8" s="180"/>
      <c r="L8" s="180"/>
      <c r="M8" s="180"/>
      <c r="N8" s="181"/>
    </row>
    <row r="9" spans="2:14">
      <c r="B9" s="182"/>
      <c r="C9" s="183"/>
      <c r="D9" s="183"/>
      <c r="E9" s="183"/>
      <c r="F9" s="183"/>
      <c r="G9" s="183"/>
      <c r="H9" s="183"/>
      <c r="I9" s="183"/>
      <c r="J9" s="183"/>
      <c r="K9" s="183"/>
      <c r="L9" s="183"/>
      <c r="M9" s="183"/>
      <c r="N9" s="184"/>
    </row>
    <row r="10" spans="2:14">
      <c r="B10" s="182"/>
      <c r="C10" s="183"/>
      <c r="D10" s="183"/>
      <c r="E10" s="183"/>
      <c r="F10" s="183"/>
      <c r="G10" s="183"/>
      <c r="H10" s="183"/>
      <c r="I10" s="183"/>
      <c r="J10" s="183"/>
      <c r="K10" s="183"/>
      <c r="L10" s="183"/>
      <c r="M10" s="183"/>
      <c r="N10" s="184"/>
    </row>
    <row r="11" spans="2:14">
      <c r="B11" s="182"/>
      <c r="C11" s="183"/>
      <c r="D11" s="183"/>
      <c r="E11" s="183"/>
      <c r="F11" s="183"/>
      <c r="G11" s="183"/>
      <c r="H11" s="183"/>
      <c r="I11" s="183"/>
      <c r="J11" s="183"/>
      <c r="K11" s="183"/>
      <c r="L11" s="183"/>
      <c r="M11" s="183"/>
      <c r="N11" s="184"/>
    </row>
    <row r="12" spans="2:14">
      <c r="B12" s="182"/>
      <c r="C12" s="183"/>
      <c r="D12" s="183"/>
      <c r="E12" s="183"/>
      <c r="F12" s="183"/>
      <c r="G12" s="183"/>
      <c r="H12" s="183"/>
      <c r="I12" s="183"/>
      <c r="J12" s="183"/>
      <c r="K12" s="183"/>
      <c r="L12" s="183"/>
      <c r="M12" s="183"/>
      <c r="N12" s="184"/>
    </row>
    <row r="13" spans="2:14" ht="15.75" thickBot="1">
      <c r="B13" s="182"/>
      <c r="C13" s="183"/>
      <c r="D13" s="183"/>
      <c r="E13" s="183"/>
      <c r="F13" s="183"/>
      <c r="G13" s="183"/>
      <c r="H13" s="183"/>
      <c r="I13" s="183"/>
      <c r="J13" s="183"/>
      <c r="K13" s="183"/>
      <c r="L13" s="183"/>
      <c r="M13" s="183"/>
      <c r="N13" s="184"/>
    </row>
    <row r="14" spans="2:14" ht="21" thickBot="1">
      <c r="B14" s="185" t="s">
        <v>276</v>
      </c>
      <c r="C14" s="186" t="s">
        <v>157</v>
      </c>
      <c r="D14" s="187" t="s">
        <v>156</v>
      </c>
      <c r="E14" s="187" t="s">
        <v>159</v>
      </c>
      <c r="F14" s="187" t="s">
        <v>160</v>
      </c>
      <c r="G14" s="187"/>
      <c r="H14" s="187" t="s">
        <v>161</v>
      </c>
      <c r="I14" s="187" t="s">
        <v>162</v>
      </c>
      <c r="J14" s="187" t="s">
        <v>1</v>
      </c>
      <c r="K14" s="187" t="s">
        <v>277</v>
      </c>
      <c r="L14" s="187" t="s">
        <v>164</v>
      </c>
      <c r="M14" s="187"/>
      <c r="N14" s="188"/>
    </row>
    <row r="15" spans="2:14" ht="27" thickBot="1">
      <c r="B15" s="189" t="s">
        <v>278</v>
      </c>
      <c r="C15" s="190"/>
      <c r="D15" s="190"/>
      <c r="E15" s="190"/>
      <c r="F15" s="190"/>
      <c r="G15" s="190"/>
      <c r="H15" s="190"/>
      <c r="I15" s="190"/>
      <c r="J15" s="190"/>
      <c r="K15" s="190"/>
      <c r="L15" s="190"/>
      <c r="M15" s="190"/>
      <c r="N15" s="191"/>
    </row>
    <row r="16" spans="2:14" ht="18.75" thickBot="1">
      <c r="B16" s="192" t="s">
        <v>4</v>
      </c>
      <c r="C16" s="192" t="s">
        <v>5</v>
      </c>
      <c r="D16" s="192" t="s">
        <v>6</v>
      </c>
      <c r="E16" s="192" t="s">
        <v>148</v>
      </c>
      <c r="F16" s="192" t="s">
        <v>7</v>
      </c>
      <c r="G16" s="192" t="s">
        <v>279</v>
      </c>
      <c r="H16" s="192" t="s">
        <v>165</v>
      </c>
      <c r="I16" s="192" t="s">
        <v>8</v>
      </c>
      <c r="J16" s="192" t="s">
        <v>10</v>
      </c>
      <c r="K16" s="192" t="s">
        <v>9</v>
      </c>
      <c r="L16" s="192" t="s">
        <v>166</v>
      </c>
      <c r="M16" s="192" t="s">
        <v>167</v>
      </c>
      <c r="N16" s="192" t="s">
        <v>168</v>
      </c>
    </row>
    <row r="17" spans="2:14" ht="15.75">
      <c r="B17" s="193">
        <v>1</v>
      </c>
      <c r="C17" s="194" t="s">
        <v>280</v>
      </c>
      <c r="D17" s="194" t="s">
        <v>281</v>
      </c>
      <c r="E17" s="193" t="s">
        <v>151</v>
      </c>
      <c r="F17" s="193" t="s">
        <v>282</v>
      </c>
      <c r="G17" s="193" t="s">
        <v>283</v>
      </c>
      <c r="H17" s="195">
        <v>45000</v>
      </c>
      <c r="I17" s="195">
        <v>1291.5</v>
      </c>
      <c r="J17" s="195">
        <v>1148.32</v>
      </c>
      <c r="K17" s="196">
        <v>1368</v>
      </c>
      <c r="L17" s="195">
        <v>25</v>
      </c>
      <c r="M17" s="196">
        <f>I17+J17+K17+L17</f>
        <v>3832.8199999999997</v>
      </c>
      <c r="N17" s="197">
        <f>+H17-M17</f>
        <v>41167.18</v>
      </c>
    </row>
    <row r="18" spans="2:14" ht="120">
      <c r="B18" s="198">
        <v>2</v>
      </c>
      <c r="C18" s="199" t="s">
        <v>284</v>
      </c>
      <c r="D18" s="199" t="s">
        <v>285</v>
      </c>
      <c r="E18" s="198" t="s">
        <v>152</v>
      </c>
      <c r="F18" s="198" t="s">
        <v>282</v>
      </c>
      <c r="G18" s="198" t="s">
        <v>286</v>
      </c>
      <c r="H18" s="200">
        <v>115000</v>
      </c>
      <c r="I18" s="200">
        <f>H18*2.87%</f>
        <v>3300.5</v>
      </c>
      <c r="J18" s="200">
        <v>15633.81</v>
      </c>
      <c r="K18" s="200">
        <v>3496</v>
      </c>
      <c r="L18" s="200">
        <v>3125</v>
      </c>
      <c r="M18" s="200">
        <f t="shared" ref="M18" si="0">I18+J18+K18+L18</f>
        <v>25555.309999999998</v>
      </c>
      <c r="N18" s="200">
        <f>+H18-M18</f>
        <v>89444.69</v>
      </c>
    </row>
    <row r="19" spans="2:14" ht="32.25" thickBot="1">
      <c r="B19" s="201" t="s">
        <v>170</v>
      </c>
      <c r="C19" s="202"/>
      <c r="D19" s="202"/>
      <c r="E19" s="202"/>
      <c r="F19" s="202"/>
      <c r="G19" s="202" t="s">
        <v>287</v>
      </c>
      <c r="H19" s="203">
        <f t="shared" ref="H19:N19" si="1">SUM(H17:H18)</f>
        <v>160000</v>
      </c>
      <c r="I19" s="203">
        <f t="shared" si="1"/>
        <v>4592</v>
      </c>
      <c r="J19" s="203">
        <f t="shared" si="1"/>
        <v>16782.13</v>
      </c>
      <c r="K19" s="203">
        <f t="shared" si="1"/>
        <v>4864</v>
      </c>
      <c r="L19" s="203">
        <f t="shared" si="1"/>
        <v>3150</v>
      </c>
      <c r="M19" s="203">
        <f t="shared" si="1"/>
        <v>29388.129999999997</v>
      </c>
      <c r="N19" s="203">
        <f t="shared" si="1"/>
        <v>130611.87</v>
      </c>
    </row>
    <row r="20" spans="2:14" ht="27.75" thickTop="1" thickBot="1">
      <c r="B20" s="189" t="s">
        <v>288</v>
      </c>
      <c r="C20" s="190"/>
      <c r="D20" s="190"/>
      <c r="E20" s="190"/>
      <c r="F20" s="190"/>
      <c r="G20" s="190"/>
      <c r="H20" s="190"/>
      <c r="I20" s="190"/>
      <c r="J20" s="190"/>
      <c r="K20" s="190"/>
      <c r="L20" s="190"/>
      <c r="M20" s="190"/>
      <c r="N20" s="191"/>
    </row>
    <row r="21" spans="2:14" ht="20.25" customHeight="1" thickBot="1">
      <c r="B21" s="192" t="s">
        <v>4</v>
      </c>
      <c r="C21" s="192" t="s">
        <v>5</v>
      </c>
      <c r="D21" s="192" t="s">
        <v>6</v>
      </c>
      <c r="E21" s="192" t="s">
        <v>148</v>
      </c>
      <c r="F21" s="192" t="s">
        <v>7</v>
      </c>
      <c r="G21" s="192" t="s">
        <v>279</v>
      </c>
      <c r="H21" s="192" t="s">
        <v>165</v>
      </c>
      <c r="I21" s="192" t="s">
        <v>8</v>
      </c>
      <c r="J21" s="192" t="s">
        <v>10</v>
      </c>
      <c r="K21" s="192" t="s">
        <v>9</v>
      </c>
      <c r="L21" s="192" t="s">
        <v>166</v>
      </c>
      <c r="M21" s="192" t="s">
        <v>167</v>
      </c>
      <c r="N21" s="192" t="s">
        <v>168</v>
      </c>
    </row>
    <row r="22" spans="2:14" ht="90">
      <c r="B22" s="198">
        <v>3</v>
      </c>
      <c r="C22" s="204" t="s">
        <v>289</v>
      </c>
      <c r="D22" s="199" t="s">
        <v>30</v>
      </c>
      <c r="E22" s="198" t="s">
        <v>152</v>
      </c>
      <c r="F22" s="198" t="s">
        <v>282</v>
      </c>
      <c r="G22" s="198" t="s">
        <v>290</v>
      </c>
      <c r="H22" s="205">
        <v>55000</v>
      </c>
      <c r="I22" s="205">
        <v>1578.5</v>
      </c>
      <c r="J22" s="205">
        <v>2559.67</v>
      </c>
      <c r="K22" s="200">
        <v>1672</v>
      </c>
      <c r="L22" s="205">
        <v>30445</v>
      </c>
      <c r="M22" s="200">
        <v>36255.17</v>
      </c>
      <c r="N22" s="206">
        <f>+H22-M22</f>
        <v>18744.830000000002</v>
      </c>
    </row>
    <row r="23" spans="2:14" ht="31.5">
      <c r="B23" s="207" t="s">
        <v>170</v>
      </c>
      <c r="C23" s="208"/>
      <c r="D23" s="208"/>
      <c r="E23" s="208"/>
      <c r="F23" s="208"/>
      <c r="G23" s="208" t="s">
        <v>287</v>
      </c>
      <c r="H23" s="209">
        <f t="shared" ref="H23:N23" si="2">SUM(H22:H22)</f>
        <v>55000</v>
      </c>
      <c r="I23" s="209">
        <f t="shared" si="2"/>
        <v>1578.5</v>
      </c>
      <c r="J23" s="209">
        <f t="shared" si="2"/>
        <v>2559.67</v>
      </c>
      <c r="K23" s="210">
        <f t="shared" si="2"/>
        <v>1672</v>
      </c>
      <c r="L23" s="210">
        <f t="shared" si="2"/>
        <v>30445</v>
      </c>
      <c r="M23" s="210">
        <f t="shared" si="2"/>
        <v>36255.17</v>
      </c>
      <c r="N23" s="210">
        <f t="shared" si="2"/>
        <v>18744.830000000002</v>
      </c>
    </row>
    <row r="24" spans="2:14" ht="27" thickBot="1">
      <c r="B24" s="189" t="s">
        <v>291</v>
      </c>
      <c r="C24" s="190"/>
      <c r="D24" s="190"/>
      <c r="E24" s="190"/>
      <c r="F24" s="190"/>
      <c r="G24" s="190"/>
      <c r="H24" s="190"/>
      <c r="I24" s="190"/>
      <c r="J24" s="190"/>
      <c r="K24" s="190"/>
      <c r="L24" s="190"/>
      <c r="M24" s="190"/>
      <c r="N24" s="191"/>
    </row>
    <row r="25" spans="2:14" ht="18.75" thickBot="1">
      <c r="B25" s="211" t="s">
        <v>4</v>
      </c>
      <c r="C25" s="211" t="s">
        <v>5</v>
      </c>
      <c r="D25" s="211" t="s">
        <v>6</v>
      </c>
      <c r="E25" s="211" t="s">
        <v>148</v>
      </c>
      <c r="F25" s="211" t="s">
        <v>7</v>
      </c>
      <c r="G25" s="211" t="s">
        <v>279</v>
      </c>
      <c r="H25" s="211" t="s">
        <v>165</v>
      </c>
      <c r="I25" s="211" t="s">
        <v>8</v>
      </c>
      <c r="J25" s="211" t="s">
        <v>10</v>
      </c>
      <c r="K25" s="211" t="s">
        <v>9</v>
      </c>
      <c r="L25" s="211" t="s">
        <v>166</v>
      </c>
      <c r="M25" s="211" t="s">
        <v>167</v>
      </c>
      <c r="N25" s="211" t="s">
        <v>168</v>
      </c>
    </row>
    <row r="26" spans="2:14" ht="135">
      <c r="B26" s="198">
        <v>4</v>
      </c>
      <c r="C26" s="199" t="s">
        <v>292</v>
      </c>
      <c r="D26" s="199" t="s">
        <v>293</v>
      </c>
      <c r="E26" s="198" t="s">
        <v>151</v>
      </c>
      <c r="F26" s="198" t="s">
        <v>282</v>
      </c>
      <c r="G26" s="198" t="s">
        <v>294</v>
      </c>
      <c r="H26" s="200">
        <v>122500</v>
      </c>
      <c r="I26" s="200">
        <v>3515.75</v>
      </c>
      <c r="J26" s="200">
        <v>16969.13</v>
      </c>
      <c r="K26" s="200">
        <v>3724</v>
      </c>
      <c r="L26" s="200">
        <v>1740.46</v>
      </c>
      <c r="M26" s="200">
        <f>I26+J26+K26+L26</f>
        <v>25949.34</v>
      </c>
      <c r="N26" s="212">
        <f>+H26-M26</f>
        <v>96550.66</v>
      </c>
    </row>
    <row r="27" spans="2:14" ht="32.25" thickBot="1">
      <c r="B27" s="207" t="s">
        <v>170</v>
      </c>
      <c r="C27" s="208"/>
      <c r="D27" s="208"/>
      <c r="E27" s="208"/>
      <c r="F27" s="208"/>
      <c r="G27" s="208" t="s">
        <v>287</v>
      </c>
      <c r="H27" s="209">
        <f>+H26</f>
        <v>122500</v>
      </c>
      <c r="I27" s="209">
        <f t="shared" ref="I27:N27" si="3">+I26</f>
        <v>3515.75</v>
      </c>
      <c r="J27" s="209">
        <f t="shared" si="3"/>
        <v>16969.13</v>
      </c>
      <c r="K27" s="209">
        <f>+K26</f>
        <v>3724</v>
      </c>
      <c r="L27" s="209">
        <f t="shared" si="3"/>
        <v>1740.46</v>
      </c>
      <c r="M27" s="209">
        <f t="shared" si="3"/>
        <v>25949.34</v>
      </c>
      <c r="N27" s="209">
        <f t="shared" si="3"/>
        <v>96550.66</v>
      </c>
    </row>
    <row r="28" spans="2:14" ht="27" thickBot="1">
      <c r="B28" s="213" t="s">
        <v>295</v>
      </c>
      <c r="C28" s="214"/>
      <c r="D28" s="214"/>
      <c r="E28" s="214"/>
      <c r="F28" s="214"/>
      <c r="G28" s="214"/>
      <c r="H28" s="214"/>
      <c r="I28" s="214"/>
      <c r="J28" s="214"/>
      <c r="K28" s="214"/>
      <c r="L28" s="214"/>
      <c r="M28" s="214"/>
      <c r="N28" s="215"/>
    </row>
    <row r="29" spans="2:14" ht="18.75" thickBot="1">
      <c r="B29" s="211" t="s">
        <v>4</v>
      </c>
      <c r="C29" s="211" t="s">
        <v>5</v>
      </c>
      <c r="D29" s="211" t="s">
        <v>6</v>
      </c>
      <c r="E29" s="211" t="s">
        <v>148</v>
      </c>
      <c r="F29" s="211" t="s">
        <v>7</v>
      </c>
      <c r="G29" s="211" t="s">
        <v>279</v>
      </c>
      <c r="H29" s="211" t="s">
        <v>165</v>
      </c>
      <c r="I29" s="211" t="s">
        <v>8</v>
      </c>
      <c r="J29" s="211" t="s">
        <v>10</v>
      </c>
      <c r="K29" s="211" t="s">
        <v>9</v>
      </c>
      <c r="L29" s="211" t="s">
        <v>166</v>
      </c>
      <c r="M29" s="211" t="s">
        <v>167</v>
      </c>
      <c r="N29" s="211" t="s">
        <v>168</v>
      </c>
    </row>
    <row r="30" spans="2:14" ht="75">
      <c r="B30" s="198">
        <v>5</v>
      </c>
      <c r="C30" s="199" t="s">
        <v>296</v>
      </c>
      <c r="D30" s="204" t="s">
        <v>297</v>
      </c>
      <c r="E30" s="198" t="s">
        <v>152</v>
      </c>
      <c r="F30" s="198" t="s">
        <v>282</v>
      </c>
      <c r="G30" s="198" t="s">
        <v>298</v>
      </c>
      <c r="H30" s="200">
        <v>45000</v>
      </c>
      <c r="I30" s="200">
        <f>H30*2.87%</f>
        <v>1291.5</v>
      </c>
      <c r="J30" s="200">
        <v>1148.32</v>
      </c>
      <c r="K30" s="216">
        <v>1368</v>
      </c>
      <c r="L30" s="200">
        <v>1125</v>
      </c>
      <c r="M30" s="200">
        <f>I30+J30+K30+L30</f>
        <v>4932.82</v>
      </c>
      <c r="N30" s="200">
        <f>+H30-M30</f>
        <v>40067.18</v>
      </c>
    </row>
    <row r="31" spans="2:14" ht="15" customHeight="1">
      <c r="B31" s="207" t="s">
        <v>170</v>
      </c>
      <c r="C31" s="208"/>
      <c r="D31" s="208"/>
      <c r="E31" s="208"/>
      <c r="F31" s="208"/>
      <c r="G31" s="208" t="s">
        <v>287</v>
      </c>
      <c r="H31" s="209">
        <f>+H30</f>
        <v>45000</v>
      </c>
      <c r="I31" s="209">
        <f>+I30</f>
        <v>1291.5</v>
      </c>
      <c r="J31" s="209">
        <v>1148.32</v>
      </c>
      <c r="K31" s="209">
        <v>1368</v>
      </c>
      <c r="L31" s="209">
        <f>+L30</f>
        <v>1125</v>
      </c>
      <c r="M31" s="209">
        <f>+M30</f>
        <v>4932.82</v>
      </c>
      <c r="N31" s="209">
        <f>+N30</f>
        <v>40067.18</v>
      </c>
    </row>
    <row r="32" spans="2:14" ht="27" thickBot="1">
      <c r="B32" s="189" t="s">
        <v>299</v>
      </c>
      <c r="C32" s="190"/>
      <c r="D32" s="190"/>
      <c r="E32" s="190"/>
      <c r="F32" s="190"/>
      <c r="G32" s="190"/>
      <c r="H32" s="190"/>
      <c r="I32" s="190"/>
      <c r="J32" s="190"/>
      <c r="K32" s="190"/>
      <c r="L32" s="190"/>
      <c r="M32" s="190"/>
      <c r="N32" s="191"/>
    </row>
    <row r="33" spans="2:14" ht="18.75" thickBot="1">
      <c r="B33" s="211" t="s">
        <v>4</v>
      </c>
      <c r="C33" s="211" t="s">
        <v>5</v>
      </c>
      <c r="D33" s="211" t="s">
        <v>6</v>
      </c>
      <c r="E33" s="211" t="s">
        <v>148</v>
      </c>
      <c r="F33" s="211" t="s">
        <v>7</v>
      </c>
      <c r="G33" s="211" t="s">
        <v>279</v>
      </c>
      <c r="H33" s="211" t="s">
        <v>165</v>
      </c>
      <c r="I33" s="211" t="s">
        <v>8</v>
      </c>
      <c r="J33" s="211" t="s">
        <v>10</v>
      </c>
      <c r="K33" s="211" t="s">
        <v>9</v>
      </c>
      <c r="L33" s="211" t="s">
        <v>166</v>
      </c>
      <c r="M33" s="211" t="s">
        <v>167</v>
      </c>
      <c r="N33" s="211" t="s">
        <v>168</v>
      </c>
    </row>
    <row r="34" spans="2:14" ht="75">
      <c r="B34" s="198">
        <v>6</v>
      </c>
      <c r="C34" s="199" t="s">
        <v>300</v>
      </c>
      <c r="D34" s="199" t="s">
        <v>301</v>
      </c>
      <c r="E34" s="198" t="s">
        <v>152</v>
      </c>
      <c r="F34" s="198" t="s">
        <v>282</v>
      </c>
      <c r="G34" s="198" t="s">
        <v>294</v>
      </c>
      <c r="H34" s="200">
        <v>55000</v>
      </c>
      <c r="I34" s="200">
        <v>1578.5</v>
      </c>
      <c r="J34" s="200">
        <v>2559.67</v>
      </c>
      <c r="K34" s="200">
        <v>1672</v>
      </c>
      <c r="L34" s="200">
        <v>25</v>
      </c>
      <c r="M34" s="200">
        <f>I34+J34+K34+L34</f>
        <v>5835.17</v>
      </c>
      <c r="N34" s="212">
        <f>+H34-M34</f>
        <v>49164.83</v>
      </c>
    </row>
    <row r="35" spans="2:14" ht="32.25" thickBot="1">
      <c r="B35" s="207" t="s">
        <v>170</v>
      </c>
      <c r="C35" s="208"/>
      <c r="D35" s="208"/>
      <c r="E35" s="208"/>
      <c r="F35" s="208"/>
      <c r="G35" s="208" t="s">
        <v>287</v>
      </c>
      <c r="H35" s="209">
        <f>+H34</f>
        <v>55000</v>
      </c>
      <c r="I35" s="209">
        <f t="shared" ref="I35:J35" si="4">+I34</f>
        <v>1578.5</v>
      </c>
      <c r="J35" s="209">
        <f t="shared" si="4"/>
        <v>2559.67</v>
      </c>
      <c r="K35" s="209">
        <f>+K34</f>
        <v>1672</v>
      </c>
      <c r="L35" s="209">
        <f t="shared" ref="L35:N35" si="5">+L34</f>
        <v>25</v>
      </c>
      <c r="M35" s="209">
        <f t="shared" si="5"/>
        <v>5835.17</v>
      </c>
      <c r="N35" s="209">
        <f t="shared" si="5"/>
        <v>49164.83</v>
      </c>
    </row>
    <row r="36" spans="2:14" ht="27" thickBot="1">
      <c r="B36" s="213" t="s">
        <v>302</v>
      </c>
      <c r="C36" s="214"/>
      <c r="D36" s="214"/>
      <c r="E36" s="214"/>
      <c r="F36" s="214"/>
      <c r="G36" s="214"/>
      <c r="H36" s="214"/>
      <c r="I36" s="214"/>
      <c r="J36" s="214"/>
      <c r="K36" s="214"/>
      <c r="L36" s="214"/>
      <c r="M36" s="214"/>
      <c r="N36" s="215"/>
    </row>
    <row r="37" spans="2:14" ht="18.75" thickBot="1">
      <c r="B37" s="217" t="s">
        <v>4</v>
      </c>
      <c r="C37" s="218" t="s">
        <v>5</v>
      </c>
      <c r="D37" s="218" t="s">
        <v>6</v>
      </c>
      <c r="E37" s="218" t="s">
        <v>148</v>
      </c>
      <c r="F37" s="218" t="s">
        <v>7</v>
      </c>
      <c r="G37" s="218" t="s">
        <v>279</v>
      </c>
      <c r="H37" s="218" t="s">
        <v>165</v>
      </c>
      <c r="I37" s="218" t="s">
        <v>8</v>
      </c>
      <c r="J37" s="218" t="s">
        <v>10</v>
      </c>
      <c r="K37" s="218" t="s">
        <v>9</v>
      </c>
      <c r="L37" s="218" t="s">
        <v>166</v>
      </c>
      <c r="M37" s="218" t="s">
        <v>167</v>
      </c>
      <c r="N37" s="219" t="s">
        <v>168</v>
      </c>
    </row>
    <row r="38" spans="2:14" ht="90">
      <c r="B38" s="198">
        <v>7</v>
      </c>
      <c r="C38" s="199" t="s">
        <v>303</v>
      </c>
      <c r="D38" s="199" t="s">
        <v>304</v>
      </c>
      <c r="E38" s="198" t="s">
        <v>152</v>
      </c>
      <c r="F38" s="198" t="s">
        <v>282</v>
      </c>
      <c r="G38" s="198" t="s">
        <v>298</v>
      </c>
      <c r="H38" s="220">
        <v>65000</v>
      </c>
      <c r="I38" s="220">
        <f>H38*2.87%</f>
        <v>1865.5</v>
      </c>
      <c r="J38" s="220">
        <v>4427.55</v>
      </c>
      <c r="K38" s="220">
        <v>1976</v>
      </c>
      <c r="L38" s="220">
        <v>25</v>
      </c>
      <c r="M38" s="220">
        <f>I38+J38+K38+L38</f>
        <v>8294.0499999999993</v>
      </c>
      <c r="N38" s="220">
        <f>+H38-M38</f>
        <v>56705.95</v>
      </c>
    </row>
    <row r="39" spans="2:14" ht="32.25" thickBot="1">
      <c r="B39" s="207" t="s">
        <v>170</v>
      </c>
      <c r="C39" s="208"/>
      <c r="D39" s="208"/>
      <c r="E39" s="208"/>
      <c r="F39" s="208"/>
      <c r="G39" s="208" t="s">
        <v>287</v>
      </c>
      <c r="H39" s="209">
        <f t="shared" ref="H39:N39" si="6">SUM(H38:H38)</f>
        <v>65000</v>
      </c>
      <c r="I39" s="209">
        <f t="shared" si="6"/>
        <v>1865.5</v>
      </c>
      <c r="J39" s="209">
        <f t="shared" si="6"/>
        <v>4427.55</v>
      </c>
      <c r="K39" s="209">
        <f t="shared" si="6"/>
        <v>1976</v>
      </c>
      <c r="L39" s="209">
        <f t="shared" si="6"/>
        <v>25</v>
      </c>
      <c r="M39" s="209">
        <f t="shared" si="6"/>
        <v>8294.0499999999993</v>
      </c>
      <c r="N39" s="209">
        <f t="shared" si="6"/>
        <v>56705.95</v>
      </c>
    </row>
    <row r="40" spans="2:14" ht="27" thickBot="1">
      <c r="B40" s="221" t="s">
        <v>305</v>
      </c>
      <c r="C40" s="222"/>
      <c r="D40" s="222"/>
      <c r="E40" s="222"/>
      <c r="F40" s="222"/>
      <c r="G40" s="222"/>
      <c r="H40" s="222"/>
      <c r="I40" s="222"/>
      <c r="J40" s="222"/>
      <c r="K40" s="222"/>
      <c r="L40" s="222"/>
      <c r="M40" s="222"/>
      <c r="N40" s="223"/>
    </row>
    <row r="41" spans="2:14" ht="18.75" thickBot="1">
      <c r="B41" s="217" t="s">
        <v>4</v>
      </c>
      <c r="C41" s="218" t="s">
        <v>5</v>
      </c>
      <c r="D41" s="218" t="s">
        <v>6</v>
      </c>
      <c r="E41" s="218" t="s">
        <v>148</v>
      </c>
      <c r="F41" s="218" t="s">
        <v>7</v>
      </c>
      <c r="G41" s="218" t="s">
        <v>279</v>
      </c>
      <c r="H41" s="218" t="s">
        <v>165</v>
      </c>
      <c r="I41" s="218" t="s">
        <v>8</v>
      </c>
      <c r="J41" s="218" t="s">
        <v>10</v>
      </c>
      <c r="K41" s="218" t="s">
        <v>9</v>
      </c>
      <c r="L41" s="218" t="s">
        <v>166</v>
      </c>
      <c r="M41" s="218" t="s">
        <v>167</v>
      </c>
      <c r="N41" s="224" t="s">
        <v>168</v>
      </c>
    </row>
    <row r="42" spans="2:14" ht="103.5">
      <c r="B42" s="225">
        <v>8</v>
      </c>
      <c r="C42" s="226" t="s">
        <v>306</v>
      </c>
      <c r="D42" s="226" t="s">
        <v>307</v>
      </c>
      <c r="E42" s="227" t="s">
        <v>151</v>
      </c>
      <c r="F42" s="198" t="s">
        <v>282</v>
      </c>
      <c r="G42" s="198" t="s">
        <v>308</v>
      </c>
      <c r="H42" s="220">
        <v>82500</v>
      </c>
      <c r="I42" s="220">
        <f>H42*0.0287</f>
        <v>2367.75</v>
      </c>
      <c r="J42" s="220">
        <v>7989</v>
      </c>
      <c r="K42" s="220">
        <v>2508</v>
      </c>
      <c r="L42" s="220">
        <v>7981.6</v>
      </c>
      <c r="M42" s="220">
        <f>SUM(I42:L42)</f>
        <v>20846.349999999999</v>
      </c>
      <c r="N42" s="220">
        <f>+H42-M42</f>
        <v>61653.65</v>
      </c>
    </row>
    <row r="43" spans="2:14" ht="31.5">
      <c r="B43" s="207" t="s">
        <v>170</v>
      </c>
      <c r="C43" s="228"/>
      <c r="D43" s="228"/>
      <c r="E43" s="229"/>
      <c r="F43" s="229"/>
      <c r="G43" s="229"/>
      <c r="H43" s="209">
        <f t="shared" ref="H43:N43" si="7">SUM(H42:H42)</f>
        <v>82500</v>
      </c>
      <c r="I43" s="210">
        <f t="shared" si="7"/>
        <v>2367.75</v>
      </c>
      <c r="J43" s="210">
        <f t="shared" si="7"/>
        <v>7989</v>
      </c>
      <c r="K43" s="210">
        <f t="shared" si="7"/>
        <v>2508</v>
      </c>
      <c r="L43" s="210">
        <f t="shared" si="7"/>
        <v>7981.6</v>
      </c>
      <c r="M43" s="210">
        <f t="shared" si="7"/>
        <v>20846.349999999999</v>
      </c>
      <c r="N43" s="210">
        <f t="shared" si="7"/>
        <v>61653.65</v>
      </c>
    </row>
    <row r="44" spans="2:14" ht="16.5" thickBot="1">
      <c r="B44" s="207"/>
      <c r="C44" s="208"/>
      <c r="D44" s="208"/>
      <c r="E44" s="208"/>
      <c r="F44" s="208"/>
      <c r="H44" s="209"/>
      <c r="I44" s="209"/>
      <c r="J44" s="209"/>
      <c r="K44" s="209"/>
      <c r="L44" s="209"/>
      <c r="M44" s="209"/>
      <c r="N44" s="209"/>
    </row>
    <row r="45" spans="2:14" ht="27" thickBot="1">
      <c r="B45" s="213" t="s">
        <v>309</v>
      </c>
      <c r="C45" s="214"/>
      <c r="D45" s="214"/>
      <c r="E45" s="214"/>
      <c r="F45" s="214"/>
      <c r="G45" s="214"/>
      <c r="H45" s="214"/>
      <c r="I45" s="214"/>
      <c r="J45" s="214"/>
      <c r="K45" s="214"/>
      <c r="L45" s="214"/>
      <c r="M45" s="214"/>
      <c r="N45" s="215"/>
    </row>
    <row r="46" spans="2:14" ht="18.75" thickBot="1">
      <c r="B46" s="211" t="s">
        <v>4</v>
      </c>
      <c r="C46" s="211" t="s">
        <v>5</v>
      </c>
      <c r="D46" s="211" t="s">
        <v>6</v>
      </c>
      <c r="E46" s="211" t="s">
        <v>148</v>
      </c>
      <c r="F46" s="211" t="s">
        <v>7</v>
      </c>
      <c r="G46" s="211" t="s">
        <v>279</v>
      </c>
      <c r="H46" s="211" t="s">
        <v>165</v>
      </c>
      <c r="I46" s="211" t="s">
        <v>8</v>
      </c>
      <c r="J46" s="211" t="s">
        <v>10</v>
      </c>
      <c r="K46" s="211" t="s">
        <v>9</v>
      </c>
      <c r="L46" s="211" t="s">
        <v>166</v>
      </c>
      <c r="M46" s="211" t="s">
        <v>167</v>
      </c>
      <c r="N46" s="211" t="s">
        <v>168</v>
      </c>
    </row>
    <row r="47" spans="2:14" ht="69">
      <c r="B47" s="225">
        <v>9</v>
      </c>
      <c r="C47" s="226" t="s">
        <v>310</v>
      </c>
      <c r="D47" s="226" t="s">
        <v>268</v>
      </c>
      <c r="E47" s="227" t="s">
        <v>151</v>
      </c>
      <c r="F47" s="198" t="s">
        <v>282</v>
      </c>
      <c r="G47" s="198" t="s">
        <v>311</v>
      </c>
      <c r="H47" s="230">
        <v>48000</v>
      </c>
      <c r="I47" s="230">
        <v>1377.6</v>
      </c>
      <c r="J47" s="231">
        <v>1571.73</v>
      </c>
      <c r="K47" s="230">
        <f>IF(H47&lt;75829.93,H47*0.0304,2305.23)</f>
        <v>1459.2</v>
      </c>
      <c r="L47" s="230">
        <v>225</v>
      </c>
      <c r="M47" s="230">
        <f>I47+K47+J47+L47</f>
        <v>4633.5300000000007</v>
      </c>
      <c r="N47" s="230">
        <f t="shared" ref="N47" si="8">+H47-M47</f>
        <v>43366.47</v>
      </c>
    </row>
    <row r="48" spans="2:14" ht="32.25" thickBot="1">
      <c r="B48" s="207" t="s">
        <v>170</v>
      </c>
      <c r="C48" s="199"/>
      <c r="D48" s="199"/>
      <c r="E48" s="208"/>
      <c r="F48" s="208"/>
      <c r="G48" s="208"/>
      <c r="H48" s="209">
        <f>SUM(H47)</f>
        <v>48000</v>
      </c>
      <c r="I48" s="209">
        <f t="shared" ref="I48:N48" si="9">SUM(I47)</f>
        <v>1377.6</v>
      </c>
      <c r="J48" s="209">
        <v>1571.73</v>
      </c>
      <c r="K48" s="232">
        <v>1459.2</v>
      </c>
      <c r="L48" s="209">
        <f t="shared" si="9"/>
        <v>225</v>
      </c>
      <c r="M48" s="209">
        <f t="shared" si="9"/>
        <v>4633.5300000000007</v>
      </c>
      <c r="N48" s="209">
        <f t="shared" si="9"/>
        <v>43366.47</v>
      </c>
    </row>
    <row r="49" spans="2:14" ht="27" thickBot="1">
      <c r="B49" s="213" t="s">
        <v>312</v>
      </c>
      <c r="C49" s="214"/>
      <c r="D49" s="214"/>
      <c r="E49" s="214"/>
      <c r="F49" s="214"/>
      <c r="G49" s="214"/>
      <c r="H49" s="214"/>
      <c r="I49" s="214"/>
      <c r="J49" s="214"/>
      <c r="K49" s="214"/>
      <c r="L49" s="214"/>
      <c r="M49" s="214"/>
      <c r="N49" s="215"/>
    </row>
    <row r="50" spans="2:14" ht="18.75" thickBot="1">
      <c r="B50" s="211" t="s">
        <v>4</v>
      </c>
      <c r="C50" s="211" t="s">
        <v>5</v>
      </c>
      <c r="D50" s="211" t="s">
        <v>6</v>
      </c>
      <c r="E50" s="211" t="s">
        <v>148</v>
      </c>
      <c r="F50" s="211" t="s">
        <v>7</v>
      </c>
      <c r="G50" s="211" t="s">
        <v>279</v>
      </c>
      <c r="H50" s="211" t="s">
        <v>165</v>
      </c>
      <c r="I50" s="211" t="s">
        <v>8</v>
      </c>
      <c r="J50" s="211" t="s">
        <v>10</v>
      </c>
      <c r="K50" s="211" t="s">
        <v>9</v>
      </c>
      <c r="L50" s="211" t="s">
        <v>166</v>
      </c>
      <c r="M50" s="211" t="s">
        <v>167</v>
      </c>
      <c r="N50" s="211" t="s">
        <v>168</v>
      </c>
    </row>
    <row r="51" spans="2:14" ht="90">
      <c r="B51" s="198">
        <v>10</v>
      </c>
      <c r="C51" s="199" t="s">
        <v>313</v>
      </c>
      <c r="D51" s="199" t="s">
        <v>314</v>
      </c>
      <c r="E51" s="208" t="s">
        <v>151</v>
      </c>
      <c r="F51" s="198" t="s">
        <v>282</v>
      </c>
      <c r="G51" s="233" t="s">
        <v>315</v>
      </c>
      <c r="H51" s="220">
        <v>90000</v>
      </c>
      <c r="I51" s="220">
        <f>H51*0.0287</f>
        <v>2583</v>
      </c>
      <c r="J51" s="220">
        <v>9753.19</v>
      </c>
      <c r="K51" s="220">
        <v>2736</v>
      </c>
      <c r="L51" s="220">
        <v>25</v>
      </c>
      <c r="M51" s="220">
        <f>+I51+K51+J51+L51</f>
        <v>15097.19</v>
      </c>
      <c r="N51" s="234">
        <f>H51-M51</f>
        <v>74902.81</v>
      </c>
    </row>
    <row r="52" spans="2:14" ht="105">
      <c r="B52" s="198">
        <v>11</v>
      </c>
      <c r="C52" s="199" t="s">
        <v>316</v>
      </c>
      <c r="D52" s="199" t="s">
        <v>317</v>
      </c>
      <c r="E52" s="208" t="s">
        <v>152</v>
      </c>
      <c r="F52" s="198" t="s">
        <v>282</v>
      </c>
      <c r="G52" s="233" t="s">
        <v>318</v>
      </c>
      <c r="H52" s="220">
        <v>80000</v>
      </c>
      <c r="I52" s="220">
        <f>H52*0.0287</f>
        <v>2296</v>
      </c>
      <c r="J52" s="220">
        <v>7400.94</v>
      </c>
      <c r="K52" s="220">
        <v>2432</v>
      </c>
      <c r="L52" s="220">
        <v>25</v>
      </c>
      <c r="M52" s="220">
        <f>+I52+K52+J52+L52</f>
        <v>12153.939999999999</v>
      </c>
      <c r="N52" s="220">
        <f>+H52-M52</f>
        <v>67846.06</v>
      </c>
    </row>
    <row r="53" spans="2:14" ht="60">
      <c r="B53" s="198">
        <v>12</v>
      </c>
      <c r="C53" s="199" t="s">
        <v>319</v>
      </c>
      <c r="D53" s="199" t="s">
        <v>265</v>
      </c>
      <c r="E53" s="198" t="s">
        <v>151</v>
      </c>
      <c r="F53" s="198" t="s">
        <v>282</v>
      </c>
      <c r="G53" s="233" t="s">
        <v>320</v>
      </c>
      <c r="H53" s="220">
        <v>60000</v>
      </c>
      <c r="I53" s="220">
        <f t="shared" ref="I53" si="10">H53*0.0287</f>
        <v>1722</v>
      </c>
      <c r="J53" s="220">
        <v>3143.56</v>
      </c>
      <c r="K53" s="220">
        <v>1824</v>
      </c>
      <c r="L53" s="220">
        <v>2940.46</v>
      </c>
      <c r="M53" s="220">
        <f>I53+J53+K53+L53</f>
        <v>9630.02</v>
      </c>
      <c r="N53" s="220">
        <f t="shared" ref="N53" si="11">+H53-M53</f>
        <v>50369.979999999996</v>
      </c>
    </row>
    <row r="54" spans="2:14" ht="90">
      <c r="B54" s="225">
        <v>13</v>
      </c>
      <c r="C54" s="199" t="s">
        <v>321</v>
      </c>
      <c r="D54" s="199" t="s">
        <v>322</v>
      </c>
      <c r="E54" s="208" t="s">
        <v>151</v>
      </c>
      <c r="F54" s="198" t="s">
        <v>282</v>
      </c>
      <c r="G54" s="233" t="s">
        <v>323</v>
      </c>
      <c r="H54" s="220">
        <v>101500</v>
      </c>
      <c r="I54" s="220">
        <f>H54*0.0287</f>
        <v>2913.05</v>
      </c>
      <c r="J54" s="220">
        <v>12029.41</v>
      </c>
      <c r="K54" s="220">
        <v>3085.6</v>
      </c>
      <c r="L54" s="220">
        <v>1740.46</v>
      </c>
      <c r="M54" s="220">
        <f>I54+J54+K54+L54</f>
        <v>19768.519999999997</v>
      </c>
      <c r="N54" s="220">
        <f>+H54-M54</f>
        <v>81731.48000000001</v>
      </c>
    </row>
    <row r="55" spans="2:14" ht="90">
      <c r="B55" s="225">
        <v>14</v>
      </c>
      <c r="C55" s="199" t="s">
        <v>324</v>
      </c>
      <c r="D55" s="199" t="s">
        <v>325</v>
      </c>
      <c r="E55" s="208" t="s">
        <v>152</v>
      </c>
      <c r="F55" s="198" t="s">
        <v>282</v>
      </c>
      <c r="G55" s="198" t="s">
        <v>326</v>
      </c>
      <c r="H55" s="200">
        <v>65000</v>
      </c>
      <c r="I55" s="200">
        <f>H55*0.0287</f>
        <v>1865.5</v>
      </c>
      <c r="J55" s="200">
        <v>4427.55</v>
      </c>
      <c r="K55" s="200">
        <v>1976</v>
      </c>
      <c r="L55" s="200">
        <v>1325</v>
      </c>
      <c r="M55" s="200">
        <f>I55+J55+K55+L55</f>
        <v>9594.0499999999993</v>
      </c>
      <c r="N55" s="200">
        <f>H55-M55</f>
        <v>55405.95</v>
      </c>
    </row>
    <row r="56" spans="2:14" ht="32.25" thickBot="1">
      <c r="B56" s="207" t="s">
        <v>170</v>
      </c>
      <c r="C56" s="229"/>
      <c r="D56" s="229"/>
      <c r="E56" s="229"/>
      <c r="F56" s="229"/>
      <c r="G56" s="229"/>
      <c r="H56" s="209">
        <f t="shared" ref="H56:N56" si="12">SUM(H51:H55)</f>
        <v>396500</v>
      </c>
      <c r="I56" s="209">
        <f t="shared" si="12"/>
        <v>11379.55</v>
      </c>
      <c r="J56" s="209">
        <f t="shared" si="12"/>
        <v>36754.65</v>
      </c>
      <c r="K56" s="209">
        <f t="shared" si="12"/>
        <v>12053.6</v>
      </c>
      <c r="L56" s="209">
        <f t="shared" si="12"/>
        <v>6055.92</v>
      </c>
      <c r="M56" s="209">
        <f t="shared" si="12"/>
        <v>66243.719999999987</v>
      </c>
      <c r="N56" s="209">
        <f t="shared" si="12"/>
        <v>330256.27999999997</v>
      </c>
    </row>
    <row r="57" spans="2:14" ht="21" thickBot="1">
      <c r="B57" s="235" t="s">
        <v>276</v>
      </c>
      <c r="C57" s="236" t="s">
        <v>157</v>
      </c>
      <c r="D57" s="237" t="s">
        <v>156</v>
      </c>
      <c r="E57" s="237" t="s">
        <v>327</v>
      </c>
      <c r="F57" s="237" t="s">
        <v>160</v>
      </c>
      <c r="G57" s="237"/>
      <c r="H57" s="237" t="s">
        <v>161</v>
      </c>
      <c r="I57" s="237" t="s">
        <v>162</v>
      </c>
      <c r="J57" s="237" t="s">
        <v>116</v>
      </c>
      <c r="K57" s="237" t="s">
        <v>277</v>
      </c>
      <c r="L57" s="237" t="s">
        <v>164</v>
      </c>
      <c r="M57" s="237"/>
      <c r="N57" s="238"/>
    </row>
    <row r="58" spans="2:14" ht="27" thickBot="1">
      <c r="B58" s="213" t="s">
        <v>328</v>
      </c>
      <c r="C58" s="214"/>
      <c r="D58" s="214"/>
      <c r="E58" s="214"/>
      <c r="F58" s="214"/>
      <c r="G58" s="214"/>
      <c r="H58" s="214"/>
      <c r="I58" s="214"/>
      <c r="J58" s="214"/>
      <c r="K58" s="214"/>
      <c r="L58" s="214"/>
      <c r="M58" s="214"/>
      <c r="N58" s="215"/>
    </row>
    <row r="59" spans="2:14" ht="18.75" thickBot="1">
      <c r="B59" s="211" t="s">
        <v>4</v>
      </c>
      <c r="C59" s="211" t="s">
        <v>5</v>
      </c>
      <c r="D59" s="211" t="s">
        <v>6</v>
      </c>
      <c r="E59" s="211" t="s">
        <v>148</v>
      </c>
      <c r="F59" s="211" t="s">
        <v>7</v>
      </c>
      <c r="G59" s="211" t="s">
        <v>279</v>
      </c>
      <c r="H59" s="211" t="s">
        <v>165</v>
      </c>
      <c r="I59" s="211" t="s">
        <v>8</v>
      </c>
      <c r="J59" s="211" t="s">
        <v>10</v>
      </c>
      <c r="K59" s="211" t="s">
        <v>9</v>
      </c>
      <c r="L59" s="211" t="s">
        <v>166</v>
      </c>
      <c r="M59" s="211" t="s">
        <v>167</v>
      </c>
      <c r="N59" s="211" t="s">
        <v>168</v>
      </c>
    </row>
    <row r="60" spans="2:14" ht="135">
      <c r="B60" s="198">
        <v>15</v>
      </c>
      <c r="C60" s="199" t="s">
        <v>329</v>
      </c>
      <c r="D60" s="199" t="s">
        <v>330</v>
      </c>
      <c r="E60" s="198" t="s">
        <v>152</v>
      </c>
      <c r="F60" s="198" t="s">
        <v>282</v>
      </c>
      <c r="G60" s="198" t="s">
        <v>298</v>
      </c>
      <c r="H60" s="220">
        <v>101500</v>
      </c>
      <c r="I60" s="220">
        <v>2913.05</v>
      </c>
      <c r="J60" s="220">
        <v>6416.42</v>
      </c>
      <c r="K60" s="220">
        <v>3085.6</v>
      </c>
      <c r="L60" s="220">
        <v>2055</v>
      </c>
      <c r="M60" s="220">
        <f>I60+K60+J60+L60</f>
        <v>14470.07</v>
      </c>
      <c r="N60" s="220">
        <f>+H60-M60</f>
        <v>87029.93</v>
      </c>
    </row>
    <row r="61" spans="2:14" ht="69">
      <c r="B61" s="198">
        <v>16</v>
      </c>
      <c r="C61" s="226" t="s">
        <v>331</v>
      </c>
      <c r="D61" s="226" t="s">
        <v>332</v>
      </c>
      <c r="E61" s="227" t="s">
        <v>152</v>
      </c>
      <c r="F61" s="198" t="s">
        <v>282</v>
      </c>
      <c r="G61" s="198" t="s">
        <v>311</v>
      </c>
      <c r="H61" s="239">
        <v>60000</v>
      </c>
      <c r="I61" s="239">
        <v>1722</v>
      </c>
      <c r="J61" s="239">
        <v>3143.56</v>
      </c>
      <c r="K61" s="239">
        <v>1824</v>
      </c>
      <c r="L61" s="239">
        <v>1740.46</v>
      </c>
      <c r="M61" s="220">
        <f>I61+K61+J61+L61</f>
        <v>8430.02</v>
      </c>
      <c r="N61" s="239">
        <f>+H61-M61</f>
        <v>51569.979999999996</v>
      </c>
    </row>
    <row r="62" spans="2:14" ht="105">
      <c r="B62" s="225">
        <v>17</v>
      </c>
      <c r="C62" s="199" t="s">
        <v>333</v>
      </c>
      <c r="D62" s="199" t="s">
        <v>268</v>
      </c>
      <c r="E62" s="208" t="s">
        <v>152</v>
      </c>
      <c r="F62" s="198" t="s">
        <v>282</v>
      </c>
      <c r="G62" s="198" t="s">
        <v>308</v>
      </c>
      <c r="H62" s="200">
        <v>48000</v>
      </c>
      <c r="I62" s="200">
        <f t="shared" ref="I62" si="13">H62*0.0287</f>
        <v>1377.6</v>
      </c>
      <c r="J62" s="200">
        <v>1571.73</v>
      </c>
      <c r="K62" s="200">
        <f>IF(H62&lt;75829.93,H62*0.0304,2305.23)</f>
        <v>1459.2</v>
      </c>
      <c r="L62" s="200">
        <v>225</v>
      </c>
      <c r="M62" s="200">
        <f>I62+K62+J62+L62</f>
        <v>4633.5300000000007</v>
      </c>
      <c r="N62" s="200">
        <f t="shared" ref="N62" si="14">+H62-M62</f>
        <v>43366.47</v>
      </c>
    </row>
    <row r="63" spans="2:14" ht="32.25" thickBot="1">
      <c r="B63" s="207" t="s">
        <v>170</v>
      </c>
      <c r="C63" s="229"/>
      <c r="D63" s="229"/>
      <c r="E63" s="229"/>
      <c r="F63" s="229"/>
      <c r="G63" s="229"/>
      <c r="H63" s="209">
        <f t="shared" ref="H63:N63" si="15">SUM(H60:H62)</f>
        <v>209500</v>
      </c>
      <c r="I63" s="209">
        <f t="shared" si="15"/>
        <v>6012.65</v>
      </c>
      <c r="J63" s="209">
        <f t="shared" si="15"/>
        <v>11131.71</v>
      </c>
      <c r="K63" s="209">
        <f t="shared" si="15"/>
        <v>6368.8</v>
      </c>
      <c r="L63" s="209">
        <f t="shared" si="15"/>
        <v>4020.46</v>
      </c>
      <c r="M63" s="209">
        <f t="shared" si="15"/>
        <v>27533.620000000003</v>
      </c>
      <c r="N63" s="209">
        <f t="shared" si="15"/>
        <v>181966.37999999998</v>
      </c>
    </row>
    <row r="64" spans="2:14" ht="31.5" thickBot="1">
      <c r="B64" s="240" t="s">
        <v>334</v>
      </c>
      <c r="C64" s="241"/>
      <c r="D64" s="241"/>
      <c r="E64" s="241"/>
      <c r="F64" s="241"/>
      <c r="G64" s="241"/>
      <c r="H64" s="241"/>
      <c r="I64" s="241"/>
      <c r="J64" s="241"/>
      <c r="K64" s="241"/>
      <c r="L64" s="241"/>
      <c r="M64" s="241"/>
      <c r="N64" s="242"/>
    </row>
    <row r="65" spans="2:14" ht="18.75" thickBot="1">
      <c r="B65" s="211" t="s">
        <v>4</v>
      </c>
      <c r="C65" s="211" t="s">
        <v>5</v>
      </c>
      <c r="D65" s="211" t="s">
        <v>6</v>
      </c>
      <c r="E65" s="211" t="s">
        <v>148</v>
      </c>
      <c r="F65" s="211" t="s">
        <v>7</v>
      </c>
      <c r="G65" s="211" t="s">
        <v>279</v>
      </c>
      <c r="H65" s="211" t="s">
        <v>165</v>
      </c>
      <c r="I65" s="211" t="s">
        <v>8</v>
      </c>
      <c r="J65" s="211" t="s">
        <v>10</v>
      </c>
      <c r="K65" s="211" t="s">
        <v>9</v>
      </c>
      <c r="L65" s="211" t="s">
        <v>166</v>
      </c>
      <c r="M65" s="211" t="s">
        <v>167</v>
      </c>
      <c r="N65" s="211" t="s">
        <v>168</v>
      </c>
    </row>
    <row r="66" spans="2:14" ht="75">
      <c r="B66" s="198">
        <v>18</v>
      </c>
      <c r="C66" s="199" t="s">
        <v>335</v>
      </c>
      <c r="D66" s="199" t="s">
        <v>336</v>
      </c>
      <c r="E66" s="208" t="s">
        <v>152</v>
      </c>
      <c r="F66" s="198" t="s">
        <v>282</v>
      </c>
      <c r="G66" s="198" t="s">
        <v>311</v>
      </c>
      <c r="H66" s="220">
        <v>60000</v>
      </c>
      <c r="I66" s="220">
        <v>1722</v>
      </c>
      <c r="J66" s="220">
        <v>3143.56</v>
      </c>
      <c r="K66" s="220">
        <f>IF(H66&lt;75829.93,H66*0.0304,2305.23)</f>
        <v>1824</v>
      </c>
      <c r="L66" s="220">
        <v>6471</v>
      </c>
      <c r="M66" s="220">
        <f>I66+K66+J66+L66</f>
        <v>13160.56</v>
      </c>
      <c r="N66" s="220">
        <f>+H66-M66</f>
        <v>46839.44</v>
      </c>
    </row>
    <row r="67" spans="2:14" ht="75">
      <c r="B67" s="198">
        <v>19</v>
      </c>
      <c r="C67" s="199" t="s">
        <v>337</v>
      </c>
      <c r="D67" s="199" t="s">
        <v>268</v>
      </c>
      <c r="E67" s="208" t="s">
        <v>151</v>
      </c>
      <c r="F67" s="198" t="s">
        <v>282</v>
      </c>
      <c r="G67" s="198" t="s">
        <v>298</v>
      </c>
      <c r="H67" s="220">
        <v>48000</v>
      </c>
      <c r="I67" s="220">
        <f>H67*0.0287</f>
        <v>1377.6</v>
      </c>
      <c r="J67" s="220">
        <v>1571.73</v>
      </c>
      <c r="K67" s="220">
        <f>IF(H67&lt;75829.93,H67*0.0304,2305.23)</f>
        <v>1459.2</v>
      </c>
      <c r="L67" s="220">
        <v>225</v>
      </c>
      <c r="M67" s="220">
        <f>+L67+J67+K67+I67</f>
        <v>4633.5300000000007</v>
      </c>
      <c r="N67" s="220">
        <f>+H67-M67</f>
        <v>43366.47</v>
      </c>
    </row>
    <row r="68" spans="2:14" ht="75">
      <c r="B68" s="198">
        <v>20</v>
      </c>
      <c r="C68" s="199" t="s">
        <v>338</v>
      </c>
      <c r="D68" s="199" t="s">
        <v>121</v>
      </c>
      <c r="E68" s="208" t="s">
        <v>152</v>
      </c>
      <c r="F68" s="198" t="s">
        <v>282</v>
      </c>
      <c r="G68" s="198" t="s">
        <v>339</v>
      </c>
      <c r="H68" s="220">
        <v>60000</v>
      </c>
      <c r="I68" s="220">
        <f>H68*0.0287</f>
        <v>1722</v>
      </c>
      <c r="J68" s="220">
        <v>3486.65</v>
      </c>
      <c r="K68" s="220">
        <f>IF(H68&lt;75829.93,H68*0.0304,2305.23)</f>
        <v>1824</v>
      </c>
      <c r="L68" s="220">
        <v>25</v>
      </c>
      <c r="M68" s="220">
        <f>+L68+J68+K68+I68</f>
        <v>7057.65</v>
      </c>
      <c r="N68" s="220">
        <f>+H68-M68</f>
        <v>52942.35</v>
      </c>
    </row>
    <row r="69" spans="2:14" ht="90">
      <c r="B69" s="198">
        <v>21</v>
      </c>
      <c r="C69" s="199" t="s">
        <v>340</v>
      </c>
      <c r="D69" s="199" t="s">
        <v>341</v>
      </c>
      <c r="E69" s="208" t="s">
        <v>151</v>
      </c>
      <c r="F69" s="198" t="s">
        <v>282</v>
      </c>
      <c r="G69" s="243" t="s">
        <v>342</v>
      </c>
      <c r="H69" s="200">
        <v>48000</v>
      </c>
      <c r="I69" s="200">
        <f>H69*0.0287</f>
        <v>1377.6</v>
      </c>
      <c r="J69" s="200">
        <v>1571.73</v>
      </c>
      <c r="K69" s="200">
        <f>IF(H69&lt;75829.93,H69*0.0304,2305.23)</f>
        <v>1459.2</v>
      </c>
      <c r="L69" s="200">
        <v>225</v>
      </c>
      <c r="M69" s="200">
        <f>I69+J69+K69+L69</f>
        <v>4633.53</v>
      </c>
      <c r="N69" s="200">
        <f>H69-M69</f>
        <v>43366.47</v>
      </c>
    </row>
    <row r="70" spans="2:14" ht="32.25" thickBot="1">
      <c r="B70" s="207" t="s">
        <v>170</v>
      </c>
      <c r="C70" s="199"/>
      <c r="D70" s="199"/>
      <c r="E70" s="208"/>
      <c r="F70" s="198"/>
      <c r="G70" s="198" t="s">
        <v>343</v>
      </c>
      <c r="H70" s="209">
        <f t="shared" ref="H70:N70" si="16">SUM(H66:H69)</f>
        <v>216000</v>
      </c>
      <c r="I70" s="209">
        <f t="shared" si="16"/>
        <v>6199.2000000000007</v>
      </c>
      <c r="J70" s="209">
        <f>SUM(J66:J69)</f>
        <v>9773.67</v>
      </c>
      <c r="K70" s="209">
        <f>SUM(K66:K69)</f>
        <v>6566.4</v>
      </c>
      <c r="L70" s="209">
        <f t="shared" si="16"/>
        <v>6946</v>
      </c>
      <c r="M70" s="244">
        <f t="shared" si="16"/>
        <v>29485.269999999997</v>
      </c>
      <c r="N70" s="209">
        <f t="shared" si="16"/>
        <v>186514.73</v>
      </c>
    </row>
    <row r="71" spans="2:14" ht="27" thickBot="1">
      <c r="B71" s="213" t="s">
        <v>344</v>
      </c>
      <c r="C71" s="214"/>
      <c r="D71" s="214"/>
      <c r="E71" s="214"/>
      <c r="F71" s="214"/>
      <c r="G71" s="214"/>
      <c r="H71" s="214"/>
      <c r="I71" s="214"/>
      <c r="J71" s="214"/>
      <c r="K71" s="214"/>
      <c r="L71" s="214"/>
      <c r="M71" s="214"/>
      <c r="N71" s="215"/>
    </row>
    <row r="72" spans="2:14" ht="18.75" thickBot="1">
      <c r="B72" s="211" t="s">
        <v>4</v>
      </c>
      <c r="C72" s="211" t="s">
        <v>5</v>
      </c>
      <c r="D72" s="211" t="s">
        <v>6</v>
      </c>
      <c r="E72" s="211" t="s">
        <v>148</v>
      </c>
      <c r="F72" s="211" t="s">
        <v>7</v>
      </c>
      <c r="G72" s="211" t="s">
        <v>279</v>
      </c>
      <c r="H72" s="211" t="s">
        <v>165</v>
      </c>
      <c r="I72" s="211" t="s">
        <v>8</v>
      </c>
      <c r="J72" s="211" t="s">
        <v>10</v>
      </c>
      <c r="K72" s="211" t="s">
        <v>9</v>
      </c>
      <c r="L72" s="211" t="s">
        <v>166</v>
      </c>
      <c r="M72" s="211" t="s">
        <v>167</v>
      </c>
      <c r="N72" s="211" t="s">
        <v>168</v>
      </c>
    </row>
    <row r="73" spans="2:14" ht="51.75">
      <c r="B73" s="198">
        <v>22</v>
      </c>
      <c r="C73" s="226" t="s">
        <v>345</v>
      </c>
      <c r="D73" s="226" t="s">
        <v>198</v>
      </c>
      <c r="E73" s="227" t="s">
        <v>151</v>
      </c>
      <c r="F73" s="198" t="s">
        <v>282</v>
      </c>
      <c r="G73" s="198" t="s">
        <v>311</v>
      </c>
      <c r="H73" s="245">
        <v>48000</v>
      </c>
      <c r="I73" s="245">
        <f>H73*0.0287</f>
        <v>1377.6</v>
      </c>
      <c r="J73" s="245">
        <v>1571.73</v>
      </c>
      <c r="K73" s="245">
        <v>1459.2</v>
      </c>
      <c r="L73" s="245">
        <v>25</v>
      </c>
      <c r="M73" s="245">
        <f>I73+K73+J73+L73</f>
        <v>4433.5300000000007</v>
      </c>
      <c r="N73" s="245">
        <f>+H73-M73</f>
        <v>43566.47</v>
      </c>
    </row>
    <row r="74" spans="2:14" ht="31.5">
      <c r="B74" s="207" t="s">
        <v>170</v>
      </c>
      <c r="C74" s="226"/>
      <c r="D74" s="226"/>
      <c r="E74" s="227"/>
      <c r="F74" s="198"/>
      <c r="G74" s="198"/>
      <c r="H74" s="234">
        <f>+H73</f>
        <v>48000</v>
      </c>
      <c r="I74" s="234">
        <f>H74*0.0287</f>
        <v>1377.6</v>
      </c>
      <c r="J74" s="234">
        <f>+J73</f>
        <v>1571.73</v>
      </c>
      <c r="K74" s="234">
        <f>+K73</f>
        <v>1459.2</v>
      </c>
      <c r="L74" s="234">
        <f>+L73</f>
        <v>25</v>
      </c>
      <c r="M74" s="234">
        <f>I74+K74+J74+L74</f>
        <v>4433.5300000000007</v>
      </c>
      <c r="N74" s="234">
        <f>+H74-M74</f>
        <v>43566.47</v>
      </c>
    </row>
    <row r="75" spans="2:14" ht="17.25">
      <c r="B75" s="207"/>
      <c r="C75" s="226"/>
      <c r="D75" s="226"/>
      <c r="E75" s="227"/>
      <c r="F75" s="198"/>
      <c r="G75" s="198"/>
      <c r="H75" s="234"/>
      <c r="I75" s="234"/>
      <c r="J75" s="234"/>
      <c r="K75" s="234"/>
      <c r="L75" s="234"/>
      <c r="M75" s="234"/>
      <c r="N75" s="234"/>
    </row>
    <row r="76" spans="2:14" ht="18" thickBot="1">
      <c r="B76" s="207"/>
      <c r="C76" s="226"/>
      <c r="D76" s="226"/>
      <c r="E76" s="227"/>
      <c r="F76" s="198"/>
      <c r="G76" s="198"/>
      <c r="H76" s="234"/>
      <c r="I76" s="234"/>
      <c r="J76" s="234"/>
      <c r="K76" s="234"/>
      <c r="L76" s="234"/>
      <c r="M76" s="234"/>
      <c r="N76" s="234"/>
    </row>
    <row r="77" spans="2:14" ht="31.5" thickBot="1">
      <c r="B77" s="240" t="s">
        <v>346</v>
      </c>
      <c r="C77" s="241"/>
      <c r="D77" s="241"/>
      <c r="E77" s="241"/>
      <c r="F77" s="241"/>
      <c r="G77" s="241"/>
      <c r="H77" s="241"/>
      <c r="I77" s="241"/>
      <c r="J77" s="241"/>
      <c r="K77" s="241"/>
      <c r="L77" s="241"/>
      <c r="M77" s="241"/>
      <c r="N77" s="242"/>
    </row>
    <row r="78" spans="2:14" ht="18.75" thickBot="1">
      <c r="B78" s="211" t="s">
        <v>4</v>
      </c>
      <c r="C78" s="211" t="s">
        <v>5</v>
      </c>
      <c r="D78" s="211" t="s">
        <v>6</v>
      </c>
      <c r="E78" s="211" t="s">
        <v>148</v>
      </c>
      <c r="F78" s="211" t="s">
        <v>7</v>
      </c>
      <c r="G78" s="211" t="s">
        <v>279</v>
      </c>
      <c r="H78" s="211" t="s">
        <v>165</v>
      </c>
      <c r="I78" s="211" t="s">
        <v>8</v>
      </c>
      <c r="J78" s="211" t="s">
        <v>10</v>
      </c>
      <c r="K78" s="211" t="s">
        <v>9</v>
      </c>
      <c r="L78" s="211" t="s">
        <v>166</v>
      </c>
      <c r="M78" s="211" t="s">
        <v>167</v>
      </c>
      <c r="N78" s="211" t="s">
        <v>168</v>
      </c>
    </row>
    <row r="79" spans="2:14" ht="17.25">
      <c r="B79" s="225">
        <v>23</v>
      </c>
      <c r="C79" s="246" t="s">
        <v>347</v>
      </c>
      <c r="D79" s="246" t="s">
        <v>348</v>
      </c>
      <c r="E79" s="225" t="s">
        <v>152</v>
      </c>
      <c r="F79" s="198" t="s">
        <v>282</v>
      </c>
      <c r="G79" s="198" t="s">
        <v>283</v>
      </c>
      <c r="H79" s="247">
        <v>60000</v>
      </c>
      <c r="I79" s="247">
        <f>H79*0.0287</f>
        <v>1722</v>
      </c>
      <c r="J79" s="220">
        <v>3486.65</v>
      </c>
      <c r="K79" s="247">
        <v>1824</v>
      </c>
      <c r="L79" s="247">
        <v>1225</v>
      </c>
      <c r="M79" s="248">
        <f>I79+K79+J79+L79</f>
        <v>8257.65</v>
      </c>
      <c r="N79" s="220">
        <f>+H79-M79</f>
        <v>51742.35</v>
      </c>
    </row>
    <row r="80" spans="2:14" ht="17.25">
      <c r="B80" s="225">
        <v>24</v>
      </c>
      <c r="C80" s="246" t="s">
        <v>349</v>
      </c>
      <c r="D80" s="246" t="s">
        <v>121</v>
      </c>
      <c r="E80" s="225" t="s">
        <v>151</v>
      </c>
      <c r="F80" s="198" t="s">
        <v>282</v>
      </c>
      <c r="G80" s="198" t="s">
        <v>350</v>
      </c>
      <c r="H80" s="247">
        <v>60000</v>
      </c>
      <c r="I80" s="247">
        <f t="shared" ref="I80:I83" si="17">H80*0.0287</f>
        <v>1722</v>
      </c>
      <c r="J80" s="220">
        <v>3486.65</v>
      </c>
      <c r="K80" s="247">
        <v>1824</v>
      </c>
      <c r="L80" s="247">
        <v>4478.03</v>
      </c>
      <c r="M80" s="248">
        <f>+I80+K80+J80+L80</f>
        <v>11510.68</v>
      </c>
      <c r="N80" s="220">
        <f>+H80-M80</f>
        <v>48489.32</v>
      </c>
    </row>
    <row r="81" spans="2:14" ht="75">
      <c r="B81" s="225">
        <v>25</v>
      </c>
      <c r="C81" s="199" t="s">
        <v>351</v>
      </c>
      <c r="D81" s="199" t="s">
        <v>348</v>
      </c>
      <c r="E81" s="208" t="s">
        <v>152</v>
      </c>
      <c r="F81" s="198" t="s">
        <v>282</v>
      </c>
      <c r="G81" s="198" t="s">
        <v>315</v>
      </c>
      <c r="H81" s="220">
        <v>60000</v>
      </c>
      <c r="I81" s="220">
        <f t="shared" si="17"/>
        <v>1722</v>
      </c>
      <c r="J81" s="220">
        <v>3486.65</v>
      </c>
      <c r="K81" s="220">
        <f>IF(H81&lt;75829.93,H81*0.0304,2305.23)</f>
        <v>1824</v>
      </c>
      <c r="L81" s="220">
        <v>1225</v>
      </c>
      <c r="M81" s="220">
        <f>I81+K81+J81+L81</f>
        <v>8257.65</v>
      </c>
      <c r="N81" s="220">
        <f t="shared" ref="N81:N83" si="18">+H81-M81</f>
        <v>51742.35</v>
      </c>
    </row>
    <row r="82" spans="2:14" ht="60">
      <c r="B82" s="225">
        <v>26</v>
      </c>
      <c r="C82" s="199" t="s">
        <v>352</v>
      </c>
      <c r="D82" s="199" t="s">
        <v>209</v>
      </c>
      <c r="E82" s="208" t="s">
        <v>152</v>
      </c>
      <c r="F82" s="198" t="s">
        <v>282</v>
      </c>
      <c r="G82" s="198" t="s">
        <v>283</v>
      </c>
      <c r="H82" s="220">
        <v>60000</v>
      </c>
      <c r="I82" s="220">
        <f t="shared" si="17"/>
        <v>1722</v>
      </c>
      <c r="J82" s="220">
        <v>3486.65</v>
      </c>
      <c r="K82" s="220">
        <v>1824</v>
      </c>
      <c r="L82" s="220">
        <v>1225</v>
      </c>
      <c r="M82" s="220">
        <f>I82+K82+J82+L82</f>
        <v>8257.65</v>
      </c>
      <c r="N82" s="220">
        <f>+H82-M82</f>
        <v>51742.35</v>
      </c>
    </row>
    <row r="83" spans="2:14" ht="75">
      <c r="B83" s="225">
        <v>27</v>
      </c>
      <c r="C83" s="199" t="s">
        <v>353</v>
      </c>
      <c r="D83" s="199" t="s">
        <v>348</v>
      </c>
      <c r="E83" s="208" t="s">
        <v>152</v>
      </c>
      <c r="F83" s="198" t="s">
        <v>282</v>
      </c>
      <c r="G83" s="198" t="s">
        <v>354</v>
      </c>
      <c r="H83" s="200">
        <v>60000</v>
      </c>
      <c r="I83" s="200">
        <f t="shared" si="17"/>
        <v>1722</v>
      </c>
      <c r="J83" s="200">
        <v>3486.65</v>
      </c>
      <c r="K83" s="200">
        <f>IF(H83&lt;75829.93,H83*0.0304,2305.23)</f>
        <v>1824</v>
      </c>
      <c r="L83" s="200">
        <v>1939.5</v>
      </c>
      <c r="M83" s="200">
        <f>I83+K83+J83+L83</f>
        <v>8972.15</v>
      </c>
      <c r="N83" s="200">
        <f t="shared" si="18"/>
        <v>51027.85</v>
      </c>
    </row>
    <row r="84" spans="2:14" ht="32.25" thickBot="1">
      <c r="B84" s="207" t="s">
        <v>170</v>
      </c>
      <c r="C84" s="199"/>
      <c r="D84" s="199"/>
      <c r="E84" s="208"/>
      <c r="F84" s="198"/>
      <c r="G84" s="198"/>
      <c r="H84" s="209">
        <f t="shared" ref="H84:N84" si="19">SUM(H79:H83)</f>
        <v>300000</v>
      </c>
      <c r="I84" s="209">
        <f t="shared" si="19"/>
        <v>8610</v>
      </c>
      <c r="J84" s="209">
        <f t="shared" si="19"/>
        <v>17433.25</v>
      </c>
      <c r="K84" s="209">
        <f t="shared" si="19"/>
        <v>9120</v>
      </c>
      <c r="L84" s="209">
        <f t="shared" si="19"/>
        <v>10092.529999999999</v>
      </c>
      <c r="M84" s="209">
        <f t="shared" si="19"/>
        <v>45255.780000000006</v>
      </c>
      <c r="N84" s="209">
        <f t="shared" si="19"/>
        <v>254744.22</v>
      </c>
    </row>
    <row r="85" spans="2:14" ht="31.5" thickBot="1">
      <c r="B85" s="240" t="s">
        <v>355</v>
      </c>
      <c r="C85" s="241"/>
      <c r="D85" s="241"/>
      <c r="E85" s="241"/>
      <c r="F85" s="241"/>
      <c r="G85" s="241"/>
      <c r="H85" s="241"/>
      <c r="I85" s="241"/>
      <c r="J85" s="241"/>
      <c r="K85" s="241"/>
      <c r="L85" s="241"/>
      <c r="M85" s="241"/>
      <c r="N85" s="242"/>
    </row>
    <row r="86" spans="2:14" ht="18.75" thickBot="1">
      <c r="B86" s="211" t="s">
        <v>4</v>
      </c>
      <c r="C86" s="211" t="s">
        <v>5</v>
      </c>
      <c r="D86" s="211" t="s">
        <v>6</v>
      </c>
      <c r="E86" s="211" t="s">
        <v>148</v>
      </c>
      <c r="F86" s="211" t="s">
        <v>7</v>
      </c>
      <c r="G86" s="211" t="s">
        <v>279</v>
      </c>
      <c r="H86" s="211" t="s">
        <v>165</v>
      </c>
      <c r="I86" s="211" t="s">
        <v>8</v>
      </c>
      <c r="J86" s="211" t="s">
        <v>10</v>
      </c>
      <c r="K86" s="211" t="s">
        <v>9</v>
      </c>
      <c r="L86" s="211" t="s">
        <v>166</v>
      </c>
      <c r="M86" s="211" t="s">
        <v>167</v>
      </c>
      <c r="N86" s="211" t="s">
        <v>168</v>
      </c>
    </row>
    <row r="87" spans="2:14" ht="60">
      <c r="B87" s="198">
        <v>28</v>
      </c>
      <c r="C87" s="199" t="s">
        <v>356</v>
      </c>
      <c r="D87" s="199" t="s">
        <v>121</v>
      </c>
      <c r="E87" s="208" t="s">
        <v>151</v>
      </c>
      <c r="F87" s="198" t="s">
        <v>282</v>
      </c>
      <c r="G87" s="198" t="s">
        <v>357</v>
      </c>
      <c r="H87" s="245">
        <v>55000</v>
      </c>
      <c r="I87" s="245">
        <f>H87*0.0287</f>
        <v>1578.5</v>
      </c>
      <c r="J87" s="245">
        <v>2559.67</v>
      </c>
      <c r="K87" s="245">
        <v>1672</v>
      </c>
      <c r="L87" s="245">
        <v>25</v>
      </c>
      <c r="M87" s="245">
        <f>I87+K87+J87+L87</f>
        <v>5835.17</v>
      </c>
      <c r="N87" s="245">
        <f>+H87-M87</f>
        <v>49164.83</v>
      </c>
    </row>
    <row r="88" spans="2:14" ht="31.5">
      <c r="B88" s="207" t="s">
        <v>170</v>
      </c>
      <c r="C88" s="249"/>
      <c r="D88" s="249"/>
      <c r="E88" s="250"/>
      <c r="F88" s="250"/>
      <c r="G88" s="249"/>
      <c r="H88" s="234">
        <f>+H87</f>
        <v>55000</v>
      </c>
      <c r="I88" s="234">
        <f>H88*0.0287</f>
        <v>1578.5</v>
      </c>
      <c r="J88" s="234">
        <f>SUM(J87)</f>
        <v>2559.67</v>
      </c>
      <c r="K88" s="234">
        <v>1672</v>
      </c>
      <c r="L88" s="220">
        <v>25</v>
      </c>
      <c r="M88" s="234">
        <f>SUM(M87)</f>
        <v>5835.17</v>
      </c>
      <c r="N88" s="234">
        <f>+H88-M88</f>
        <v>49164.83</v>
      </c>
    </row>
    <row r="89" spans="2:14" ht="15.75" thickBot="1">
      <c r="E89" s="251"/>
      <c r="F89" s="251"/>
    </row>
    <row r="90" spans="2:14" ht="31.5" thickBot="1">
      <c r="B90" s="240" t="s">
        <v>358</v>
      </c>
      <c r="C90" s="241"/>
      <c r="D90" s="241"/>
      <c r="E90" s="241"/>
      <c r="F90" s="241"/>
      <c r="G90" s="241"/>
      <c r="H90" s="241"/>
      <c r="I90" s="241"/>
      <c r="J90" s="241"/>
      <c r="K90" s="241"/>
      <c r="L90" s="241"/>
      <c r="M90" s="241"/>
      <c r="N90" s="242"/>
    </row>
    <row r="91" spans="2:14" ht="18.75" thickBot="1">
      <c r="B91" s="211" t="s">
        <v>4</v>
      </c>
      <c r="C91" s="211" t="s">
        <v>5</v>
      </c>
      <c r="D91" s="211" t="s">
        <v>6</v>
      </c>
      <c r="E91" s="211" t="s">
        <v>148</v>
      </c>
      <c r="F91" s="211" t="s">
        <v>7</v>
      </c>
      <c r="G91" s="211" t="s">
        <v>279</v>
      </c>
      <c r="H91" s="211" t="s">
        <v>165</v>
      </c>
      <c r="I91" s="211" t="s">
        <v>8</v>
      </c>
      <c r="J91" s="211" t="s">
        <v>10</v>
      </c>
      <c r="K91" s="211" t="s">
        <v>9</v>
      </c>
      <c r="L91" s="211" t="s">
        <v>166</v>
      </c>
      <c r="M91" s="211" t="s">
        <v>167</v>
      </c>
      <c r="N91" s="211" t="s">
        <v>168</v>
      </c>
    </row>
    <row r="92" spans="2:14" ht="90">
      <c r="B92" s="198">
        <v>29</v>
      </c>
      <c r="C92" s="199" t="s">
        <v>359</v>
      </c>
      <c r="D92" s="199" t="s">
        <v>360</v>
      </c>
      <c r="E92" s="208" t="s">
        <v>152</v>
      </c>
      <c r="F92" s="198" t="s">
        <v>282</v>
      </c>
      <c r="G92" s="198" t="s">
        <v>283</v>
      </c>
      <c r="H92" s="245">
        <v>60000</v>
      </c>
      <c r="I92" s="245">
        <f>H92*0.0287</f>
        <v>1722</v>
      </c>
      <c r="J92" s="245">
        <v>3486.65</v>
      </c>
      <c r="K92" s="245">
        <v>1824</v>
      </c>
      <c r="L92" s="245">
        <v>25</v>
      </c>
      <c r="M92" s="245">
        <f>I92+K92+J92+L92</f>
        <v>7057.65</v>
      </c>
      <c r="N92" s="245">
        <f>+H92-M92</f>
        <v>52942.35</v>
      </c>
    </row>
    <row r="93" spans="2:14" ht="32.25" thickBot="1">
      <c r="B93" s="207" t="s">
        <v>170</v>
      </c>
      <c r="C93" s="249"/>
      <c r="D93" s="249"/>
      <c r="E93" s="250"/>
      <c r="F93" s="250"/>
      <c r="G93" s="249"/>
      <c r="H93" s="234">
        <f>+H92</f>
        <v>60000</v>
      </c>
      <c r="I93" s="234">
        <f>H93*0.0287</f>
        <v>1722</v>
      </c>
      <c r="J93" s="234">
        <f>SUM(J92)</f>
        <v>3486.65</v>
      </c>
      <c r="K93" s="234">
        <v>1824</v>
      </c>
      <c r="L93" s="220">
        <v>25</v>
      </c>
      <c r="M93" s="234">
        <f>SUM(M92)</f>
        <v>7057.65</v>
      </c>
      <c r="N93" s="234">
        <f>+H93-M93</f>
        <v>52942.35</v>
      </c>
    </row>
    <row r="94" spans="2:14" ht="31.5" thickBot="1">
      <c r="B94" s="240" t="s">
        <v>361</v>
      </c>
      <c r="C94" s="241"/>
      <c r="D94" s="241"/>
      <c r="E94" s="241"/>
      <c r="F94" s="241"/>
      <c r="G94" s="241"/>
      <c r="H94" s="241"/>
      <c r="I94" s="241"/>
      <c r="J94" s="241"/>
      <c r="K94" s="241"/>
      <c r="L94" s="241"/>
      <c r="M94" s="241"/>
      <c r="N94" s="242"/>
    </row>
    <row r="95" spans="2:14" ht="18.75" thickBot="1">
      <c r="B95" s="211" t="s">
        <v>4</v>
      </c>
      <c r="C95" s="211" t="s">
        <v>5</v>
      </c>
      <c r="D95" s="211" t="s">
        <v>6</v>
      </c>
      <c r="E95" s="211" t="s">
        <v>148</v>
      </c>
      <c r="F95" s="211" t="s">
        <v>7</v>
      </c>
      <c r="G95" s="211" t="s">
        <v>279</v>
      </c>
      <c r="H95" s="211" t="s">
        <v>165</v>
      </c>
      <c r="I95" s="211" t="s">
        <v>8</v>
      </c>
      <c r="J95" s="211" t="s">
        <v>10</v>
      </c>
      <c r="K95" s="211" t="s">
        <v>9</v>
      </c>
      <c r="L95" s="211" t="s">
        <v>166</v>
      </c>
      <c r="M95" s="211" t="s">
        <v>167</v>
      </c>
      <c r="N95" s="211" t="s">
        <v>168</v>
      </c>
    </row>
    <row r="96" spans="2:14" ht="135">
      <c r="B96" s="198">
        <v>30</v>
      </c>
      <c r="C96" s="199" t="s">
        <v>362</v>
      </c>
      <c r="D96" s="199" t="s">
        <v>363</v>
      </c>
      <c r="E96" s="208" t="s">
        <v>152</v>
      </c>
      <c r="F96" s="198" t="s">
        <v>282</v>
      </c>
      <c r="G96" s="198" t="s">
        <v>298</v>
      </c>
      <c r="H96" s="220">
        <v>122500</v>
      </c>
      <c r="I96" s="220">
        <f>H96*0.0287</f>
        <v>3515.75</v>
      </c>
      <c r="J96" s="220">
        <v>17398</v>
      </c>
      <c r="K96" s="220">
        <v>3724</v>
      </c>
      <c r="L96" s="220">
        <v>225</v>
      </c>
      <c r="M96" s="220">
        <f>I96+K96+J96+L96</f>
        <v>24862.75</v>
      </c>
      <c r="N96" s="220">
        <f>+H96-M96</f>
        <v>97637.25</v>
      </c>
    </row>
    <row r="97" spans="2:14" ht="31.5">
      <c r="B97" s="207" t="s">
        <v>170</v>
      </c>
      <c r="C97" s="199"/>
      <c r="D97" s="199"/>
      <c r="E97" s="208"/>
      <c r="F97" s="208"/>
      <c r="G97" s="208"/>
      <c r="H97" s="234">
        <f>+H96</f>
        <v>122500</v>
      </c>
      <c r="I97" s="212">
        <f>H97*0.0287</f>
        <v>3515.75</v>
      </c>
      <c r="J97" s="234">
        <f>+J96</f>
        <v>17398</v>
      </c>
      <c r="K97" s="234">
        <f>+K96</f>
        <v>3724</v>
      </c>
      <c r="L97" s="234">
        <v>225</v>
      </c>
      <c r="M97" s="234">
        <f>I97+K97+J97+L97</f>
        <v>24862.75</v>
      </c>
      <c r="N97" s="234">
        <f>+H97-M97</f>
        <v>97637.25</v>
      </c>
    </row>
    <row r="98" spans="2:14" ht="35.25" thickBot="1">
      <c r="B98" s="252" t="s">
        <v>169</v>
      </c>
      <c r="C98" s="225"/>
      <c r="D98" s="225"/>
      <c r="E98" s="225"/>
      <c r="F98" s="225"/>
      <c r="G98" s="225"/>
      <c r="H98" s="253">
        <f>H19+H23+H27+H31+H35+H43+H48+H56+H63+H70+H74+H84+H88+H93+H97+H39</f>
        <v>2040500</v>
      </c>
      <c r="I98" s="254">
        <f t="shared" ref="I98:N98" si="20">I19+I23+I27+I31+I35+I39+I43+I48+I56+I63+I70+I74+I84+I88+I93+I97</f>
        <v>58562.35</v>
      </c>
      <c r="J98" s="253">
        <f t="shared" si="20"/>
        <v>154116.53</v>
      </c>
      <c r="K98" s="253">
        <f t="shared" si="20"/>
        <v>62031.200000000004</v>
      </c>
      <c r="L98" s="253">
        <f t="shared" si="20"/>
        <v>72131.97</v>
      </c>
      <c r="M98" s="253">
        <f t="shared" si="20"/>
        <v>346842.05</v>
      </c>
      <c r="N98" s="253">
        <f t="shared" si="20"/>
        <v>1693657.9500000002</v>
      </c>
    </row>
    <row r="99" spans="2:14" ht="18" thickTop="1">
      <c r="B99" s="252"/>
      <c r="C99" s="225"/>
      <c r="D99" s="225"/>
      <c r="E99" s="225"/>
      <c r="F99" s="225"/>
      <c r="G99" s="225"/>
      <c r="H99" s="255"/>
      <c r="J99" s="255"/>
      <c r="K99" s="255"/>
      <c r="L99" s="255"/>
      <c r="M99" s="255"/>
      <c r="N99" s="256"/>
    </row>
    <row r="100" spans="2:14" ht="17.25">
      <c r="B100" s="257" t="s">
        <v>154</v>
      </c>
      <c r="C100" s="257"/>
      <c r="D100" s="257"/>
      <c r="E100" s="257"/>
      <c r="F100" s="257"/>
      <c r="G100" s="258" t="s">
        <v>69</v>
      </c>
      <c r="H100" s="258"/>
      <c r="I100" s="258"/>
      <c r="K100" s="259" t="s">
        <v>70</v>
      </c>
      <c r="L100" s="259"/>
      <c r="M100" s="259"/>
      <c r="N100" s="259"/>
    </row>
    <row r="101" spans="2:14" ht="17.25">
      <c r="B101" s="257"/>
      <c r="C101" s="257"/>
      <c r="D101" s="257"/>
      <c r="E101" s="257"/>
      <c r="F101" s="257"/>
      <c r="G101" s="258"/>
      <c r="H101" s="258"/>
      <c r="I101" s="258"/>
      <c r="K101" s="258"/>
      <c r="L101" s="258"/>
      <c r="M101" s="258"/>
      <c r="N101" s="258"/>
    </row>
    <row r="102" spans="2:14" ht="17.25">
      <c r="B102" s="260"/>
      <c r="C102" s="257"/>
      <c r="D102" s="257"/>
      <c r="E102" s="257"/>
      <c r="F102" s="257"/>
      <c r="G102" s="257"/>
      <c r="H102" s="261"/>
      <c r="I102" s="261"/>
      <c r="K102" s="261"/>
      <c r="L102" s="261"/>
      <c r="M102" s="261"/>
      <c r="N102" s="262"/>
    </row>
    <row r="103" spans="2:14" ht="17.25">
      <c r="B103" s="263" t="s">
        <v>364</v>
      </c>
      <c r="C103" s="257"/>
      <c r="D103" s="257"/>
      <c r="E103" s="257"/>
      <c r="F103" s="257"/>
      <c r="G103" s="264" t="s">
        <v>84</v>
      </c>
      <c r="H103" s="258"/>
      <c r="I103" s="258"/>
      <c r="K103" s="265" t="s">
        <v>218</v>
      </c>
      <c r="L103" s="265"/>
      <c r="M103" s="265"/>
      <c r="N103" s="265"/>
    </row>
    <row r="104" spans="2:14" ht="17.25">
      <c r="B104" s="257" t="s">
        <v>365</v>
      </c>
      <c r="C104" s="257"/>
      <c r="D104" s="257"/>
      <c r="E104" s="257"/>
      <c r="F104" s="257"/>
      <c r="G104" s="257" t="s">
        <v>155</v>
      </c>
      <c r="H104" s="258"/>
      <c r="I104" s="258"/>
      <c r="K104" s="259" t="s">
        <v>11</v>
      </c>
      <c r="L104" s="259"/>
      <c r="M104" s="259"/>
      <c r="N104" s="259"/>
    </row>
    <row r="105" spans="2:14" ht="17.25">
      <c r="B105" s="266"/>
      <c r="C105" s="266"/>
      <c r="D105" s="266"/>
      <c r="E105" s="266"/>
      <c r="F105" s="266"/>
      <c r="G105" s="266"/>
      <c r="H105" s="266"/>
      <c r="I105" s="266"/>
      <c r="J105" s="266"/>
      <c r="K105" s="266"/>
      <c r="L105" s="266"/>
      <c r="M105" s="266"/>
      <c r="N105" s="266"/>
    </row>
    <row r="106" spans="2:14" ht="17.25">
      <c r="B106" s="257"/>
      <c r="C106" s="257"/>
      <c r="D106" s="257"/>
      <c r="E106" s="257"/>
      <c r="F106" s="257"/>
      <c r="G106" s="257"/>
      <c r="H106" s="257"/>
      <c r="I106" s="257"/>
      <c r="J106" s="257"/>
      <c r="K106" s="257"/>
      <c r="L106" s="257"/>
      <c r="M106" s="257"/>
      <c r="N106" s="257"/>
    </row>
    <row r="107" spans="2:14" ht="17.25">
      <c r="B107" s="259"/>
      <c r="C107" s="259"/>
      <c r="D107" s="259"/>
      <c r="E107" s="258"/>
      <c r="F107" s="259"/>
      <c r="G107" s="259"/>
      <c r="H107" s="259"/>
      <c r="I107" s="259"/>
      <c r="J107" s="259"/>
      <c r="K107" s="259"/>
      <c r="L107" s="267"/>
      <c r="M107" s="267"/>
      <c r="N107" s="267"/>
    </row>
  </sheetData>
  <mergeCells count="24">
    <mergeCell ref="K103:N103"/>
    <mergeCell ref="K104:N104"/>
    <mergeCell ref="B105:N105"/>
    <mergeCell ref="B107:D107"/>
    <mergeCell ref="F107:H107"/>
    <mergeCell ref="I107:K107"/>
    <mergeCell ref="B71:N71"/>
    <mergeCell ref="B77:N77"/>
    <mergeCell ref="B85:N85"/>
    <mergeCell ref="B90:N90"/>
    <mergeCell ref="B94:N94"/>
    <mergeCell ref="K100:N100"/>
    <mergeCell ref="B36:N36"/>
    <mergeCell ref="B40:N40"/>
    <mergeCell ref="B45:N45"/>
    <mergeCell ref="B49:N49"/>
    <mergeCell ref="B58:N58"/>
    <mergeCell ref="B64:N64"/>
    <mergeCell ref="B8:N13"/>
    <mergeCell ref="B15:N15"/>
    <mergeCell ref="B20:N20"/>
    <mergeCell ref="B24:N24"/>
    <mergeCell ref="B28:N28"/>
    <mergeCell ref="B32:N32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3F5F45-FB08-448D-8A65-5A5E87E20D74}">
  <dimension ref="B3:N27"/>
  <sheetViews>
    <sheetView tabSelected="1" workbookViewId="0">
      <selection activeCell="B3" sqref="B3:M8"/>
    </sheetView>
  </sheetViews>
  <sheetFormatPr baseColWidth="10" defaultRowHeight="15"/>
  <cols>
    <col min="3" max="3" width="22.7109375" bestFit="1" customWidth="1"/>
    <col min="4" max="4" width="26.140625" customWidth="1"/>
    <col min="6" max="6" width="18.7109375" bestFit="1" customWidth="1"/>
    <col min="7" max="7" width="38.7109375" bestFit="1" customWidth="1"/>
  </cols>
  <sheetData>
    <row r="3" spans="2:14">
      <c r="B3" s="268" t="s">
        <v>383</v>
      </c>
      <c r="C3" s="269"/>
      <c r="D3" s="269"/>
      <c r="E3" s="269"/>
      <c r="F3" s="269"/>
      <c r="G3" s="269"/>
      <c r="H3" s="269"/>
      <c r="I3" s="269"/>
      <c r="J3" s="269"/>
      <c r="K3" s="269"/>
      <c r="L3" s="269"/>
      <c r="M3" s="270"/>
    </row>
    <row r="4" spans="2:14">
      <c r="B4" s="271"/>
      <c r="C4" s="183"/>
      <c r="D4" s="183"/>
      <c r="E4" s="183"/>
      <c r="F4" s="183"/>
      <c r="G4" s="183"/>
      <c r="H4" s="183"/>
      <c r="I4" s="183"/>
      <c r="J4" s="183"/>
      <c r="K4" s="183"/>
      <c r="L4" s="183"/>
      <c r="M4" s="272"/>
    </row>
    <row r="5" spans="2:14">
      <c r="B5" s="271"/>
      <c r="C5" s="183"/>
      <c r="D5" s="183"/>
      <c r="E5" s="183"/>
      <c r="F5" s="183"/>
      <c r="G5" s="183"/>
      <c r="H5" s="183"/>
      <c r="I5" s="183"/>
      <c r="J5" s="183"/>
      <c r="K5" s="183"/>
      <c r="L5" s="183"/>
      <c r="M5" s="272"/>
    </row>
    <row r="6" spans="2:14">
      <c r="B6" s="271"/>
      <c r="C6" s="183"/>
      <c r="D6" s="183"/>
      <c r="E6" s="183"/>
      <c r="F6" s="183"/>
      <c r="G6" s="183"/>
      <c r="H6" s="183"/>
      <c r="I6" s="183"/>
      <c r="J6" s="183"/>
      <c r="K6" s="183"/>
      <c r="L6" s="183"/>
      <c r="M6" s="272"/>
    </row>
    <row r="7" spans="2:14">
      <c r="B7" s="271"/>
      <c r="C7" s="183"/>
      <c r="D7" s="183"/>
      <c r="E7" s="183"/>
      <c r="F7" s="183"/>
      <c r="G7" s="183"/>
      <c r="H7" s="183"/>
      <c r="I7" s="183"/>
      <c r="J7" s="183"/>
      <c r="K7" s="183"/>
      <c r="L7" s="183"/>
      <c r="M7" s="272"/>
    </row>
    <row r="8" spans="2:14" ht="15.75" thickBot="1">
      <c r="B8" s="273"/>
      <c r="C8" s="274"/>
      <c r="D8" s="274"/>
      <c r="E8" s="274"/>
      <c r="F8" s="274"/>
      <c r="G8" s="274"/>
      <c r="H8" s="274"/>
      <c r="I8" s="274"/>
      <c r="J8" s="274"/>
      <c r="K8" s="274"/>
      <c r="L8" s="183"/>
      <c r="M8" s="272"/>
    </row>
    <row r="9" spans="2:14" ht="21" thickBot="1">
      <c r="B9" s="275" t="s">
        <v>276</v>
      </c>
      <c r="C9" s="275" t="s">
        <v>157</v>
      </c>
      <c r="D9" s="275" t="s">
        <v>156</v>
      </c>
      <c r="E9" s="275" t="s">
        <v>159</v>
      </c>
      <c r="F9" s="275" t="s">
        <v>160</v>
      </c>
      <c r="G9" s="275" t="s">
        <v>161</v>
      </c>
      <c r="H9" s="275" t="s">
        <v>162</v>
      </c>
      <c r="I9" s="275" t="s">
        <v>1</v>
      </c>
      <c r="J9" s="275" t="s">
        <v>367</v>
      </c>
      <c r="K9" s="276" t="s">
        <v>164</v>
      </c>
      <c r="L9" s="186"/>
      <c r="M9" s="187"/>
    </row>
    <row r="10" spans="2:14" ht="31.5" thickBot="1">
      <c r="B10" s="277" t="s">
        <v>368</v>
      </c>
      <c r="C10" s="278"/>
      <c r="D10" s="278"/>
      <c r="E10" s="278"/>
      <c r="F10" s="278"/>
      <c r="G10" s="278"/>
      <c r="H10" s="278"/>
      <c r="I10" s="278"/>
      <c r="J10" s="278"/>
      <c r="K10" s="278"/>
      <c r="L10" s="279"/>
      <c r="M10" s="280"/>
    </row>
    <row r="11" spans="2:14" ht="21" thickBot="1">
      <c r="B11" s="188" t="s">
        <v>4</v>
      </c>
      <c r="C11" s="281" t="s">
        <v>5</v>
      </c>
      <c r="D11" s="281" t="s">
        <v>6</v>
      </c>
      <c r="E11" s="281" t="s">
        <v>148</v>
      </c>
      <c r="F11" s="281" t="s">
        <v>7</v>
      </c>
      <c r="G11" s="281" t="s">
        <v>165</v>
      </c>
      <c r="H11" s="281" t="s">
        <v>8</v>
      </c>
      <c r="I11" s="281" t="s">
        <v>9</v>
      </c>
      <c r="J11" s="281" t="s">
        <v>10</v>
      </c>
      <c r="K11" s="281" t="s">
        <v>166</v>
      </c>
      <c r="L11" s="281" t="s">
        <v>167</v>
      </c>
      <c r="M11" s="186" t="s">
        <v>168</v>
      </c>
    </row>
    <row r="12" spans="2:14" ht="69">
      <c r="B12" s="282">
        <v>1</v>
      </c>
      <c r="C12" s="283" t="s">
        <v>369</v>
      </c>
      <c r="D12" s="283" t="s">
        <v>370</v>
      </c>
      <c r="E12" s="284" t="s">
        <v>151</v>
      </c>
      <c r="F12" s="284" t="s">
        <v>371</v>
      </c>
      <c r="G12" s="285">
        <v>20000</v>
      </c>
      <c r="H12" s="286">
        <v>0</v>
      </c>
      <c r="I12" s="286">
        <v>0</v>
      </c>
      <c r="J12" s="286">
        <v>0</v>
      </c>
      <c r="K12" s="286">
        <v>0</v>
      </c>
      <c r="L12" s="286">
        <f>+H12+I12+J12+K12</f>
        <v>0</v>
      </c>
      <c r="M12" s="287">
        <f>G12-L12</f>
        <v>20000</v>
      </c>
      <c r="N12" s="288"/>
    </row>
    <row r="13" spans="2:14" ht="69">
      <c r="B13" s="282">
        <v>2</v>
      </c>
      <c r="C13" s="283" t="s">
        <v>372</v>
      </c>
      <c r="D13" s="283" t="s">
        <v>373</v>
      </c>
      <c r="E13" s="284" t="s">
        <v>151</v>
      </c>
      <c r="F13" s="284" t="s">
        <v>371</v>
      </c>
      <c r="G13" s="285">
        <v>16000</v>
      </c>
      <c r="H13" s="286">
        <v>0</v>
      </c>
      <c r="I13" s="286">
        <v>0</v>
      </c>
      <c r="J13" s="286">
        <v>0</v>
      </c>
      <c r="K13" s="286">
        <v>0</v>
      </c>
      <c r="L13" s="286">
        <f t="shared" ref="L13:L17" si="0">+H13+I13+J13+K13</f>
        <v>0</v>
      </c>
      <c r="M13" s="287">
        <v>16000</v>
      </c>
      <c r="N13" s="288"/>
    </row>
    <row r="14" spans="2:14" ht="69">
      <c r="B14" s="282">
        <v>3</v>
      </c>
      <c r="C14" s="283" t="s">
        <v>374</v>
      </c>
      <c r="D14" s="283" t="s">
        <v>373</v>
      </c>
      <c r="E14" s="284" t="s">
        <v>152</v>
      </c>
      <c r="F14" s="284" t="s">
        <v>371</v>
      </c>
      <c r="G14" s="285">
        <v>16000</v>
      </c>
      <c r="H14" s="286">
        <v>0</v>
      </c>
      <c r="I14" s="286">
        <v>0</v>
      </c>
      <c r="J14" s="286">
        <v>0</v>
      </c>
      <c r="K14" s="285">
        <v>7936.47</v>
      </c>
      <c r="L14" s="285">
        <f t="shared" si="0"/>
        <v>7936.47</v>
      </c>
      <c r="M14" s="287">
        <f>G14-L14</f>
        <v>8063.53</v>
      </c>
      <c r="N14" s="288"/>
    </row>
    <row r="15" spans="2:14" ht="86.25">
      <c r="B15" s="282">
        <v>4</v>
      </c>
      <c r="C15" s="283" t="s">
        <v>375</v>
      </c>
      <c r="D15" s="283" t="s">
        <v>376</v>
      </c>
      <c r="E15" s="284" t="s">
        <v>151</v>
      </c>
      <c r="F15" s="284" t="s">
        <v>371</v>
      </c>
      <c r="G15" s="285">
        <v>18000</v>
      </c>
      <c r="H15" s="286">
        <v>0</v>
      </c>
      <c r="I15" s="286">
        <v>0</v>
      </c>
      <c r="J15" s="286">
        <v>0</v>
      </c>
      <c r="K15" s="286">
        <v>3072.81</v>
      </c>
      <c r="L15" s="286">
        <f t="shared" si="0"/>
        <v>3072.81</v>
      </c>
      <c r="M15" s="287">
        <v>12996.41</v>
      </c>
      <c r="N15" s="288"/>
    </row>
    <row r="16" spans="2:14" ht="86.25">
      <c r="B16" s="282">
        <v>5</v>
      </c>
      <c r="C16" s="283" t="s">
        <v>377</v>
      </c>
      <c r="D16" s="283" t="s">
        <v>378</v>
      </c>
      <c r="E16" s="284" t="s">
        <v>151</v>
      </c>
      <c r="F16" s="284" t="s">
        <v>371</v>
      </c>
      <c r="G16" s="285">
        <v>12500</v>
      </c>
      <c r="H16" s="286">
        <v>0</v>
      </c>
      <c r="I16" s="286">
        <v>0</v>
      </c>
      <c r="J16" s="286">
        <v>0</v>
      </c>
      <c r="K16" s="286">
        <v>0</v>
      </c>
      <c r="L16" s="286">
        <f t="shared" si="0"/>
        <v>0</v>
      </c>
      <c r="M16" s="287">
        <f t="shared" ref="M16:M17" si="1">G16-L16</f>
        <v>12500</v>
      </c>
      <c r="N16" s="288"/>
    </row>
    <row r="17" spans="2:14" ht="69">
      <c r="B17" s="282">
        <v>6</v>
      </c>
      <c r="C17" s="283" t="s">
        <v>379</v>
      </c>
      <c r="D17" s="283" t="s">
        <v>378</v>
      </c>
      <c r="E17" s="284" t="s">
        <v>151</v>
      </c>
      <c r="F17" s="284" t="s">
        <v>371</v>
      </c>
      <c r="G17" s="285">
        <v>12500</v>
      </c>
      <c r="H17" s="286">
        <v>0</v>
      </c>
      <c r="I17" s="286">
        <v>0</v>
      </c>
      <c r="J17" s="286">
        <v>0</v>
      </c>
      <c r="K17" s="286">
        <v>0</v>
      </c>
      <c r="L17" s="286">
        <f t="shared" si="0"/>
        <v>0</v>
      </c>
      <c r="M17" s="287">
        <f t="shared" si="1"/>
        <v>12500</v>
      </c>
      <c r="N17" s="288"/>
    </row>
    <row r="18" spans="2:14" ht="34.5">
      <c r="B18" s="289" t="s">
        <v>170</v>
      </c>
      <c r="C18" s="283"/>
      <c r="D18" s="283"/>
      <c r="E18" s="284"/>
      <c r="F18" s="284"/>
      <c r="G18" s="290">
        <f>SUM(G12:G17)</f>
        <v>95000</v>
      </c>
      <c r="H18" s="291">
        <f>SUM(H11:H17)</f>
        <v>0</v>
      </c>
      <c r="I18" s="291">
        <f>SUM(I11:I17)</f>
        <v>0</v>
      </c>
      <c r="J18" s="292" t="s">
        <v>380</v>
      </c>
      <c r="K18" s="293">
        <f>SUM(K11:K17)</f>
        <v>11009.28</v>
      </c>
      <c r="L18" s="290">
        <f>SUM(L11:L17)</f>
        <v>11009.28</v>
      </c>
      <c r="M18" s="294">
        <f>SUM(M12:M17)</f>
        <v>82059.94</v>
      </c>
      <c r="N18" s="288"/>
    </row>
    <row r="19" spans="2:14" ht="34.5">
      <c r="B19" s="295" t="s">
        <v>169</v>
      </c>
      <c r="C19" s="296"/>
      <c r="D19" s="296"/>
      <c r="E19" s="297"/>
      <c r="F19" s="297"/>
      <c r="G19" s="298">
        <f>+G18</f>
        <v>95000</v>
      </c>
      <c r="H19" s="299">
        <f>+H18</f>
        <v>0</v>
      </c>
      <c r="I19" s="299">
        <f t="shared" ref="I19:L19" si="2">+I18</f>
        <v>0</v>
      </c>
      <c r="J19" s="298" t="str">
        <f t="shared" si="2"/>
        <v>0.00</v>
      </c>
      <c r="K19" s="298">
        <f t="shared" si="2"/>
        <v>11009.28</v>
      </c>
      <c r="L19" s="298">
        <f t="shared" si="2"/>
        <v>11009.28</v>
      </c>
      <c r="M19" s="294">
        <f>+M18</f>
        <v>82059.94</v>
      </c>
      <c r="N19" s="288"/>
    </row>
    <row r="20" spans="2:14" ht="15.75">
      <c r="B20" s="300"/>
      <c r="E20" s="251"/>
      <c r="F20" s="300"/>
      <c r="N20" s="288"/>
    </row>
    <row r="21" spans="2:14" ht="15.75">
      <c r="B21" s="300"/>
      <c r="E21" s="251"/>
      <c r="F21" s="300"/>
      <c r="N21" s="288"/>
    </row>
    <row r="22" spans="2:14" ht="17.25">
      <c r="B22" s="301"/>
      <c r="C22" s="302"/>
      <c r="D22" s="302"/>
      <c r="E22" s="284"/>
      <c r="F22" s="284"/>
      <c r="G22" s="303"/>
      <c r="H22" s="304"/>
      <c r="I22" s="304"/>
      <c r="J22" s="303"/>
      <c r="K22" s="305"/>
      <c r="L22" s="303"/>
      <c r="M22" s="303"/>
      <c r="N22" s="288"/>
    </row>
    <row r="23" spans="2:14" ht="17.25">
      <c r="B23" s="257" t="s">
        <v>154</v>
      </c>
      <c r="C23" s="257"/>
      <c r="D23" s="257"/>
      <c r="E23" s="257"/>
      <c r="F23" s="257"/>
      <c r="G23" s="258" t="s">
        <v>69</v>
      </c>
      <c r="H23" s="258"/>
      <c r="I23" s="258"/>
      <c r="J23" s="288"/>
      <c r="K23" s="259" t="s">
        <v>70</v>
      </c>
      <c r="L23" s="259"/>
      <c r="M23" s="259"/>
      <c r="N23" s="259"/>
    </row>
    <row r="24" spans="2:14" ht="17.25">
      <c r="B24" s="260"/>
      <c r="C24" s="257"/>
      <c r="D24" s="257"/>
      <c r="E24" s="257"/>
      <c r="F24" s="257"/>
      <c r="G24" s="257"/>
      <c r="H24" s="261"/>
      <c r="I24" s="261"/>
      <c r="J24" s="261"/>
      <c r="K24" s="261"/>
      <c r="L24" s="261"/>
      <c r="M24" s="261"/>
      <c r="N24" s="262"/>
    </row>
    <row r="25" spans="2:14" ht="17.25">
      <c r="B25" s="263" t="s">
        <v>381</v>
      </c>
      <c r="C25" s="257"/>
      <c r="D25" s="257"/>
      <c r="E25" s="257"/>
      <c r="F25" s="257"/>
      <c r="G25" s="264" t="s">
        <v>84</v>
      </c>
      <c r="H25" s="258"/>
      <c r="I25" s="258"/>
      <c r="J25" s="258"/>
      <c r="K25" s="265" t="s">
        <v>218</v>
      </c>
      <c r="L25" s="265"/>
      <c r="M25" s="265"/>
      <c r="N25" s="265"/>
    </row>
    <row r="26" spans="2:14" ht="17.25">
      <c r="B26" s="257" t="s">
        <v>382</v>
      </c>
      <c r="C26" s="257"/>
      <c r="D26" s="257"/>
      <c r="E26" s="257"/>
      <c r="F26" s="257"/>
      <c r="G26" s="257" t="s">
        <v>155</v>
      </c>
      <c r="H26" s="258"/>
      <c r="I26" s="258"/>
      <c r="J26" s="258"/>
      <c r="K26" s="259" t="s">
        <v>11</v>
      </c>
      <c r="L26" s="259"/>
      <c r="M26" s="259"/>
      <c r="N26" s="259"/>
    </row>
    <row r="27" spans="2:14" ht="17.25">
      <c r="B27" s="301"/>
      <c r="C27" s="302"/>
      <c r="D27" s="302"/>
      <c r="E27" s="284"/>
      <c r="F27" s="284"/>
      <c r="G27" s="303"/>
      <c r="H27" s="304"/>
      <c r="I27" s="304"/>
      <c r="J27" s="303"/>
      <c r="K27" s="305"/>
      <c r="L27" s="303"/>
      <c r="M27" s="303"/>
      <c r="N27" s="288"/>
    </row>
  </sheetData>
  <mergeCells count="5">
    <mergeCell ref="B3:M8"/>
    <mergeCell ref="B10:M10"/>
    <mergeCell ref="K23:N23"/>
    <mergeCell ref="K25:N25"/>
    <mergeCell ref="K26:N26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01DCFE0E395724783B6DEA7DB5BA80A" ma:contentTypeVersion="11" ma:contentTypeDescription="Crear nuevo documento." ma:contentTypeScope="" ma:versionID="c9cd876d2b4575af59ae39718188555f">
  <xsd:schema xmlns:xsd="http://www.w3.org/2001/XMLSchema" xmlns:xs="http://www.w3.org/2001/XMLSchema" xmlns:p="http://schemas.microsoft.com/office/2006/metadata/properties" xmlns:ns2="004d7c90-bdc3-4155-8460-974466d58a71" xmlns:ns3="29581c4a-55d9-47ca-90f6-31bb994f421c" targetNamespace="http://schemas.microsoft.com/office/2006/metadata/properties" ma:root="true" ma:fieldsID="4a96ed846144dbb5dc6532e0dde252dd" ns2:_="" ns3:_="">
    <xsd:import namespace="004d7c90-bdc3-4155-8460-974466d58a71"/>
    <xsd:import namespace="29581c4a-55d9-47ca-90f6-31bb994f421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4d7c90-bdc3-4155-8460-974466d58a7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581c4a-55d9-47ca-90f6-31bb994f421c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F93A171-595B-41E7-A0CC-C75660A95998}"/>
</file>

<file path=customXml/itemProps2.xml><?xml version="1.0" encoding="utf-8"?>
<ds:datastoreItem xmlns:ds="http://schemas.openxmlformats.org/officeDocument/2006/customXml" ds:itemID="{09F1F048-0419-4D95-AB0F-EE37FA3DDA96}"/>
</file>

<file path=customXml/itemProps3.xml><?xml version="1.0" encoding="utf-8"?>
<ds:datastoreItem xmlns:ds="http://schemas.openxmlformats.org/officeDocument/2006/customXml" ds:itemID="{44D434F6-DD93-4B46-AA4D-F6E929224A8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Fijo </vt:lpstr>
      <vt:lpstr>Contratado</vt:lpstr>
      <vt:lpstr>Vigilancia </vt:lpstr>
      <vt:lpstr>'Fijo '!Área_de_impresión</vt:lpstr>
      <vt:lpstr>'Fijo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Kathia Veléz Ramírez</dc:creator>
  <cp:lastModifiedBy>Driades Nayade Ferreras Gómez</cp:lastModifiedBy>
  <cp:lastPrinted>2025-06-06T19:56:14Z</cp:lastPrinted>
  <dcterms:created xsi:type="dcterms:W3CDTF">2020-09-29T19:02:13Z</dcterms:created>
  <dcterms:modified xsi:type="dcterms:W3CDTF">2025-07-21T19:14:19Z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0x010100301DCFE0E395724783B6DEA7DB5BA80A</vt:lpwstr>
  </property>
</Properties>
</file>