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xl/drawings/drawing16.xml" ContentType="application/vnd.openxmlformats-officedocument.drawing+xml"/>
  <Override PartName="/xl/tables/table16.xml" ContentType="application/vnd.openxmlformats-officedocument.spreadsheetml.table+xml"/>
  <Override PartName="/xl/drawings/drawing17.xml" ContentType="application/vnd.openxmlformats-officedocument.drawing+xml"/>
  <Override PartName="/xl/tables/table17.xml" ContentType="application/vnd.openxmlformats-officedocument.spreadsheetml.table+xml"/>
  <Override PartName="/xl/drawings/drawing18.xml" ContentType="application/vnd.openxmlformats-officedocument.drawing+xml"/>
  <Override PartName="/xl/tables/table18.xml" ContentType="application/vnd.openxmlformats-officedocument.spreadsheetml.table+xml"/>
  <Override PartName="/xl/drawings/drawing19.xml" ContentType="application/vnd.openxmlformats-officedocument.drawing+xml"/>
  <Override PartName="/xl/tables/table19.xml" ContentType="application/vnd.openxmlformats-officedocument.spreadsheetml.table+xml"/>
  <Override PartName="/xl/drawings/drawing20.xml" ContentType="application/vnd.openxmlformats-officedocument.drawing+xml"/>
  <Override PartName="/xl/tables/table20.xml" ContentType="application/vnd.openxmlformats-officedocument.spreadsheetml.table+xml"/>
  <Override PartName="/xl/drawings/drawing21.xml" ContentType="application/vnd.openxmlformats-officedocument.drawing+xml"/>
  <Override PartName="/xl/tables/table21.xml" ContentType="application/vnd.openxmlformats-officedocument.spreadsheetml.table+xml"/>
  <Override PartName="/xl/drawings/drawing22.xml" ContentType="application/vnd.openxmlformats-officedocument.drawing+xml"/>
  <Override PartName="/xl/tables/table22.xml" ContentType="application/vnd.openxmlformats-officedocument.spreadsheetml.table+xml"/>
  <Override PartName="/xl/drawings/drawing23.xml" ContentType="application/vnd.openxmlformats-officedocument.drawing+xml"/>
  <Override PartName="/xl/tables/table23.xml" ContentType="application/vnd.openxmlformats-officedocument.spreadsheetml.table+xml"/>
  <Override PartName="/xl/drawings/drawing24.xml" ContentType="application/vnd.openxmlformats-officedocument.drawing+xml"/>
  <Override PartName="/xl/tables/table24.xml" ContentType="application/vnd.openxmlformats-officedocument.spreadsheetml.table+xml"/>
  <Override PartName="/xl/drawings/drawing25.xml" ContentType="application/vnd.openxmlformats-officedocument.drawing+xml"/>
  <Override PartName="/xl/tables/table25.xml" ContentType="application/vnd.openxmlformats-officedocument.spreadsheetml.table+xml"/>
  <Override PartName="/xl/drawings/drawing26.xml" ContentType="application/vnd.openxmlformats-officedocument.drawing+xml"/>
  <Override PartName="/xl/tables/table26.xml" ContentType="application/vnd.openxmlformats-officedocument.spreadsheetml.table+xml"/>
  <Override PartName="/xl/drawings/drawing27.xml" ContentType="application/vnd.openxmlformats-officedocument.drawing+xml"/>
  <Override PartName="/xl/tables/table27.xml" ContentType="application/vnd.openxmlformats-officedocument.spreadsheetml.table+xml"/>
  <Override PartName="/xl/drawings/drawing28.xml" ContentType="application/vnd.openxmlformats-officedocument.drawing+xml"/>
  <Override PartName="/xl/tables/table28.xml" ContentType="application/vnd.openxmlformats-officedocument.spreadsheetml.table+xml"/>
  <Override PartName="/xl/drawings/drawing29.xml" ContentType="application/vnd.openxmlformats-officedocument.drawing+xml"/>
  <Override PartName="/xl/tables/table29.xml" ContentType="application/vnd.openxmlformats-officedocument.spreadsheetml.table+xml"/>
  <Override PartName="/xl/drawings/drawing30.xml" ContentType="application/vnd.openxmlformats-officedocument.drawing+xml"/>
  <Override PartName="/xl/tables/table30.xml" ContentType="application/vnd.openxmlformats-officedocument.spreadsheetml.table+xml"/>
  <Override PartName="/xl/drawings/drawing31.xml" ContentType="application/vnd.openxmlformats-officedocument.drawing+xml"/>
  <Override PartName="/xl/tables/table31.xml" ContentType="application/vnd.openxmlformats-officedocument.spreadsheetml.table+xml"/>
  <Override PartName="/xl/drawings/drawing32.xml" ContentType="application/vnd.openxmlformats-officedocument.drawing+xml"/>
  <Override PartName="/xl/tables/table32.xml" ContentType="application/vnd.openxmlformats-officedocument.spreadsheetml.table+xml"/>
  <Override PartName="/xl/drawings/drawing33.xml" ContentType="application/vnd.openxmlformats-officedocument.drawing+xml"/>
  <Override PartName="/xl/tables/table33.xml" ContentType="application/vnd.openxmlformats-officedocument.spreadsheetml.table+xml"/>
  <Override PartName="/xl/drawings/drawing34.xml" ContentType="application/vnd.openxmlformats-officedocument.drawing+xml"/>
  <Override PartName="/xl/tables/table34.xml" ContentType="application/vnd.openxmlformats-officedocument.spreadsheetml.table+xml"/>
  <Override PartName="/xl/drawings/drawing35.xml" ContentType="application/vnd.openxmlformats-officedocument.drawing+xml"/>
  <Override PartName="/xl/tables/table35.xml" ContentType="application/vnd.openxmlformats-officedocument.spreadsheetml.table+xml"/>
  <Override PartName="/xl/drawings/drawing36.xml" ContentType="application/vnd.openxmlformats-officedocument.drawing+xml"/>
  <Override PartName="/xl/tables/table36.xml" ContentType="application/vnd.openxmlformats-officedocument.spreadsheetml.table+xml"/>
  <Override PartName="/xl/drawings/drawing37.xml" ContentType="application/vnd.openxmlformats-officedocument.drawing+xml"/>
  <Override PartName="/xl/tables/table37.xml" ContentType="application/vnd.openxmlformats-officedocument.spreadsheetml.table+xml"/>
  <Override PartName="/xl/drawings/drawing38.xml" ContentType="application/vnd.openxmlformats-officedocument.drawing+xml"/>
  <Override PartName="/xl/tables/table38.xml" ContentType="application/vnd.openxmlformats-officedocument.spreadsheetml.table+xml"/>
  <Override PartName="/xl/drawings/drawing39.xml" ContentType="application/vnd.openxmlformats-officedocument.drawing+xml"/>
  <Override PartName="/xl/tables/table39.xml" ContentType="application/vnd.openxmlformats-officedocument.spreadsheetml.table+xml"/>
  <Override PartName="/xl/drawings/drawing40.xml" ContentType="application/vnd.openxmlformats-officedocument.drawing+xml"/>
  <Override PartName="/xl/tables/table40.xml" ContentType="application/vnd.openxmlformats-officedocument.spreadsheetml.table+xml"/>
  <Override PartName="/xl/drawings/drawing41.xml" ContentType="application/vnd.openxmlformats-officedocument.drawing+xml"/>
  <Override PartName="/xl/tables/table41.xml" ContentType="application/vnd.openxmlformats-officedocument.spreadsheetml.table+xml"/>
  <Override PartName="/xl/drawings/drawing42.xml" ContentType="application/vnd.openxmlformats-officedocument.drawing+xml"/>
  <Override PartName="/xl/tables/table42.xml" ContentType="application/vnd.openxmlformats-officedocument.spreadsheetml.table+xml"/>
  <Override PartName="/xl/drawings/drawing43.xml" ContentType="application/vnd.openxmlformats-officedocument.drawing+xml"/>
  <Override PartName="/xl/tables/table43.xml" ContentType="application/vnd.openxmlformats-officedocument.spreadsheetml.table+xml"/>
  <Override PartName="/xl/drawings/drawing44.xml" ContentType="application/vnd.openxmlformats-officedocument.drawing+xml"/>
  <Override PartName="/xl/tables/table4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rmartinez\Downloads\"/>
    </mc:Choice>
  </mc:AlternateContent>
  <xr:revisionPtr revIDLastSave="0" documentId="8_{DDF9C070-52FC-4E85-9ACF-CADB49438A7A}" xr6:coauthVersionLast="47" xr6:coauthVersionMax="47" xr10:uidLastSave="{00000000-0000-0000-0000-000000000000}"/>
  <bookViews>
    <workbookView xWindow="-120" yWindow="-120" windowWidth="29040" windowHeight="15720" tabRatio="593" firstSheet="42" activeTab="42" xr2:uid="{00000000-000D-0000-FFFF-FFFF00000000}"/>
  </bookViews>
  <sheets>
    <sheet name="ENERO" sheetId="2" state="hidden" r:id="rId1"/>
    <sheet name="FEBRERO" sheetId="1" state="hidden" r:id="rId2"/>
    <sheet name="MARZO" sheetId="3" state="hidden" r:id="rId3"/>
    <sheet name="ABRIL" sheetId="4" state="hidden" r:id="rId4"/>
    <sheet name="MAYO" sheetId="5" state="hidden" r:id="rId5"/>
    <sheet name="JUNIO" sheetId="6" state="hidden" r:id="rId6"/>
    <sheet name="JULIO" sheetId="7" state="hidden" r:id="rId7"/>
    <sheet name="AGOSTO" sheetId="8" state="hidden" r:id="rId8"/>
    <sheet name="SEPTIEMBRE" sheetId="9" state="hidden" r:id="rId9"/>
    <sheet name="OCTUBRE" sheetId="10" state="hidden" r:id="rId10"/>
    <sheet name="NOVIEMBRE 2022" sheetId="11" state="hidden" r:id="rId11"/>
    <sheet name="DICIEMBRE 2022 " sheetId="12" state="hidden" r:id="rId12"/>
    <sheet name="ENERO 2023" sheetId="13" state="hidden" r:id="rId13"/>
    <sheet name="ENERO 2023." sheetId="14" state="hidden" r:id="rId14"/>
    <sheet name="febrero  2023. (2)" sheetId="15" state="hidden" r:id="rId15"/>
    <sheet name="marzo  2023." sheetId="16" state="hidden" r:id="rId16"/>
    <sheet name="mayo  2023." sheetId="17" state="hidden" r:id="rId17"/>
    <sheet name="junio  2023." sheetId="18" state="hidden" r:id="rId18"/>
    <sheet name="julio  2023" sheetId="19" state="hidden" r:id="rId19"/>
    <sheet name="agosto  2023" sheetId="21" state="hidden" r:id="rId20"/>
    <sheet name="SEPTIEMBRE  2023" sheetId="20" state="hidden" r:id="rId21"/>
    <sheet name="OCTUBRE  2023" sheetId="22" state="hidden" r:id="rId22"/>
    <sheet name="NOVIEMBRE  2023" sheetId="23" state="hidden" r:id="rId23"/>
    <sheet name="DICIEMBRE 2023" sheetId="24" state="hidden" r:id="rId24"/>
    <sheet name="ENERO 2024" sheetId="25" state="hidden" r:id="rId25"/>
    <sheet name="FEBRERO 2024" sheetId="26" state="hidden" r:id="rId26"/>
    <sheet name="MARZO 2024" sheetId="27" state="hidden" r:id="rId27"/>
    <sheet name="ABRIL 2024" sheetId="28" state="hidden" r:id="rId28"/>
    <sheet name="MAYO 2024" sheetId="29" state="hidden" r:id="rId29"/>
    <sheet name="JUNIO 2024" sheetId="30" state="hidden" r:id="rId30"/>
    <sheet name="JULIO 2024" sheetId="31" state="hidden" r:id="rId31"/>
    <sheet name="JULIO 2024 (2)" sheetId="32" state="hidden" r:id="rId32"/>
    <sheet name="AGOSTO 2024" sheetId="33" state="hidden" r:id="rId33"/>
    <sheet name="SEPTIEMBRE 2024" sheetId="35" state="hidden" r:id="rId34"/>
    <sheet name="OCTUBRE 2024" sheetId="36" state="hidden" r:id="rId35"/>
    <sheet name="NOVIEMBRE 2024" sheetId="40" state="hidden" r:id="rId36"/>
    <sheet name="DICIEMBRE 2024" sheetId="41" state="hidden" r:id="rId37"/>
    <sheet name="ENERO 2025" sheetId="42" state="hidden" r:id="rId38"/>
    <sheet name="FEBRERO 2025" sheetId="43" state="hidden" r:id="rId39"/>
    <sheet name="MARZO 2025" sheetId="44" state="hidden" r:id="rId40"/>
    <sheet name="ABRIL 2025" sheetId="45" state="hidden" r:id="rId41"/>
    <sheet name="MAYO 2025" sheetId="46" state="hidden" r:id="rId42"/>
    <sheet name="JUNIO 2025" sheetId="47" r:id="rId43"/>
    <sheet name="AGOSTO 2024 (2)" sheetId="34" state="hidden" r:id="rId4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47" l="1"/>
  <c r="F28" i="46"/>
  <c r="F24" i="45" l="1"/>
  <c r="F22" i="44"/>
  <c r="F23" i="43"/>
  <c r="F18" i="42" l="1"/>
  <c r="F17" i="41"/>
  <c r="F29" i="40"/>
  <c r="F30" i="36"/>
  <c r="F31" i="35"/>
  <c r="F17" i="34" l="1"/>
  <c r="F24" i="33"/>
  <c r="F26" i="32"/>
  <c r="F31" i="31" l="1"/>
  <c r="F23" i="30"/>
  <c r="F27" i="29"/>
  <c r="F28" i="28"/>
  <c r="F27" i="27"/>
  <c r="F23" i="26"/>
  <c r="F20" i="25"/>
  <c r="F14" i="24"/>
  <c r="F34" i="23"/>
  <c r="F29" i="22"/>
  <c r="F31" i="21"/>
  <c r="F31" i="20"/>
  <c r="F33" i="19"/>
  <c r="F36" i="18"/>
  <c r="F29" i="17"/>
  <c r="F29" i="16"/>
  <c r="F22" i="15"/>
  <c r="F22" i="14"/>
  <c r="F19" i="13"/>
  <c r="F19" i="12"/>
  <c r="F34" i="11"/>
  <c r="F32" i="10"/>
  <c r="F24" i="9"/>
  <c r="F33" i="8"/>
  <c r="F35" i="7"/>
  <c r="F41" i="6"/>
  <c r="F23" i="5"/>
  <c r="F26" i="4"/>
  <c r="F26" i="3"/>
  <c r="F22" i="2"/>
  <c r="F26" i="1"/>
</calcChain>
</file>

<file path=xl/sharedStrings.xml><?xml version="1.0" encoding="utf-8"?>
<sst xmlns="http://schemas.openxmlformats.org/spreadsheetml/2006/main" count="3533" uniqueCount="1144">
  <si>
    <t>INSTITUTO NACIONAL DE ADMINISTRACION PUBLICA</t>
  </si>
  <si>
    <t>CONTRALORIA GENERAL DE LA REPUBLICA</t>
  </si>
  <si>
    <t xml:space="preserve">UNIDADES DE CONTROL INTERNO </t>
  </si>
  <si>
    <t>RELACIÓN DE ESTADO DE CUENTAS DE SUPLIDORES AL 31/01/2022</t>
  </si>
  <si>
    <t>UNIDAD DE CONTROL INTERNO___________________</t>
  </si>
  <si>
    <t>FACTURA NCF NO.</t>
  </si>
  <si>
    <t>FECHA</t>
  </si>
  <si>
    <t>PROVEEDOR</t>
  </si>
  <si>
    <t>CONCEPTO</t>
  </si>
  <si>
    <t>MONTO</t>
  </si>
  <si>
    <t>FORMA DE PAGO</t>
  </si>
  <si>
    <t>FECHA LIMITE DE PAGO</t>
  </si>
  <si>
    <t>CONTRATO NO.                              BS-0003955-2018</t>
  </si>
  <si>
    <t>OSTACIA SOSA RAMON</t>
  </si>
  <si>
    <t>ALQUILER OFICINA REGIONAL DE SAN JUAN DE LA MAGUANA, CORRESPONDIENTE A LOS MESES DE AGOSTO Y SEPTIEMBRE DEL 2020.</t>
  </si>
  <si>
    <t xml:space="preserve">PRESUPUESTO </t>
  </si>
  <si>
    <t>B1500000109</t>
  </si>
  <si>
    <t>INFORMATIC, SRL</t>
  </si>
  <si>
    <t>SERVICIO DE MANTENIMIENTO A LA IMPRESORA DE CERTIFICADOS, UBICADA EN EL DEPARTAMENTO DE GESTION DE LA FORMACION DE ESTA INSTITUCION.</t>
  </si>
  <si>
    <t>B1500000016</t>
  </si>
  <si>
    <t>IMPORTADORA CALMA</t>
  </si>
  <si>
    <t>COMPRA DE TONERS PARA USO EN LA INSTITUCION.</t>
  </si>
  <si>
    <t>B1500036847</t>
  </si>
  <si>
    <t>ALTICE DOMINICANA</t>
  </si>
  <si>
    <t>SERVICIO DE FLOTAS TELEFONICAS, MES DE ENERO 2022</t>
  </si>
  <si>
    <t>B1500158954</t>
  </si>
  <si>
    <t>COMPAÑÍA DOMINICANA DE TELEFONOS</t>
  </si>
  <si>
    <t>SERVICIO TELEFONICO E INTERNET, CORRESPONDIENTE AL MES DE ENERO 2022.</t>
  </si>
  <si>
    <t>B1500000222</t>
  </si>
  <si>
    <t>GOBERNACIO N DEL EDIFICIO JUAN PABLO DUARTE</t>
  </si>
  <si>
    <t>MANTENIMIENTO DE AREAS COMUNES DEL EDIFICIO DE OFICINAS GUBERNAMENTALES "JUAN PABLO DUARTE", CORRESPONDIENTE AL MES DE ENERO DEL 2022.</t>
  </si>
  <si>
    <t>N/A</t>
  </si>
  <si>
    <t>MUNDO PRESTAMO, S.A.</t>
  </si>
  <si>
    <t>ALQUILER OFICINA REGIONAL DE SAN FRANCISCO DE MACORIS, CORRESPONDIENTE AL  MES DE ENERO DEL 2022</t>
  </si>
  <si>
    <t>B1500191545</t>
  </si>
  <si>
    <t>EDEESTE</t>
  </si>
  <si>
    <t>SERVICIO DE ENERGIA ELECTRICA, MES DE ENERO 2022</t>
  </si>
  <si>
    <t xml:space="preserve">FACILITADORES </t>
  </si>
  <si>
    <t xml:space="preserve">SERVICIOS DE CAPACITACION </t>
  </si>
  <si>
    <t>TOTAL GENERAL:</t>
  </si>
  <si>
    <t xml:space="preserve"> </t>
  </si>
  <si>
    <t>Preparado por:</t>
  </si>
  <si>
    <t>Revisado por:</t>
  </si>
  <si>
    <t>Aprobado por:</t>
  </si>
  <si>
    <t>_______________________________</t>
  </si>
  <si>
    <t>__________________________________</t>
  </si>
  <si>
    <t>_______________________________________________</t>
  </si>
  <si>
    <t xml:space="preserve"> Gabriel Lebrón</t>
  </si>
  <si>
    <t>Catalina Féliz Terrero</t>
  </si>
  <si>
    <t>Cristian Sánchez Reyes</t>
  </si>
  <si>
    <t xml:space="preserve"> Contador</t>
  </si>
  <si>
    <t>Enc. Administrativo Financiero</t>
  </si>
  <si>
    <t>Director General</t>
  </si>
  <si>
    <t>RELACIÓN DE ESTADO DE CUENTAS DE SUPLIDORES AL 31/03/2022</t>
  </si>
  <si>
    <t>UNIDAD DE VIAJES OFICIALES</t>
  </si>
  <si>
    <t>VIATICOS DEL SEÑOR RICARDO PIMENTEL, POR SU PARTICIPACION EN LA CUMBRE MUNDIAL DE COMUNICACIÓN, DESARROLLADA EN LA CIUDAD DE MONTERREY, MEXICO.</t>
  </si>
  <si>
    <t>B1500000018</t>
  </si>
  <si>
    <t>D INNOVA RELACIONES PUBLICA Y PRODUCCION, SRL</t>
  </si>
  <si>
    <t>SERVICIO DE COFFE BREAK Y MOONTAJE DE ESCENOGRAFIA EN ACTIVIDAD DEL INAP</t>
  </si>
  <si>
    <t>B1500000159</t>
  </si>
  <si>
    <t>COVENTRY PARK INVESTMENTS, SRL</t>
  </si>
  <si>
    <t>SERVICIO DE MONTAJE DE ESCENOGRAFIA EN ACTIVIDAD DEL INAP</t>
  </si>
  <si>
    <t>B150085796</t>
  </si>
  <si>
    <t>CAASD</t>
  </si>
  <si>
    <t>SERVICIO DE AGUA POTBLE, CORRESPONDIENTE A LOS MESDE ENERO Y FEBRERO 2022</t>
  </si>
  <si>
    <t>GOBERNACION DEL EDIFICIO JUAN PABLO DUARTE</t>
  </si>
  <si>
    <t>B1500005941</t>
  </si>
  <si>
    <t>SEGURO NACIONAL DE SALUD (SENASA)</t>
  </si>
  <si>
    <t>POLIZA DE SEGURO  DE SALUD COMPLEMENTARIO DE LOS EMPLEADOS DE LA INSTITUCION.</t>
  </si>
  <si>
    <t>B1500000186</t>
  </si>
  <si>
    <t>MUNDO PRESTAMO, SRL</t>
  </si>
  <si>
    <t>ALQUILER OFICINA REGIONAL DEL INAP EN SAN FRANCISCO DE MACORIS, FEBRERO 2022</t>
  </si>
  <si>
    <t>B1500196088</t>
  </si>
  <si>
    <t>SERVICIO DE ENERGIA ELECTRICA, PERIODO 20/01/2022-17/02/2022</t>
  </si>
  <si>
    <t>B1500000017</t>
  </si>
  <si>
    <t>B1500161627</t>
  </si>
  <si>
    <t>SERVICIO TELEFONICO E INTERNET, CORRESPONDIENTE AL MES DE FEBRERO 2022.</t>
  </si>
  <si>
    <t>B1500000301</t>
  </si>
  <si>
    <t>MARKET DYNAMIC SOLUTIONS</t>
  </si>
  <si>
    <t>IMPRESIÓN Y ENCUADERNACION  EN ESPIRAL DE FOLLETOS, UTILIZADOS EN EL TALLER SELLO CLAD</t>
  </si>
  <si>
    <t>B1500001295</t>
  </si>
  <si>
    <t>GL PROMOCIONES, SRL</t>
  </si>
  <si>
    <t>IMPRESIÓN DE INVITACIONES EN CARTULINA PERLADA Y BOLSOS CON LOGO  DE LA INSTITUCION. UTILIZADO EN EL TALLER SELLO CLAD</t>
  </si>
  <si>
    <t>SERVICIO DE ENERGIA ELECTRICA, PERIODO 17/02/2022-18/03/2022</t>
  </si>
  <si>
    <t>CANTABRIA BRAND REPRESENTATIVE, SRL</t>
  </si>
  <si>
    <t>SERVICIO DE MONTAJE DE  ESCENOGRAFIA Y CATERING  DURANTE EL EVENTO "TALLER SELLO CLAD"</t>
  </si>
  <si>
    <t>B1500164370</t>
  </si>
  <si>
    <t>SERVICIO TELEFONICO E INTERNET, CORRESPONDIENTE AL MES DE MARZO 2022.</t>
  </si>
  <si>
    <t>B1500000731</t>
  </si>
  <si>
    <t>OZAVI RENT A CAR</t>
  </si>
  <si>
    <t>ALQUILER DE TRANSPORTE POR SIETE DIAS, UTILIZADO EN EL TALLER SELLO CLAD</t>
  </si>
  <si>
    <t>CONTRATO No. CI-0000093-2022</t>
  </si>
  <si>
    <t>CENTRO LATINOAMERICANO DE ADMINISTRACION PARA EL DESARROLLO (CLAD)</t>
  </si>
  <si>
    <t>SERVICIOS DE CAPACITACION EN TALLER "DESARROLLO DE COMPETENCIAS ESTRATEGICAS DE LOS DIRECTIVOS PUBLICOS CON EL SELLO CLAD "</t>
  </si>
  <si>
    <t>B1500006149</t>
  </si>
  <si>
    <t>RELACIÓN DE ESTADO DE CUENTAS DE SUPLIDORES AL 30/04/2022</t>
  </si>
  <si>
    <t>B1500001471</t>
  </si>
  <si>
    <t>B1500000984</t>
  </si>
  <si>
    <t>INVERSIONES AZUL DEL ESTE DOMINICANA, S.A</t>
  </si>
  <si>
    <t>B1500201939</t>
  </si>
  <si>
    <t>SERVICIO DE ENERGIA ELECTRICA, PERIODO 18/03/2022-18/04/2022</t>
  </si>
  <si>
    <t>B1500000543</t>
  </si>
  <si>
    <t>SUPLIDORA COMERCIAL RODRIGUEZ, SRL</t>
  </si>
  <si>
    <t>COMPRA DE ZAFACONES PLASTICOS, PARA USO DE LA INSTITUCION.</t>
  </si>
  <si>
    <t>B1500006193</t>
  </si>
  <si>
    <t>B1500001204</t>
  </si>
  <si>
    <t>AZ PRINT SHOP, SRL</t>
  </si>
  <si>
    <t>COMPRA DE MATERIALES PARA CARNET DE IDENTIFICACION PARA EMPLEADOS DE LA INSTITUCION</t>
  </si>
  <si>
    <t>B1500167220</t>
  </si>
  <si>
    <t>SERVICIO TELEFONICO E INTERNET, CORRESPONDIENTE AL MES DE ABRIL 2022.</t>
  </si>
  <si>
    <t>RELACIÓN DE ESTADO DE CUENTAS DE SUPLIDORES AL 31/05/2022</t>
  </si>
  <si>
    <t>B1500000087</t>
  </si>
  <si>
    <t>SERVIPART LUPERON, SRL</t>
  </si>
  <si>
    <t>SERRVIVIO DE REPARACION DEL VEHICULO FORD EXPLORER 2010, PROPIEDAD DE ESTA INSTITUCION.</t>
  </si>
  <si>
    <t>B1500206827</t>
  </si>
  <si>
    <t>SERVICIO DE ENERGIA ELECTRICA, PERIODO 18/04/2022-19/05/2022</t>
  </si>
  <si>
    <t>B1500000030</t>
  </si>
  <si>
    <t>SAMETEC, SRL</t>
  </si>
  <si>
    <t>SERVICIO DE LEVANTAMIENTO DEL CABLEADO ELECTRICO DE LA INSTITUCION</t>
  </si>
  <si>
    <t>B1500000143</t>
  </si>
  <si>
    <t>SERVICIOS CONTRA INCENDIOS RODRIGUEZ, SRL</t>
  </si>
  <si>
    <t>SERVICIO DE RECARGA DE LOS EXTINTORES DE LA INSTITUCION</t>
  </si>
  <si>
    <t>B1500169925</t>
  </si>
  <si>
    <t>SERVICIO TELEFONICO E INTERNET, CORRESPONDIENTE AL MES DE MAYO74 2022.</t>
  </si>
  <si>
    <t>B1500000139</t>
  </si>
  <si>
    <t>CLIMATIZACIONES Y ACABADOS CLIMACA, SRL</t>
  </si>
  <si>
    <t>SERVICIO DE MANTENIMIENTO A LOS AIRES ACONDICIONADOS DE LA INSTITUCION</t>
  </si>
  <si>
    <t>RELACIÓN DE ESTADO DE CUENTAS DE SUPLIDORES AL 30/06/2022</t>
  </si>
  <si>
    <t>MARKET DINAMIC SOLUTIONS, SRL</t>
  </si>
  <si>
    <t>IMPRESIÓN Y ENCUADERNACION DE FOLLETOS EN ESPIRAL Y PERGAMINO CLEA, 1 PAGINA FULL COLOR</t>
  </si>
  <si>
    <t>B1500000004</t>
  </si>
  <si>
    <t>OH FRUITS</t>
  </si>
  <si>
    <t>SERVICIO DE REFRIGERIOS EN ACTIVIDADES DE LA INSTITUCION</t>
  </si>
  <si>
    <t>SERVICIO DE REPARACION  AL VEHICULO FORD EXPLORER, PROPIEDAD DE ESTA INSTITUCION</t>
  </si>
  <si>
    <t>B1500002195</t>
  </si>
  <si>
    <t>INTEC</t>
  </si>
  <si>
    <t>PAGO TIMESTRE MAYO-JULIO 2022, DE  LA MAESTRIA EN GERENCIA DE CALIDAD Y PRODUCTIVIDAD QUE ESTA CURSANDO UNA SERVIDORA DE ESTA INSTITUCION</t>
  </si>
  <si>
    <t>B1500000219</t>
  </si>
  <si>
    <t>SENVENT &amp; THIRTY MARKETING, SRL</t>
  </si>
  <si>
    <t>SERVICIO DE IMPRESIÓN DE BANNER, INCLUYE MONTAJE, DESMONTAJE Y TRANSPORTE.</t>
  </si>
  <si>
    <t>B1500091967</t>
  </si>
  <si>
    <t>SERVICIO DE AGUA POTABLE, PERIODO ABRIL-JUNIO 2022</t>
  </si>
  <si>
    <t>B1500000956</t>
  </si>
  <si>
    <t>HOTELES NACIONALES, S.A</t>
  </si>
  <si>
    <t>SERVICIO DE MONTAJE  DEL TALLER IDENTIFICACION DE RIESGOS Y OPORTUNIDADES, IMPARTIDO POR ESTA INSTITUCION</t>
  </si>
  <si>
    <t>B1500000023</t>
  </si>
  <si>
    <t>SOLUCIONES ELECTRICAS Y CIVILES-SOLECI,SRL</t>
  </si>
  <si>
    <t>ADQUSICION DE UNA VEVERA EJECUTIVA, PARA USO EN EL DEPARTAMENTO DE PLANIFICACION DE ESTA INSTITUCION.</t>
  </si>
  <si>
    <t>B1500000021</t>
  </si>
  <si>
    <t>D INNOVA RELACIONES PUBLICAS Y PRODUCION, SRL</t>
  </si>
  <si>
    <t>PAGO SERVICIO DE MONTAJE DE EVENTO PARA EL TALLER ESTRATEGIA DE SERVICIO AL CLIENTE, IMPARTIDO POR ESTA INSTITUCION</t>
  </si>
  <si>
    <t>B1500000012</t>
  </si>
  <si>
    <t>B1500000507</t>
  </si>
  <si>
    <t>SOWEY COMERCIAL EIRL</t>
  </si>
  <si>
    <t>COMPRA DE MATERIALES DE LIMPIEZA, PARA USO DE LA INSTITUCION</t>
  </si>
  <si>
    <t>B1500000447</t>
  </si>
  <si>
    <t>INVERSIONES INOGAR, SRL</t>
  </si>
  <si>
    <t>ADQUISICION DE DOS UNIDADES DE AIRES ACONDICIONADOS, PARA SER INSTALADOS EN LA OFICINA DE AUDITORIA Y LA SECCION DE SERVICIOS GENERALES DE ESTA INSTITUCION</t>
  </si>
  <si>
    <t>B1500001207</t>
  </si>
  <si>
    <t>UNIVERSIDAD NACIONAL PEDRO HENRIQUEZ UREÑA</t>
  </si>
  <si>
    <t>SERVICIO DE CAPACITACION EN DIPLOMADO EN COMPRAS Y CONTRATACIONES PUBLICAS, A DOS SERVIDORES DE LA INSTITUCION</t>
  </si>
  <si>
    <t>B1500006480</t>
  </si>
  <si>
    <t>SENASA</t>
  </si>
  <si>
    <t>POLIZA DE SEGURO COMPLEMENTARIO DE SALUD A LOS EMPLEADOS DE LA INSTITUCION</t>
  </si>
  <si>
    <t>B1500001591</t>
  </si>
  <si>
    <t>SERVICIO DE ALMUERZO Y REFRIGERIO  EN EL CURSO DE ORATORIO REALIZADO POR ESTA INSTITUCION.</t>
  </si>
  <si>
    <t>B1500000093 Y B1500000094</t>
  </si>
  <si>
    <t>SERVICIO DE MANTENIMIENTO A VEHICULOS DE LA INSTITUCION</t>
  </si>
  <si>
    <t>B1500000092</t>
  </si>
  <si>
    <t>COMPRA DE BATERIA PARA EL VEHICULO TOYOTA CAMRY, PROPIEDAD DE ESTA INSTITUCION</t>
  </si>
  <si>
    <t>B1500000492</t>
  </si>
  <si>
    <t>OFICIENTRO ORIENTAL, SRL</t>
  </si>
  <si>
    <t>SERVICCIO DE EMPASTADO DE LA MEMORIA INSTITUCIONAL DEL INAP, CORRESPONDIENTE AL PERIODO 2021</t>
  </si>
  <si>
    <t>B15000211740</t>
  </si>
  <si>
    <t>SERVICIO DE ENERGIA ELECTRICA, CORRESPONDIENTE AL PERIODO 19/05/2022-20/06/2022</t>
  </si>
  <si>
    <t>B1500000204</t>
  </si>
  <si>
    <t>SERVICIO DE ALQUILER DE LA REGIONAL DE SAN FRANCISCO DE MACORIS, CORRESPONDIENTE AL MES DE JUNIO 2022.</t>
  </si>
  <si>
    <t>B1500000259</t>
  </si>
  <si>
    <t>GOBERNACION JUAN PABLO DUARTE</t>
  </si>
  <si>
    <t>APORTE PARA MANTENIMIENTO DE LAS AREAS COMUNES DEL EDIFICION DE OFICINA GUBERNAMENTALES, MES DE JUNIO 2022</t>
  </si>
  <si>
    <t>B1500000814</t>
  </si>
  <si>
    <t>INVERSIONES BAUTISTA BERAS, SRL</t>
  </si>
  <si>
    <t>COMPRA DE CAFÉ PARA CONSUMO DE LA INSTITUCION</t>
  </si>
  <si>
    <t>B1500000149</t>
  </si>
  <si>
    <t>METALGLASS VENTANAS Y CRISTALES DEL ROSARIO, SRL</t>
  </si>
  <si>
    <t>COMPRA DE UNA PIZARRA DE CRISTAL, PARA USO EN LA DIRECCION GENERAL DE ESTA INSTITUCION</t>
  </si>
  <si>
    <t>B1500172728</t>
  </si>
  <si>
    <t>CODETEL</t>
  </si>
  <si>
    <t>SERVICIOS TELEFONICOS E INTERNET, JUNIO 2022</t>
  </si>
  <si>
    <t>ELABORACION DE CARPETAS Y APOYO ACADEMICO</t>
  </si>
  <si>
    <t>RELACIÓN DE ESTADO DE CUENTAS DE SUPLIDORES AL 31/07/2022</t>
  </si>
  <si>
    <t>APORTE PARA MANTENIMIENTO DE LAS AREAS COMUNES DEL EDIFICION DE OFICINA GUBERNAMENTALES, CORRESPONDIENTE A LOS MESES DE JUNIO Y JULIO  2022</t>
  </si>
  <si>
    <t>B1500001454</t>
  </si>
  <si>
    <t>INVERSIONES PEÑAFA</t>
  </si>
  <si>
    <t>SERVICIO DE MANTENIMIENTO AL VEHICULO NISSAN PATFINDER, PROPIEDAD DE ESTA INSTITUCION</t>
  </si>
  <si>
    <t>B1500000751</t>
  </si>
  <si>
    <t>EQUIPOS Y ACCESORIOS, SRL</t>
  </si>
  <si>
    <t>SERVICIO DE REPARACION DE UN MICROONDAS DE ESTA INSTITUCION</t>
  </si>
  <si>
    <t>B1500001491</t>
  </si>
  <si>
    <t>XIOMARI VELOZ D LUJO FIESTA, SRL</t>
  </si>
  <si>
    <t>SERVICIO DE REFRIGERIO EN ACTIVIDAD REALIZADA POR ESTA INSTITUCION PARA EL LANZAMIENTO DE CURSO "PROGRAMA DE LA HABILITACION  PARA  LAS COMISIONES Y OFICIALES DE INTEGRIDAD DE LAS DIFERENTES ENTIDADES DEL ESTADO".</t>
  </si>
  <si>
    <t>B1500001209</t>
  </si>
  <si>
    <t>XCENTROXPERT STE, SRL</t>
  </si>
  <si>
    <t>ADQUISICION DE SCANNER PARA LA OFICNA DE LIBRE ACCESO A LA INFORMACION DE ESTA INSTITUCION</t>
  </si>
  <si>
    <t>B1500000894</t>
  </si>
  <si>
    <t>LUYENS COMERCIAL, SRL</t>
  </si>
  <si>
    <t>ADQUISICION DE UNA LAVADORA/SECADORA DE 24 LIBS DE LAVADO Y 15 LIBS DE SECADO, PARA USO EN ESTA INSTITUCION</t>
  </si>
  <si>
    <t>B1500000055</t>
  </si>
  <si>
    <t>18/0/2022</t>
  </si>
  <si>
    <t>JUAN ANTONIO CABRAL</t>
  </si>
  <si>
    <t>SERVICIO DE MANTENIMIENTO AL PANEL ELECTRICO DEL GENERADOR DEL INAP.</t>
  </si>
  <si>
    <t>B1500000694</t>
  </si>
  <si>
    <t>PLAZA NACO HOTEL, SRL</t>
  </si>
  <si>
    <t>SERVICIO DE CONTRATACION DE SALON PARA CAPACITACION "CONCILIACION DE LA VIDA LABORAL Y PERSONAL", INCLUYE REFRIGERIO.</t>
  </si>
  <si>
    <t>B1500000700</t>
  </si>
  <si>
    <t>SERVICIO DE CONTRATACION DE SALON PARA EL TALLER "LA IMPORTANCIA DE LA LINEA DE INVESTIGACION PARA LOS PROGRAMAS FORMATIVOS DE LA RED DE ESCUELAS GUBERNAMENTALES"</t>
  </si>
  <si>
    <t>B1500000425</t>
  </si>
  <si>
    <t>FL BETANCES &amp; ASOCIADOS, SRL</t>
  </si>
  <si>
    <t>ADQUISICION  DE LICENCIA ANTIVIRUS MACFEE, PARA USO EN LOS SISTEMAS INFORMATICOS DE ESTA INSTITUCION</t>
  </si>
  <si>
    <t>B1500000450</t>
  </si>
  <si>
    <t>S &amp;Y SUPPLY, SRL</t>
  </si>
  <si>
    <t>COMPRA DE PAPER HIGIENICO, PARA USO EN ESTA INSTITUCION</t>
  </si>
  <si>
    <t>B1500000810</t>
  </si>
  <si>
    <t>IDEMESA, SRL</t>
  </si>
  <si>
    <t>COMPRA DE MEDICAMENTOS PARA EL BITIQUIN DE PRIMEROS AUXILIOS DE ESTA INSTITUCION</t>
  </si>
  <si>
    <t>B1500000210</t>
  </si>
  <si>
    <t>SERVICIO DE ALQUILER DEL LOCAL DE LA REGIONAL DE ESTA INSTITUCION, UBICADA EN SAN FRANCISCO DE MACORIS, CORRESPONDIENTE AL MES DE JULIO 2022.</t>
  </si>
  <si>
    <t>B1500042028</t>
  </si>
  <si>
    <t>ALTICE</t>
  </si>
  <si>
    <t>SERVICIO DE FLOTAS TELEFONICAS INSTITUCIONALES  E INTERNET MOVIL, CORRESPONDIENTE AL MES DE JULIO 2022</t>
  </si>
  <si>
    <t>B1500137664</t>
  </si>
  <si>
    <t>AGUA PLANETA AZYL, S.A</t>
  </si>
  <si>
    <t>LLENADO DE 60 BOTELLONES DE AGUA POTABLE, PARA CONSUMO EN ESTA INSTITUCION</t>
  </si>
  <si>
    <t>B1500001423</t>
  </si>
  <si>
    <t>SERVICIOS DE MANTENIMIENTO VARIOS VEHICULOS DE LA INSTITUCION</t>
  </si>
  <si>
    <t>B1500175517</t>
  </si>
  <si>
    <t>SERVICIO TELEFONICO E INTERNET, MES DE JULIO 2022</t>
  </si>
  <si>
    <t>SERVICIOS DE CAPACITACION  PROGRAMA PARAP II</t>
  </si>
  <si>
    <t>FONDOS PROPIOS</t>
  </si>
  <si>
    <t>RELACIÓN DE ESTADO DE CUENTAS DE SUPLIDORES AL 31/08/2022</t>
  </si>
  <si>
    <t>B1500002180</t>
  </si>
  <si>
    <t>REPUESTOS DE JESUS, SRL</t>
  </si>
  <si>
    <t>CAMBIO DE NEUMATICO Y AMORTIGUADOR AL MOTOR UTILIZADO PARA MENSAJERIA DE ESTA INSTITUCION</t>
  </si>
  <si>
    <t>B1500178270</t>
  </si>
  <si>
    <t>SERVICIOS TELEFONICOS E INTERNET EN ESTA INSTITUCION, MES DE AGOSTO 2022.</t>
  </si>
  <si>
    <t>B1500223866</t>
  </si>
  <si>
    <t>SERVICIO DE ENERGIA ELECTRICA EN ESTA INSTITUCION, PERIODO 20/07/2022-19/08/2022.</t>
  </si>
  <si>
    <t>B1500000189</t>
  </si>
  <si>
    <t>SUPPLY OFFICE TECHNOLOGY SOT, SRL</t>
  </si>
  <si>
    <t>COMPRA DE TONERS PARA USO EN LAS DIFERENTES IMPRESORAS DE LA INSTITUCION</t>
  </si>
  <si>
    <t>B1500000122</t>
  </si>
  <si>
    <t>JOSE RAMON BUENO PAYANO</t>
  </si>
  <si>
    <t>SERVICIOS DE NOTARIZACION DE VARIOS DOCUMENTOS LEGALES DE LA INSTITUCION</t>
  </si>
  <si>
    <t>B1500001586</t>
  </si>
  <si>
    <t>XIOMARI VELOZ D´LUJO FIESTA SRL</t>
  </si>
  <si>
    <t>SERVICIO DE REFRIGERIO EN ACTIVIDAD FORMATIVA DEL INAP</t>
  </si>
  <si>
    <t>B1500000345</t>
  </si>
  <si>
    <t>GRUPO RETMOX, SRL</t>
  </si>
  <si>
    <t>SERVICIOS DE FUMIGACION Y DESINFECCION EN LAS OFICINAS DEL INAP</t>
  </si>
  <si>
    <t>FACILITADORES</t>
  </si>
  <si>
    <t>NOMINA DE FACILITADORES</t>
  </si>
  <si>
    <t>RELACIÓN DE ESTADO DE CUENTAS DE SUPLIDORES AL 30/09/2022</t>
  </si>
  <si>
    <t>B1500181166</t>
  </si>
  <si>
    <t>SERVICIOS TELEFONICOS E INTERNET EN ESTA INSTITUCION, MES DE SEPTIEMBRE 2022.</t>
  </si>
  <si>
    <t>B1500228965</t>
  </si>
  <si>
    <t>SERVICIO DE ENERGIA ELECTRICA EN ESTA INSTITUCION, PERIODO 19/08/2022-19/09/2022.</t>
  </si>
  <si>
    <t>RELACIÓN DE ESTADO DE CUENTAS DE SUPLIDORES AL 31/10/2022</t>
  </si>
  <si>
    <t>B1500036337</t>
  </si>
  <si>
    <t>SEGUROS RESERVAS</t>
  </si>
  <si>
    <t>INCLUSION DE VEHICULO DE LA INSTITUCION A LA POLIZA DE SEGURO VEHICULOS DE MOTOR INDIVIDUAL</t>
  </si>
  <si>
    <t>B1500000161</t>
  </si>
  <si>
    <t>ARQUITECTURA ELECTROMECANICA JIMENEZ DIROCHE, SRL</t>
  </si>
  <si>
    <t>SERVICIO DE CHEQUE GENERAL DE PLA PLANTA ELECTRICA DE LA INSTITUCION, CORRESPONDIENTE AL MES DE SEPTIEMBRE 2022.</t>
  </si>
  <si>
    <t>B1500000467</t>
  </si>
  <si>
    <t>COMPRA DE 4 UNIDADES DE VENTILADORES (ABANICOS), PARA USO EN VARIAS AREAS DE LA INSTITUCION</t>
  </si>
  <si>
    <t>B1500001622</t>
  </si>
  <si>
    <t>SERVICIO DE REFRIGERIO EN LA ACTIVIDAD "JORNADA DE REFORESTACION", REALIZADA POR ESTA INSTITUCION</t>
  </si>
  <si>
    <t>B1500001621</t>
  </si>
  <si>
    <t>SERVICIO DE REFRIGERIO EN ACTIVIDAD "JORNADA DE DNC Y PROGRAMACION DE EVENTOS FORMATIVOS PARA EL AÑO 2023, AYUNTAMIENTO DE BANI).</t>
  </si>
  <si>
    <t>B1500007329</t>
  </si>
  <si>
    <t>SEGURO NACIONAL DE SALUD</t>
  </si>
  <si>
    <t>SEGURO COMPLEMENTARIO DE SALUD DE LOS EMPLEADOS DE LA INSTITUCION</t>
  </si>
  <si>
    <t>B1500000287</t>
  </si>
  <si>
    <t>GOBERNACION EDIFICIO JUAN PABLO DUARTE</t>
  </si>
  <si>
    <t>APORTE PARA MANTENIMIENTO DE LAS AREAS COMUNES DEL EDIF. JUAN PABLO DUARTE, MES DE OCTUBRE 2022</t>
  </si>
  <si>
    <t>B1500001633</t>
  </si>
  <si>
    <t>SERVICIO DE COFFE BREAK EN TALLER DE FUNDAMENTOS DE PROYECTOS, IMPARTIDO POR ESTA INSTITUCION</t>
  </si>
  <si>
    <t>B1500044713</t>
  </si>
  <si>
    <t>ALTICE DOMINICANA, SA</t>
  </si>
  <si>
    <t>SERVICIO DE INTERNET MOVIL Y FLOTAS TELEFONICAS INSTITUCIONAL, PERIODO 20 DE SEPT 2022 AL 19 DE OCTUBRE 2022</t>
  </si>
  <si>
    <t>ALQUILER OFICINA REGIONAL DE SAN FRANCISCO DE MACORIS, CORRESPONDIENTE AL MES DE AGOSTO 2022</t>
  </si>
  <si>
    <t>B1500002096</t>
  </si>
  <si>
    <t>GRUPO DIARIO LIBRE, SA</t>
  </si>
  <si>
    <t>SERVICIO DE PUBLICACION DE CONCURSOS PARA OCUPAR LAS PLAZAS DE CONTADOR Y ANALISTA DE ACREDITACION Y CERTIFICACION.</t>
  </si>
  <si>
    <t>B1500001430</t>
  </si>
  <si>
    <t>CENTROXPERT, SRL</t>
  </si>
  <si>
    <t>COMPRA DE TELEVISOR DE 75", PARA USO EN EL DEPARTAMENTO DE GESTION DE LA FORMACION DE ESTA INSTITUCION</t>
  </si>
  <si>
    <t>B1500044833</t>
  </si>
  <si>
    <t>SERVICIO DE INTERNET SIMETRICO, PERIODO 26 DE SRPT-2022 AL 25 DE OCTUBRE 2022</t>
  </si>
  <si>
    <t>B1500183906</t>
  </si>
  <si>
    <t>SERVICIO TELEFONICOS E INTERNET, CORRESPONDIENTE AL MES DE OCTUBRE 2022</t>
  </si>
  <si>
    <t>RELACIÓN DE ESTADO DE CUENTAS DE SUPLIDORES AL 30/11/2022</t>
  </si>
  <si>
    <t>B1500000011</t>
  </si>
  <si>
    <t>COMISALU, SRL</t>
  </si>
  <si>
    <t>SERVICIOS DE COFFEBREAK Y ALMURZOS EN VARIAS ACTIVIDADES FORMATIVAS DE ESTA INSTITUCION</t>
  </si>
  <si>
    <t>B1500001074</t>
  </si>
  <si>
    <t>PROVESOL PROVEEDORES DE SOLUCIONES, SRL</t>
  </si>
  <si>
    <t>SERVICIO DE REPARACION DE LAPTOP Y TABLET DE LA INSTITUCION</t>
  </si>
  <si>
    <t>B1500000108</t>
  </si>
  <si>
    <t>INDALO SHUTTER, SRL</t>
  </si>
  <si>
    <t>SERVICIOS DE REPARACION DE LA PUERTA DEL ALMACEN DE MATERIALES Y SUMINISTRO DE ESTA INSTITUCION</t>
  </si>
  <si>
    <t>B15000007490</t>
  </si>
  <si>
    <t>SEGURO DE SALUD COMPLEMENTARIO A LOS EMPLEADOS DE LA INSTITUCION</t>
  </si>
  <si>
    <t>B1500239001</t>
  </si>
  <si>
    <t>SERVIVICIO DE ENERGIA ELECTRICA EN ESTA INSTITUCION, PERIODO 19/10/2022-18/11/2022</t>
  </si>
  <si>
    <t>B1500002622</t>
  </si>
  <si>
    <t>OMAR MUEBLES</t>
  </si>
  <si>
    <t>ADQUISICION DE SILLON SIN BRAZOS, EN TELA NEGRA. PARA USO EN EL DEPARTAMENTO DE RECURSOS HUMANOS DE ESTA INSTITUCION</t>
  </si>
  <si>
    <t>B1500000593</t>
  </si>
  <si>
    <t>OFICENTRO ORIENTAL, SRL</t>
  </si>
  <si>
    <t>SERVICIOS DE MONTAJE Y DESMONTAJE DE ESCENOGRAFIA EN LA JORNADA DE CAPACITACION, TALLERES Y CHARLAS REALIZADAS POR ESTA INSTITUCION EN LA ZONA ESTE DEL PAIS</t>
  </si>
  <si>
    <t>SYSRAM, EIRL</t>
  </si>
  <si>
    <t>ADQUISICION DE LICENCIA VPS, PARA USO EN LA ESCUELA VIRTUAL DE ESTA INSTITUCION</t>
  </si>
  <si>
    <t>B1500000481</t>
  </si>
  <si>
    <t>S&amp;Y SUPPLY, SRL</t>
  </si>
  <si>
    <t>COMPRA DE UTILES DE COCINA DESECHABLES, PARA USO EN ESTA INSTITUCION</t>
  </si>
  <si>
    <t>B1500000003</t>
  </si>
  <si>
    <t>KATE GOURMET, SRL</t>
  </si>
  <si>
    <t>SERVICIOS DE ALMUERZO Y REFRIGERION A ACTIVIDADES DE ESTA INSTITUCION</t>
  </si>
  <si>
    <t>ADQUISICION DE LICENCIA WEB HOSTING, PARA USO EN ESTA INSTITUCION</t>
  </si>
  <si>
    <t>SERVICIO DE ALQUILER PARA LA REGIONAL DE ESTA INSTITUCION, UBICADA EN SAN FRANCISCO DE MACORIS</t>
  </si>
  <si>
    <t>B1500000505</t>
  </si>
  <si>
    <t>FL BETANCES &amp; ASOCIADOS SRL</t>
  </si>
  <si>
    <t>ADQUSICION DE LICENCIA ADOBE CREATIVE CLOUD, PARA USO EN ESTA INSTITUCION</t>
  </si>
  <si>
    <t>B1500045575</t>
  </si>
  <si>
    <t>SERVICIOS DE INTERNET MOVIL Y FLOTAS TELEFONICAS INSTITUCIONAL, MES DE NOVIEMBRE 2022</t>
  </si>
  <si>
    <t>B1500001696</t>
  </si>
  <si>
    <t>SERVICIO DE REFRIGERIO EN CHARLA IMPARTIDA POR ESTA INSTITUCION CON REPRESENTANTES DE LAS NACIONES UNIDAS</t>
  </si>
  <si>
    <t>B1500045762</t>
  </si>
  <si>
    <t>SERVICIO DE INTERNET SIMETRICO, CORRESPONDIENTE AL PERIODO 26 DE OCTUBRE 2022 AL 25 DE NOVIEMBRE 2022</t>
  </si>
  <si>
    <t>B1500188432</t>
  </si>
  <si>
    <t>SERVICIOS TELEFONICOS E INTERNET, CORRESPONDIENTES AL MES DE NOVIEMBRE 2022</t>
  </si>
  <si>
    <t>RELACIÓN DE ESTADO DE CUENTAS DE SUPLIDORES AL 31/12/2022</t>
  </si>
  <si>
    <t>B1500007665</t>
  </si>
  <si>
    <t>SEGURO COMPLEMENTARIO A LOS EMPLEADOS DEL INAP</t>
  </si>
  <si>
    <t>B1500046513</t>
  </si>
  <si>
    <t>SERVICIOS DE INTERNET MOVIL Y FLOTAS TELEFONICAS INSTITUCIONAL, MES DE DICIEMBRE 2022</t>
  </si>
  <si>
    <t>B150004644</t>
  </si>
  <si>
    <t>SERVICIO DE INTERNET SIMETRICO, CORRESPONDIENTE AL PERIODO 26 DE NOVIEMBRE 2022 AL 25 DE DICIEMBRE 2022</t>
  </si>
  <si>
    <t>B1500191141</t>
  </si>
  <si>
    <t>SERVICIOS TELEFONICOS E INTERNET, CORRESPONDIENTES AL MES DE DICIEMBRE 2022</t>
  </si>
  <si>
    <t>RELACIÓN DE ESTADO DE CUENTAS DE SUPLIDORES AL 31/01/2023</t>
  </si>
  <si>
    <t>B1500007834</t>
  </si>
  <si>
    <t>B1500047390</t>
  </si>
  <si>
    <t>SERVICIOS DE INTERNET MOVIL Y FLOTAS TELEFONICAS INSTITUCIONAL, MES DE ENERO 2023</t>
  </si>
  <si>
    <t>B150000233</t>
  </si>
  <si>
    <t>MUNDO PRESTAMO</t>
  </si>
  <si>
    <t>ALQUILER LOCAL DE LA OFICINA REGIONAL DE SAN FRANCISCO DE MACORIS, MES DE ENERO 2023</t>
  </si>
  <si>
    <t>B1500000126</t>
  </si>
  <si>
    <t>GRH CONSULTORES, SRL</t>
  </si>
  <si>
    <t>SERVICIOS DE CAPACITACION EN EL TALLER PARA LA ELABORACION Y DEFINICION DEL PROGRAMA DE MAESTRIA EN GESTION DEL TALENTO HUMANO</t>
  </si>
  <si>
    <t>B1500000233</t>
  </si>
  <si>
    <t>B1500000308</t>
  </si>
  <si>
    <t>APORTE ECONOMICO PARA MANTENIMIENTO DE AREAS COMUNES</t>
  </si>
  <si>
    <t>E4500001511</t>
  </si>
  <si>
    <t>SERVICIOS TELEFONICOS E INTERNET, MES DE ENERO 2023</t>
  </si>
  <si>
    <t>CI-0000042-2023</t>
  </si>
  <si>
    <t>GOBERNACION CIVIL PROVINCIA SANTIAGO DE LOS CABALLEROS</t>
  </si>
  <si>
    <t>RELACIÓN DE ESTADO DE CUENTAS DE SUPLIDORES AL 28/02/2023</t>
  </si>
  <si>
    <t>B1500048263</t>
  </si>
  <si>
    <t>SERVICIOS DE INTERNET MOVIL Y FLOTAS TELEFONICAS INSTITUCIONAL, MES DE FEBRERO 2023</t>
  </si>
  <si>
    <t>RELACIÓN DE ESTADO DE CUENTAS DE SUPLIDORES AL 30/04/2023</t>
  </si>
  <si>
    <t>B1500000985</t>
  </si>
  <si>
    <t>RICOH DOMINICANA, SRL</t>
  </si>
  <si>
    <t>SERVICIOS DE REPARACION DE LA IMPRESORA DEL DEPARTAMENTO DE GESTION DE LA FORMACION DE ESTA INSTITUCION</t>
  </si>
  <si>
    <t>B1500264262</t>
  </si>
  <si>
    <t>EMPRESA DISTRIBUIDORA DE ELECTRICIDAD DEL ESTE</t>
  </si>
  <si>
    <t>SERVICIO DE ENERGIA ELECTRICA, PERIODO 20/03/2023 AL 19/04/2023</t>
  </si>
  <si>
    <t>B1500008450</t>
  </si>
  <si>
    <t>SEGURO DE SALUD COMPLEMENTARIO INSTITUCIONAL</t>
  </si>
  <si>
    <t>B1500000249</t>
  </si>
  <si>
    <t>MUNDO PRESTAMO, S.R.L</t>
  </si>
  <si>
    <t>ALQUILER OFICINA REGIONAL DE SAN FRANCISCO DE MACORIS, CORRESPONDIENTE AL MES DE ABRIL 2023.</t>
  </si>
  <si>
    <t>B1500050011</t>
  </si>
  <si>
    <t>ALTICE DOMINICANA, S.A</t>
  </si>
  <si>
    <t>SERVICIO DE FLOTAS TELEFONICAS INSTITUCIONAL E INTERNET, PERIODO 20 DE MARZO 2023 AL 19 DE ABRIL 2023</t>
  </si>
  <si>
    <t>B1500000968</t>
  </si>
  <si>
    <t>IDEMESA, S.R.L</t>
  </si>
  <si>
    <t>COMPRA DE MEDICAMENTOS PARA USO EN EL BOTIQUIN DE PRIMEROS AUXILIOS DE ESTA INSTITUCION</t>
  </si>
  <si>
    <t>E4500009170</t>
  </si>
  <si>
    <t>COMPAÑÍA DOMINICANA DE TELEFONOS, S.A</t>
  </si>
  <si>
    <t>SERVICIOS TELEFONICOS E INTERNET, ABRIL 2023.</t>
  </si>
  <si>
    <t>B1500000224</t>
  </si>
  <si>
    <t>GOBERNACION PROVINCIAL DE SANTIAGO DE LOS CABALLEROS</t>
  </si>
  <si>
    <t>APORTE PARA MANTENIMIENTO DE AREAS COMUNES DE L EDFIFICIO DE LA GOBERNACION DE LA PROVINCIA DE SANTIAGO DE LOS CABALLEROS. LUGAR DONDE SE ENCUENTRA UBICADA LA REGIONAL DE ESTA INSTITUCION EN DICHA PROVINCIA. MES DE ABRIL 2023.</t>
  </si>
  <si>
    <t>B1500050110</t>
  </si>
  <si>
    <t>SERVICIO DE INTERNET SIMETRICO, PERIODO 26 DE MARZO 2023 AL 25 DE ABRIL 2023.</t>
  </si>
  <si>
    <t>B1500002918</t>
  </si>
  <si>
    <t>P.A CATERING, SRL</t>
  </si>
  <si>
    <t>SERVICIO DE ALMUERZO  Y COFFE BREAK EN VARIAS ACTIVIDADES DE ESTA INSTITUCION</t>
  </si>
  <si>
    <t>B1500001023</t>
  </si>
  <si>
    <t>DISTRIBUIDORA LAGARES, SRL</t>
  </si>
  <si>
    <t>SERVICIOS DE MANTENIMIENTO A LA PLANTA ELECTRICA DE EMERGENCIA DE ESTA INSTITUCION.</t>
  </si>
  <si>
    <t>NOMIA DE FACILITADORES</t>
  </si>
  <si>
    <t>BS-0000431-2023</t>
  </si>
  <si>
    <t>GOBERNACIÓN DEL EDIFICIO GUBERNAMENTAL JUAN PABLO DUARTE</t>
  </si>
  <si>
    <t>APORTE PARA MANTENIMIENTO DE LAS AREAS COMUNES DEL EDIFICIO DE OFICINAS GUBERNAMENTALES JUAN PABLO DUARTE. MES DE ABRIL 2023.</t>
  </si>
  <si>
    <t>RELACIÓN DE ESTADO DE CUENTAS DE SUPLIDORES AL 31/05/2023</t>
  </si>
  <si>
    <t>APORTE PARA MANTENIMIENTO DE LAS AREAS COMUNES DEL EDIFICIO DE OFICINAS GUBERNAMENTALES JUAN PABLO DUARTE. PERIODO ABRIL -MAYO 2023.</t>
  </si>
  <si>
    <t>B1500000042</t>
  </si>
  <si>
    <t>PUBLICOS Y ESTRATEGIAS, SRL</t>
  </si>
  <si>
    <t>SERVICIOS DE CONSULTORIA EN LA ELABORACION E IMPLEMENTACION DEL PLAN ESTRATEGICO DE COMUNICACIÓN DE ESTA INSTITUCION.</t>
  </si>
  <si>
    <t>B1500269304</t>
  </si>
  <si>
    <t>SERVICIO  DE ENERGIA ELECTRICA EN ESTA INSTITUCION, CORRESPONDIENTE AL PERIODO 19/04/2023 AL 19/05/2023</t>
  </si>
  <si>
    <t>B1500000253</t>
  </si>
  <si>
    <t>ALQUILER DEL LOCAL DE LA OFICINA REGIONAL DE ESTA INSTITUCION, UBICADA EN SAN FRANCISCO DE MACORIS. CORRESPONDIENTE AL MES DE MAYO 2023</t>
  </si>
  <si>
    <t>B1500050812</t>
  </si>
  <si>
    <t>SERVICIOS DE INTERNET INALAMBRICO Y FLOTAS TELEFONICAS INSTITUCIONAL, PERIODO 20 DE ABRIL 2023 AL 19 DE MAYO 2023.</t>
  </si>
  <si>
    <t>B1500001051</t>
  </si>
  <si>
    <t>SERVICIOS DE MANTENIMIENTO DE LA PLANTA ELECTRICA DE ESTA INSTITUCION, MES DE MAYO 2023</t>
  </si>
  <si>
    <t>B1500003127</t>
  </si>
  <si>
    <t>BONDELIC, SRL</t>
  </si>
  <si>
    <t>BIZCOCHO PARA ACTIVIDAD "SATISFACION LABORAL DE LOS COLABORADORES CON IMPLEMENTACION EB EL PLAN DE MEJORA DE CLIMA LABORA 2023"</t>
  </si>
  <si>
    <t>B1500050950</t>
  </si>
  <si>
    <t>SERVICIOS DE INTERNETE SIMETRICO EN ESTA INSITITUCION. PERIODO 26 DE ABRIL 2023 AL 25 DE MAYO 2023.</t>
  </si>
  <si>
    <t>E4500001182</t>
  </si>
  <si>
    <t>SERVICIOS TE INTERNET EN ESTA INSTITUCION, CORRESPONDIENTE AL MES DE MAYYO 2023</t>
  </si>
  <si>
    <t>B1500000034</t>
  </si>
  <si>
    <t>EDUCACION Y SISTEMA CANO, SRL</t>
  </si>
  <si>
    <t>ADQUISICION DE LICENCIA NET OP VISION PRO, PARA USO EN LOS SISTEMAS INFORMATICOS DE ESTA INSTITUCION</t>
  </si>
  <si>
    <t>B1500000227</t>
  </si>
  <si>
    <t>GOBERNACION PROVINCIAL DE SANTIAGO</t>
  </si>
  <si>
    <t>APORTE PARA MANTENIMIENTO DE LAS AREAS COMUNES DEL EDIFICIO DE LA GOBERNACION PROVINCIAL DE SANTIAGO, MES DE MAYO 2023</t>
  </si>
  <si>
    <t>B1500002939</t>
  </si>
  <si>
    <t>INSITUTO TECNOLOGICO DE SANTO DOMINGO</t>
  </si>
  <si>
    <t>COSTIO CORRESPONDIENTE AL TRIMESTRE MAYO-JULIO 2023 DE LA MESTRIA EN GERENCIA DE CALIDAD Y PRODUCTIVIDAD, QUE ESTA CURSANDO UNA SERVIDORA PUBLICA DE ESTA INSTITUCION</t>
  </si>
  <si>
    <t>RELACIÓN DE ESTADO DE CUENTAS DE SUPLIDORES AL 30/06/2023</t>
  </si>
  <si>
    <t>FACTURA NCF No. / CONTRATO No.</t>
  </si>
  <si>
    <t>B1500000060</t>
  </si>
  <si>
    <t>WANDER AUTO GAS, SRL</t>
  </si>
  <si>
    <t>COMPRA DE NEUMATICOS PARA LOS VEHICULOS NISSAN PAHTFINDER Y HIUNDAY H-1. PROPIEDAD DE ESTA INSTITUCION</t>
  </si>
  <si>
    <t>B1500000525</t>
  </si>
  <si>
    <t>S &amp; Y SUPPLY SRL</t>
  </si>
  <si>
    <t xml:space="preserve">ADQUISIOCN DE  CAJAS DE CARTON, PARA ARCHIVO DE DOCUMENTOS Y ARMARIO DE METAL CON DOS PUERTAS </t>
  </si>
  <si>
    <t>B1500119393</t>
  </si>
  <si>
    <t>SERVICIO DE AGUA POTABLE EN ESTA INSTITUCION. PERIODO ABRIL-JUNIO 2023</t>
  </si>
  <si>
    <t>INVERSIONES CORGARHI, SRL</t>
  </si>
  <si>
    <t>SERVICIO DE ALMUERZO EN ACTIVIDAD INSTITUCIONAL</t>
  </si>
  <si>
    <t>B1500000339</t>
  </si>
  <si>
    <t>AENOR DOMINICANA, SRL</t>
  </si>
  <si>
    <t>SERVICIOS DE AUDITORIA EN LA RECERTIFICACION DE ESTA INSTITUCION EN LA NORMA ISO 9001:2015</t>
  </si>
  <si>
    <t>B1500000026</t>
  </si>
  <si>
    <t>NELSON RAMIREZ AUTO PARTS</t>
  </si>
  <si>
    <t>SERVICIO DE MANTENIMIENTO A LOS VEHICULOS NISSAN PATHFINDER Y FORD EXPLORER. PROPIEDAD DE ESTA INSTITUCION</t>
  </si>
  <si>
    <t>B1500000701</t>
  </si>
  <si>
    <t>B1500274324</t>
  </si>
  <si>
    <t>SERVICIO DE ENERGIA ELECTRICA EN ESTA INSTITUCION, CORRESPONDIENTE AL PERIODO 19/05/2023 AL  19/06/2023</t>
  </si>
  <si>
    <t>B1500008867</t>
  </si>
  <si>
    <t>B1500000256</t>
  </si>
  <si>
    <t>SERVICIO DE ALQUILER DEL LOCAL DONDE SE ENCUENTRA LA OFICINA REGION AL DE ESTA INSITUCION, EN SAN FRANCISCO DE MACORIS. MES DE JUNIO 2023</t>
  </si>
  <si>
    <t>B1500000120</t>
  </si>
  <si>
    <t>CONSULTORES EN SEGURIDAD TECNOLOGICA E INFORMATICA  ARC, SRL</t>
  </si>
  <si>
    <t>ADQUISICION DE 50 LICENCIAS DE ANTIVIRUS MCAFFE, PARA USO EN LOS EQUIPOS TECNOLOGICOS DE ESTA INSTITUCION</t>
  </si>
  <si>
    <t>B1500051677</t>
  </si>
  <si>
    <t>SERVICIO DE FLOTAS TELEFONICAS INSTITUCIONAL E INTERNE INALAMBRICO EN ESTA INSTITUCION. PERIODO 20 DE MAYO 2023 AL 19 DE JUNIO 2023</t>
  </si>
  <si>
    <t>B1500162053</t>
  </si>
  <si>
    <t>AGUA PLANETA AZUL</t>
  </si>
  <si>
    <t>LLENADO DE 60 BOTELLONES DE AGUA POTABLE, PARA CONSUMO DE ESTA INSTITUCION</t>
  </si>
  <si>
    <t>B1500001541</t>
  </si>
  <si>
    <t>BANDERAS  GLOBALES HC, SRL</t>
  </si>
  <si>
    <t>CONFECCION DE BANDERAS INSTITUCIONAL</t>
  </si>
  <si>
    <t>E450000014281</t>
  </si>
  <si>
    <t>SERVICIOS TELEFONICOS E INTERNTE EN ESTA INSTITUCION, CORRESPONDIENTE AL MES DE JUNIO 2023</t>
  </si>
  <si>
    <t>ELVIRA POLANCO DIAZ</t>
  </si>
  <si>
    <t>SERVICIO DE COFFEBREAK EN VARIAS ACTIVIDADES DESARROLLADAS POR ESTA INSTITUCION</t>
  </si>
  <si>
    <t>B1500051795</t>
  </si>
  <si>
    <t>SERVICIO DE INTERNET SIMETRICO EN ESTA INSTITUCION, CORRESPONDIENTE AL PERIODO 26 DE MAYO 2023 AL 25 DE JUNIO 2023</t>
  </si>
  <si>
    <t>APORTE PARA MANTENIMIENTO DE LAS AREAS COMUNES DEL EDIFICIO DE OFICINAS GUBERNAMENTALES JUAN PABLO DUARTE. PERIODO ABRIL -JUNIO 2023.</t>
  </si>
  <si>
    <t>GOBERNACIÓN PROVINCIAL DE SANTIGO DE SANTIAGO DE LOS CABALLEROS</t>
  </si>
  <si>
    <t>APORTE PARA MANTENIMIENTO DE LAS AREAS COMUNES DEL EDIFICIO DE LA GOBERNACION DE LA PROVINCIA DE SANTIAGO DE LOS CABALLEROS, DONDE SE ENCUANTRA LA OFICINA REGIONAL DE ESTA INSTITUCION ES ESA PROVINCIA</t>
  </si>
  <si>
    <t>RELACIÓN DE ESTADO DE CUENTAS DE SUPLIDORES AL 31/07/2023</t>
  </si>
  <si>
    <t>S&amp;Y SUPPLY SRL</t>
  </si>
  <si>
    <t>ADQUISICION DE DOS ARMARIOS DE METAL, DE DOS PUERTAS, COLOR CREMA, PARA USO EN LA DIVISION DE CONTABILIDAD DE ESTA INSTITUCION</t>
  </si>
  <si>
    <t>B1500000528</t>
  </si>
  <si>
    <t>COMPRA DE CAJA PARA ARCHIVOS DE DOCUMENTOS, PARA USO EN LA DIVISION DE CONTABILIDAD DE ESTA INSTITUCION</t>
  </si>
  <si>
    <t>SERVICIO DE ALMUERZO EN LA REUNION PARA LA CORRDINACION DEL SELLO CLAD</t>
  </si>
  <si>
    <t>OCP-FCR-00001068</t>
  </si>
  <si>
    <t>REEMBOLSO DE BOLETO AERERO Y VIATIVOS DEL SR. ANGEL EDUARDO FAMILIA, DURANTE SU ASISTENCIA AL MASTER EN ALTA GESTION PUBLICA. DESARROLLADO EN PARIS, FRANCIA.</t>
  </si>
  <si>
    <t>B1500000005</t>
  </si>
  <si>
    <t>KATE GOURMET</t>
  </si>
  <si>
    <t>SERVICIO DE COFFE BREAK DURANTE VARIOS DIAS EN LA CAPACITACION DE LENGUAJE DE SEÑAS</t>
  </si>
  <si>
    <t>B1500001547</t>
  </si>
  <si>
    <t>HOTELES NACIONALES, SA</t>
  </si>
  <si>
    <t>SERVICIO DE ALMUERZO TIPO BUFFET EN ACTIVIDAD "JORNADA DE RECURSOS HUMANOS"</t>
  </si>
  <si>
    <t>EKMJ KREATIVE DIGITAL GROUP, SRL</t>
  </si>
  <si>
    <t>SERVICIO DE CAPACITACION EN CHARLA "IMAGEN EFECTIVA E IMPACTO CORPORATIVO"</t>
  </si>
  <si>
    <t>B1500000352</t>
  </si>
  <si>
    <t>APORTE POR MANTENIMIENTO DE LAS AREAS COMUNES DEL EDIFICIO DE OFICINAS GUBERNAMENTALES JUAN PABLO DUARTE, MES DE JULIO 2023</t>
  </si>
  <si>
    <t>B1500000035</t>
  </si>
  <si>
    <t>SERVICIO DE COFFE BREAK  PARA ACTIVIDAD DE ENTREGA DE CERTIFICADOS DEL DIPLOMADO EN COMPRAS Y CONTRATACIONES</t>
  </si>
  <si>
    <t>B1500001014</t>
  </si>
  <si>
    <t>COMPRA DE MEDICAMENTOS PARA EL REABASTTECIMIENTO DEL BOTIQUIN DE PRIMEROS AUXILIIOS DE ESTA  INSTITUCION</t>
  </si>
  <si>
    <t>B1500009067</t>
  </si>
  <si>
    <t>SERVICIO DE SEGURO COMPLEMNETARIO DE SALUD A LOS EMPLEADOS DE LA INSTITUCION</t>
  </si>
  <si>
    <t>B1500279425</t>
  </si>
  <si>
    <t>SERVICIO DE ENERGIA ELECTRICA EN ESTA INSTITUCION, CORRESPONDIENTE AL PERIODO 19 DE JUNIO DEL 2023 AL 19 DE JULIO DEL 2023.</t>
  </si>
  <si>
    <t>SERVICIO DE ALQUILER DEL LOCAL DE LA OFICINA RECIONAL DE ESTA INSTITUCION EN SAN FRANCISCO DE MACORIS, MES DE JULIO 2023.</t>
  </si>
  <si>
    <t>B1500052561</t>
  </si>
  <si>
    <t>SERVICIOS INTERNET MOVIL Y FLOTAS TELEFONICAS INSTITUCIONAL, PERIODO 20 DE JUNIO 2023 AL 19 DE JULIO 2023</t>
  </si>
  <si>
    <t>B1500000314</t>
  </si>
  <si>
    <t>SIALAP SOLUCIONES SRL</t>
  </si>
  <si>
    <t>COMPRA DE MATERIAL DESECHABLE PARA CONSUMO EN ESTA INSITUCION.</t>
  </si>
  <si>
    <t>B1500000036</t>
  </si>
  <si>
    <t>SERVICIO DE COFFE BREAK EN LA ENTREGA DE CERTIFICADO DEL CURSO DE LENGUA DE SEÑAS</t>
  </si>
  <si>
    <t>B1500052672</t>
  </si>
  <si>
    <t>SERVICIO DE INTERNET SIMETRICO EN ESTA INSTITUCION, CORRESPONDIENTE AL PERIODO 26 DE JUNIO 2023 AL 25 DE JULIO 2023</t>
  </si>
  <si>
    <t>HEICES CONSULTING, SRL</t>
  </si>
  <si>
    <t>SERVICIO DE CAPACITACION EN LIDERAZGO PARA LA INNOVACION PÚBLICA</t>
  </si>
  <si>
    <t>E450000016858</t>
  </si>
  <si>
    <t>SERVICIO DE INTERNT, CORRESPONDIENTE AL MES DE JULIO 2023</t>
  </si>
  <si>
    <t>RELACIÓN DE ESTADO DE CUENTAS DE SUPLIDORES AL 31/08/2023</t>
  </si>
  <si>
    <t>B1500000232</t>
  </si>
  <si>
    <t>APORTE PARA MANTENIMIENTO DE AREAS COMUNES DEL EDIFICIO DE LA GOBERNACION PROVINCIAL  DE SANTIAGO DE LOS CABALLEROS. MESES DE JULIO-AGOSTO 2023</t>
  </si>
  <si>
    <t>SERVICIO DE ALMUERZO EN CONFERENCIA LIDERAZGO PARA LA INNOVACION PUBLICA. ACTIVIDAD DESARROLLADA POR ESTA INSTITUCION.</t>
  </si>
  <si>
    <t>B1500002235</t>
  </si>
  <si>
    <t>CHICO AUTO PAINT. EIRL</t>
  </si>
  <si>
    <t>PAGO FACTURA POR CONCEPTO DE DEDUCIBLE, POR REPARACION DE VEHICULO DE ESTA INSTITUCION</t>
  </si>
  <si>
    <t>LIZDY SOLUCIONES, SRL</t>
  </si>
  <si>
    <t>SERVICIO DE ALQUILER DE TRIPODES, CAMARA FOTOGRAFICA Y CAMARA DE GRABACION DE VIDEO Y EQUIPOS AUDIOVISUALES. PARA LA REALIZACION DEL EVENTOS EN 19 PROVINCIAS DEL PAIS</t>
  </si>
  <si>
    <t>B1500000359</t>
  </si>
  <si>
    <t>APORTE PARA MANTENIMIENTO DE AREAS COMUNES DEL EDIFICIO DE OFICINAS GUBERNAMENTALES JUAN PABLO DUARTE. CORRESPONDIENTE A LOS MESES DE JULIO-AGOSTO 2023</t>
  </si>
  <si>
    <t>B1500284485</t>
  </si>
  <si>
    <t>SERVICIO DE ENERGIA ELECTRICA EN ESTA INSTITUCION, CORRESPONDIENTE AL PERIODO 19/07/2023 AL 18/08/2023</t>
  </si>
  <si>
    <t>B1500009286</t>
  </si>
  <si>
    <t>PAGO DEL VALOR CORRESPONDIENTE A LOS TITULAREES (EMPLEADOS) DEL SEGURO DE SULUD COMPLEMENTARIO INSTITUCIONAL. CORRESPONDIENTE AL MES DE SPTIEMBRE 2023</t>
  </si>
  <si>
    <t>B1500003132</t>
  </si>
  <si>
    <t>INSTITUTO TECNOLOGICO DE SANTO DOMINGO</t>
  </si>
  <si>
    <t>COSTO CORRESPONDIENTE AL TRIMESTRE AGOSTO-OCTUBRE 2023 DE LA MAESTRIA EN GERENCIA DE CALIDAD Y PRODUCTIVIDAD QUE ESTA CURSANDO UNA SERVIDORA DE ESTA INSTITUCION</t>
  </si>
  <si>
    <t>B1500053418</t>
  </si>
  <si>
    <t>SERVICIOS INTERNET MOVIL Y FLOTAS TELEFONICAS INSTITUCIONAL, PERIODO 20 DE JULIO 2023 AL 19 DE AGOSTO 2023</t>
  </si>
  <si>
    <t>B1500000296</t>
  </si>
  <si>
    <t>WESOLVE TECH, SRL</t>
  </si>
  <si>
    <t>ADQUISICION DE LICENCIA MAIL JET, PARA USO EN LAS PLATAFORMAS TECNOLOGICAS DE ESTA INSTITUCION</t>
  </si>
  <si>
    <t>B1500000689</t>
  </si>
  <si>
    <t>FRESCO DEL HORNO, SRL</t>
  </si>
  <si>
    <t>COMPRA DE BIZCOCHO PREEMPACADO. PARA CONSUMO EN ESTA INSTITUCION</t>
  </si>
  <si>
    <t>B1500000645</t>
  </si>
  <si>
    <t>ADQUISICION DE LICENCIA MICROSOFT OFFICE 365. PARA USO ENLAS PLATAFORMAS TECNOLOGICAS DE ESTA INSTITUCION</t>
  </si>
  <si>
    <t>E450000019426</t>
  </si>
  <si>
    <t>SERVICIO DE INTERNT, CORRESPONDIENTE AL MES DE AGOSTO 2023</t>
  </si>
  <si>
    <t>B1500053554</t>
  </si>
  <si>
    <t>SERVICIO DE INTERNET SIMETRICO EN ESTA INSTITUCION, CORRESPONDIENTE AL PERIODO 26 DE JULIO 2023 AL 25 DE AGOSTO 2023</t>
  </si>
  <si>
    <t>SMC GRUOP, SRL</t>
  </si>
  <si>
    <t>SERVICI0 DE REFRIGERIO EN ACTIVIAD "REGIMEN ETICO Y DISCIPLINARIO DE LA LEY No.41-08 DE FUNCION PUBLICA Y SU REGLAMENTO No.523-09 DE RELACIONES LABORALES.</t>
  </si>
  <si>
    <t>B1500163822</t>
  </si>
  <si>
    <t>B1500001147</t>
  </si>
  <si>
    <t>SERVICIO DE CHEQUEO Y MANTENIMIENTO A LA PLANTA ELECTRICA DE EMERGENCIA DE ESTA INSTITUCION. CORRESPONDIENTE AL MES DE AGOSTO 2023.</t>
  </si>
  <si>
    <t>RELACIÓN DE ESTADO DE CUENTAS DE SUPLIDORES AL 30/09/2023</t>
  </si>
  <si>
    <t>SERVICIO DE ALMUERZO EN CONFERENCIA LIDERAZGO PARA LA INNOVACION PUBLICA</t>
  </si>
  <si>
    <t>SERVICIO DE ALMUERZO EN CAPACITACION SOBRE IMAGEN EFECTIVA E IMPACTO CORPORATIVA</t>
  </si>
  <si>
    <t>B1500009449</t>
  </si>
  <si>
    <t>PAGO DEL VALOR CORRESPONDIENTE A LOS TITULAREES (EMPLEADOS) DEL SEGURO DE SULUD COMPLEMENTARIO INSTITUCIONAL. CORRESPONDIENTE AL MES DE OCTUBRE 2023</t>
  </si>
  <si>
    <t>E450000000076</t>
  </si>
  <si>
    <t>SERVICIOS INTERNET MOVIL Y FLOTAS TELEFONICAS INSTITUCIONAL, PERIODO 20 DE AGOSTO 2023 AL 19 DE SEPTIEMBRE 2023</t>
  </si>
  <si>
    <t>B1500000038</t>
  </si>
  <si>
    <t>ELVIRA POLANCO</t>
  </si>
  <si>
    <t>SERVICIO DE ALMUERZOS EN ACTIVIDAD CAFÉ LEGAL</t>
  </si>
  <si>
    <t>B1500001150</t>
  </si>
  <si>
    <t>SERVICIO DE CHEQUEO Y MANTENIMIENTO A LA PLANTA ELECTRICA DE EMERGENCIA DE ESTA INSTITUCION. CORRESPONDIENTE AL MES DE SEPTIEMBRE  2023.</t>
  </si>
  <si>
    <t>B1500164285</t>
  </si>
  <si>
    <t>B1500289568</t>
  </si>
  <si>
    <t>SERVICIO DE ENERGIA ELECTRICA EN ESTA INSTITUCION, CORRESPONDIENTE AL PERIODO 18/08/2023 AL 18/09/2023</t>
  </si>
  <si>
    <t>B1500000041</t>
  </si>
  <si>
    <t>SERVICIO DE ALMUERZOS EN ACTIVIDAD PARA INTERCAMBIO DE BUENAS PRACTICAS EN EL DESARROLLO DE PROGRAMAS DE MAESTRIA Y EDUCACION CONTINUADA</t>
  </si>
  <si>
    <t>B1500000739</t>
  </si>
  <si>
    <t>SOWEY COMERCIAL, EIRL</t>
  </si>
  <si>
    <t>COMPRA DE ESTUFA EMPOTRABLE, EN ACERO INOXIDABLE. PARA USO EN ESTA INSTITUCION</t>
  </si>
  <si>
    <t>E450000022043</t>
  </si>
  <si>
    <t>SERVICIO DE INTERNT, CORRESPONDIENTE AL MES DE SEPTIEMBRE 2023</t>
  </si>
  <si>
    <t>E450000000121</t>
  </si>
  <si>
    <t>SERVICIO DE INTERNET SIMETRICO EN ESTA INSTITUCION, CORRESPONDIENTE AL PERIODO 26 DE AGOSTO 2023 AL 25 DE SEPTIEMBRE 2023</t>
  </si>
  <si>
    <t>APORTE PARA MANTENIMIENTO DE AREAS COMUNES DEL EDIFICIO DE OFICINAS GUBERNAMENTALES JUAN PABLO DUARTE. CORRESPONDIENTE A LOS MESES DE SEPTIEMBRE 2023</t>
  </si>
  <si>
    <t>GOBERNACION PROV. SANTIAGO</t>
  </si>
  <si>
    <t>APORTE PARA MANTENIMIENTO DE AREAS COMUNES DEL EDIFICIO DE LA GOBERNACION PROVINCIAL SANTIAGO DE LOS CABALLEROS. CORRESPONDIENTE AL MES DE SEPTIEMBRE 2023</t>
  </si>
  <si>
    <t>RELACIÓN DE ESTADO DE CUENTAS DE SUPLIDORES AL 31/10/2023</t>
  </si>
  <si>
    <t>B1500000373</t>
  </si>
  <si>
    <t>APORTE PARA MANTENIMIENTO DE AREAS COMUNES DEL EDIFICIO DE OFICINAS GUBERNAMENTALES JUAN PABLO DUARTE. CORRESPONDIENTE AL  MESE DE OCTUBRE 2023</t>
  </si>
  <si>
    <t>B1500000164</t>
  </si>
  <si>
    <t>CONTRATACION DE SERVICIOS DE MONTAJE DE EQUIPO DE ILUMINACION Y AUDIOVISUALES EN ACTIVIDAD CON LOS FACILITADORES DE ESTA INSTITUCION</t>
  </si>
  <si>
    <t>B1500000001</t>
  </si>
  <si>
    <t>LEIKO ILONKA VALENTINA ORTIZ CRUZ</t>
  </si>
  <si>
    <t>SERVICIO DE CAPACITACION EN CHARLA "CERTEZA Y LIDERAZGO, IMPARTIDO A LOS FACILITADORES DE ESTA INSTITUCION,</t>
  </si>
  <si>
    <t>B1500002185</t>
  </si>
  <si>
    <t>XIOMARI VELOZ D´LUJO FIESTA, SRL</t>
  </si>
  <si>
    <t>SERVICIO DE ALMUERZO Y COFFE BREAK EN VARIAS ACTIVIDADES DE ESTA ISNTITUCION.</t>
  </si>
  <si>
    <t>B1500000245</t>
  </si>
  <si>
    <t>MERKAPARTS</t>
  </si>
  <si>
    <t>SERVICIO DE MANTENIMIENTO Y REPARACION AL VEHICULO FORD EXPLORER, PROPIEDAD DE ESTA INSTITUCION</t>
  </si>
  <si>
    <t>B1500294658</t>
  </si>
  <si>
    <t>SERVICIO DE ENERGIA ELECTRICA EN ESTA INSTITUCION, CORRESPONDIENTE AL PERIODO 18/09/2023 AL 19/10/2023</t>
  </si>
  <si>
    <t>B1500002072</t>
  </si>
  <si>
    <t>SERVICIO DE MONTAJE DE ACTIVIDAD "ENCUENTRO DE FACILITADORES", ACTIVIDAD DESARROLLADA POR ESTA INSTITUCION.</t>
  </si>
  <si>
    <t>B1500002192</t>
  </si>
  <si>
    <t>SERVICIO DE ALMUERZO Y COFFE BREAK, EN DIPLOMADO GESTION ESTRATEGICA DEL ESTADO. IMPARTIDO POR ESTA INSTITUCION A REPRESENTANTES DE ESAP COLOMBIA.</t>
  </si>
  <si>
    <t>B1500000537</t>
  </si>
  <si>
    <t>S &amp; Y SUPPLY, SRL</t>
  </si>
  <si>
    <t>ADQUISICION DE  TRITURADORAS , ARMARIO Y ARCHIVO PARA USO EN ESTA INSTITUCION</t>
  </si>
  <si>
    <t>E4500000024118</t>
  </si>
  <si>
    <t>SERVICIO DE INTERNT, CORRESPONDIENTE AL MES DE OCTUBRE 2023</t>
  </si>
  <si>
    <t>E4500000000294</t>
  </si>
  <si>
    <t>SERVICIO DE INTERNET SIMETRICO EN ESTA INSTITUCION, CORRESPONDIENTE AL PERIODO 26 DE SEPTIEMBRE 2023 AL 25 DE OCTUBRE 2023</t>
  </si>
  <si>
    <t>B1500002839</t>
  </si>
  <si>
    <t>FORISTERIA ZUNIFLOR, SRL</t>
  </si>
  <si>
    <t>SERVICIO DE CORONA DE FLORES PARA ENTREGADA EN LA HONRAS FUNEBRE DE HERMANA DE UNA SERVIDORA DE ESTA INSTITUCION</t>
  </si>
  <si>
    <t>APORTE PARA MANTENIMIENTO DE AREAS COMUNES DEL EDIFICIO DE LA GOBERNACION PROVINCIAL SANTIAGO DE LOS CABALLEROS. CORRESPONDIENTE AL MES DE OCTUBRE 2023</t>
  </si>
  <si>
    <t>B1500000817</t>
  </si>
  <si>
    <t>OFICENTRO ORIENTAL</t>
  </si>
  <si>
    <t>COMPRA DE CARPETAS EJECUTIVAS, CON CALCULADORA INCLUIDA Y GRABADA CON LOGO DEL INAP</t>
  </si>
  <si>
    <t>RELACIÓN DE ESTADO DE CUENTAS DE SUPLIDORES AL 30/11/2023</t>
  </si>
  <si>
    <t>B1500048244</t>
  </si>
  <si>
    <t>SIGMA PETROLEUM CORP</t>
  </si>
  <si>
    <t>TCKETS DE COMBUSTIBLE PARA USO EN LA INSTITUCION</t>
  </si>
  <si>
    <t>B1500000138</t>
  </si>
  <si>
    <t>HCJ LOGISTIC, SRL</t>
  </si>
  <si>
    <t>SERVICIO INFORMATICOS PARA DESARROLLO DE PAGINA WEB DE ESTA INSTITUCION</t>
  </si>
  <si>
    <t>B1500000380</t>
  </si>
  <si>
    <t>APORTE PARA MANTENIMIENTO DE AREAS COMUNES DEL EDIFICIO DE OFICINAS GUBERNAMENTALES JUAN PABLO DUARTE. CORRESPONDIENTE AL  MESE DE NOVIEMBRE 2023</t>
  </si>
  <si>
    <t>B1500010551</t>
  </si>
  <si>
    <t>SERVICIO DE SEGURO COMPLEMENTARIO DE SALUD A LOS EMPLEADOS DE LA INSTITUCION, MES DE DICIEMBRE 2023</t>
  </si>
  <si>
    <t>B1500299783</t>
  </si>
  <si>
    <t>SERVICIO DE ENERGIA ELECTRICA EN ESTA INSTITUCION, CORRESPONDIENTE AL PERIODO 19/10/2023 AL 20/11/2023</t>
  </si>
  <si>
    <t>COMPRA DE ROUTER, SWITCH Y SERVICIOS DE CONFIGURACION DE 5 UNIDADES DE TELEFONOS IP A LA CENTRAL TELEFONICA DE ESTA INSTITUCION</t>
  </si>
  <si>
    <t>B1500003082</t>
  </si>
  <si>
    <t>SERVICIO DE MANTENIMIENTO Y CAMBIO DE GOMAS AL MOTOR DE MENSAJERIA DE ESTA INSTITUCION</t>
  </si>
  <si>
    <t>B1500000062</t>
  </si>
  <si>
    <t>SERVICIO DE REPARACION Y MANTENIMIENTO A VARIOS VEHICULOS DE LA INSTITUCION</t>
  </si>
  <si>
    <t>E4500000000570</t>
  </si>
  <si>
    <t>SERVCIOS DE INTERNET INALAMBRICO Y FLOTAS TELEFONICAS INSTITUCIONAL, CORRESPONDIENTE AL PERIODO 20 DE OCTUBRE 2023 AL 19 DE NOVIEMBRE 2023</t>
  </si>
  <si>
    <t>B1500003358</t>
  </si>
  <si>
    <t>PAGO SERVICIOS DE CAPACITACION CORRESPONDIENTE AL TRIMESTRE NOVIEMBRE 2023-ENERO 2024, DE LA MAESTRIA EN GERENCIA DE CALIDAD Y PRODUCTIVIDAD A UNA SERVIDORA DE ESTA INSTITUCION</t>
  </si>
  <si>
    <t>B1500000827</t>
  </si>
  <si>
    <t>VELEZ IMPORT, SRL</t>
  </si>
  <si>
    <t>COMPRA DE MATERIAL GASTABLE DE OFICINA, PARA USO EN ESTA INSTITUCION</t>
  </si>
  <si>
    <t>B1500001796</t>
  </si>
  <si>
    <t>INVERSIONES PEÑAFA, SRL</t>
  </si>
  <si>
    <t>SERVICIO DE MANTENIMIENTO Y REPARACION DE VARIOS VEHICULOS DE ESTA INSTITUCION</t>
  </si>
  <si>
    <t>B1500002349</t>
  </si>
  <si>
    <t>CHICO AUTO PAINT, EIRL</t>
  </si>
  <si>
    <t>SERVICIO DE MANTENIMIENTO Y REPRACION DEL VEHICULO NISSAN PATHFINDER, PROPIEDAD DE E STA INSTITUCION</t>
  </si>
  <si>
    <t>E450000026977</t>
  </si>
  <si>
    <t>SERVICIO DE INTERNT, CORRESPONDIENTE AL MES DE NOVIEMBRE 2023</t>
  </si>
  <si>
    <t>E4500000000616</t>
  </si>
  <si>
    <t>SERVICIO DE INTERNET SIMETRICO EN ESTA INSTITUCION, CORRESPONDIENTE AL PERIODO 26 DE OCTUBRE 2023 AL 25 DE NOVIEMBRE 2023</t>
  </si>
  <si>
    <t>GRUPO SADELCO, SRL</t>
  </si>
  <si>
    <t>SERVICIO DE IMPRESIÓN DE HOJAS TIMBRADAS, PARA USO DE ESTA INSTITUCION</t>
  </si>
  <si>
    <t>MREKAPARTS, SRL</t>
  </si>
  <si>
    <t>SERVICIO DE MANTENIMIENTO AL VEHICULO TOYOTA CAMRY, PROPIEDAD DE ESTA INSTITUCION</t>
  </si>
  <si>
    <t>B1500000269</t>
  </si>
  <si>
    <t>SERVICIOS DE ALQUILER DEL LOCAL DE LA OFICINA REGIONAL DE ESTA INSTITUCION, UBICADA EN SAN FRANCISCO DE MACORIS, CORRESPONDIENTE AL PERIODO SEPTIEMBRE-NOVIEMBRE 2023.</t>
  </si>
  <si>
    <t>APORTE PARA MANTENIMIENTO DE AREAS COMUNES DEL EDIFICIO DE LA GOBERNACION PROVINCIAL SANTIAGO DE LOS CABALLEROS. CORRESPONDIENTE AL MES DE NOVIEMBRE 2023</t>
  </si>
  <si>
    <t>B1500000548</t>
  </si>
  <si>
    <t>COMPRA DE CAFÉ, AZUCAR, CREMORA Y TE. PARA CONSUMO EN ESTA INSTITUCION</t>
  </si>
  <si>
    <t>RELACIÓN DE ESTADO DE CUENTAS DE SUPLIDORES AL 31/12/2023</t>
  </si>
  <si>
    <t>RECURSOS PROPIOS</t>
  </si>
  <si>
    <t>RELACIÓN DE ESTADO DE CUENTAS DE SUPLIDORES AL 31/01/2024</t>
  </si>
  <si>
    <t>B1500310123</t>
  </si>
  <si>
    <t>SERVICIO DE ENERGIA ELECTRICA CORRESPONDIENTE AL PERIODO 19/12/2023 AL 19/01/2024</t>
  </si>
  <si>
    <t>PRESUPUESTO</t>
  </si>
  <si>
    <t>B1500010961</t>
  </si>
  <si>
    <t>SEGURO DE SALUD COMPLEMENTARIO INSTITUCIONAL, MES DE FEBRERO 2024.</t>
  </si>
  <si>
    <t>E450000034399</t>
  </si>
  <si>
    <t>SERVICIOS TELEFONICOS E INTERNET, CORRESPONDIENTE AL MES DE ENERO 2024</t>
  </si>
  <si>
    <t>GOBERNACION EDIF. GUBERNAMENTAL JUAN PABLO DUARTE</t>
  </si>
  <si>
    <t>APORTE PARA MANTENIMIENTO DE AREAS COMUNES, CORRESPONDIENTE AL MES DE ENERO 2024</t>
  </si>
  <si>
    <t>GOBERNACION PROVINCIAL SANTIAGO DE LOS CABALLEROS</t>
  </si>
  <si>
    <t>NOMINA FACILITADORES</t>
  </si>
  <si>
    <t>B1500001213</t>
  </si>
  <si>
    <t>DISTRIBUIDORA LAGARES</t>
  </si>
  <si>
    <t>SERVICIOS DE CHEQUEO Y MANTENIMIENTO A LA PLANTA ELECTRICA DE EMERGENCIA, MES DE ENERO 2024.</t>
  </si>
  <si>
    <t>RELACIÓN DE ESTADO DE CUENTAS DE SUPLIDORES AL 29/02/2024</t>
  </si>
  <si>
    <t>B1500000111</t>
  </si>
  <si>
    <t>PRODUCTOS ELÉCTRICOS INDUSTRIALES, SRL</t>
  </si>
  <si>
    <t>SERVICIO DE INSTALACIÓN DE QUIPOS ELÉCTRICOS PARA SER INSTALADOS EN EL IAC.</t>
  </si>
  <si>
    <t>B1500000251</t>
  </si>
  <si>
    <t>XIOMARA M. LUCIANO LUCIANO</t>
  </si>
  <si>
    <t>SERVICIO DE LEGALIZACIÓN DE DOCUMENTOS</t>
  </si>
  <si>
    <t>B1500000252</t>
  </si>
  <si>
    <t>B1500133408</t>
  </si>
  <si>
    <t>CORPORACIÓN DEL ACUEDUCTO Y ALCANTARILLADO DE SANTO DOMINGO</t>
  </si>
  <si>
    <t>SERVICIO DE AGUA POTABLE, CORRESPONDIENTE AL DE FEBRERO 2024.</t>
  </si>
  <si>
    <t>E450000037008</t>
  </si>
  <si>
    <t>COMPAÑÍA DOMINICANA DE TELÉFONOS, S.A.,</t>
  </si>
  <si>
    <t>SERVICIOS TELEFONICOS E INTERNET, CORRESPONDIENTE AL MES DE FEBRERO 2024</t>
  </si>
  <si>
    <t>B1500000214</t>
  </si>
  <si>
    <t>NCR SURTIDOS EMPRESARIALES, SRL.</t>
  </si>
  <si>
    <t>SERVICIO DE ALMUERZO Y COFFEBREAK</t>
  </si>
  <si>
    <t>B1500001216</t>
  </si>
  <si>
    <t>DISTRIBUIDORA LAGARES, SRL.</t>
  </si>
  <si>
    <t>SERVICIO DE CHEQUEO Y MANTENIMIENTO DE LA PLANTA DE EMERGENCIA ELÉCTRICA, CORRESPONDIENTE A FEBRERO 2024</t>
  </si>
  <si>
    <t>B1500001864</t>
  </si>
  <si>
    <t>COMERCIAL DE PEÑA - INVERSIONES PEÑAFA, SRL.</t>
  </si>
  <si>
    <t>ADQUISICIÓN DE NEUMÁTICOS</t>
  </si>
  <si>
    <t>B1500001865</t>
  </si>
  <si>
    <t>SERVICIO DE REPARACIÓN Y MANTENIMIENTO A VEHÍCULOS INSTITUCIONALES</t>
  </si>
  <si>
    <t>NÓMINA DE FACILITADORES</t>
  </si>
  <si>
    <t>Rhina Peña Bello</t>
  </si>
  <si>
    <t>CONSTRUCTORA GINZA</t>
  </si>
  <si>
    <t>SERVICIO DE MANTEMIMIENTO Y REPARACIÓN DE AIRES ACONDICIONADOS DEL IAC-INAP.</t>
  </si>
  <si>
    <t>RD$250,348.80</t>
  </si>
  <si>
    <t>B1500000070</t>
  </si>
  <si>
    <t>FREMAREX, SRL</t>
  </si>
  <si>
    <t>CONTRATACIÓN DE GESTIÓN DE EVENTO PARA CUBRIR COBERTURA Y TRANSMITIR EN VIVO EL LANZAMIENTO PROGRAMA DE BECAS MAESTRIA EN GESTIÓN PÚBLIC AY GOBERNANZA INAP - UASD.</t>
  </si>
  <si>
    <t>ALTICE DOMINICANA, S.A.</t>
  </si>
  <si>
    <t>SERVICIO DE INTERNET INÁLAMBRICO Y FLOTAS INSTITUCIONALES, CORRESPONDIENTE AL MES DE MARZO 2024.</t>
  </si>
  <si>
    <t>E450000039331</t>
  </si>
  <si>
    <t>SERVICIOS TELEFONICOS E INTERNET, CORRESPONDIENTE AL MES DE MARZO 2024</t>
  </si>
  <si>
    <t>B1500001222</t>
  </si>
  <si>
    <t>SERVICIO DE CHEQUEO Y MANTENIMIENTO DE LA PLANTA DE EMERGENCIA ELÉCTRICA, CORRESPONDIENTE A MARZO 2024</t>
  </si>
  <si>
    <t>B1500000152</t>
  </si>
  <si>
    <t>EGF EVENTS PLANNER, SRL</t>
  </si>
  <si>
    <t>SERVICIO DE MONTAJE Y DESMONTAJE, EN ACTIVIDAD DE CHARLA REGIÉN ÉTICO Y DISCIPLINARIO.</t>
  </si>
  <si>
    <t>PRESUPUESTPO</t>
  </si>
  <si>
    <t>B1500000050</t>
  </si>
  <si>
    <t>SERVICIO DE COFFEBREAK EN VARIAS ACTIVIDADES DESARROLLADA POR ESTA INSTITUCIÓN.</t>
  </si>
  <si>
    <t>B1500000270</t>
  </si>
  <si>
    <t>GOBERNACIÓN PROVINCIAL SANTIAGO</t>
  </si>
  <si>
    <t>Mantenimiento De la áreas comunes del edificio donde se encuentra las oficinas del INAP en la Provincia de Santiago</t>
  </si>
  <si>
    <t>B1500000407</t>
  </si>
  <si>
    <t>MANTENIMIENTO DE AREAS COMUNES DEL EDIFICIO DE OFICINAS GUBERNAMENTALES "JUAN PABLO DUARTE", CORRESPONDIENTE AL MES DE MARZO DEL 2024.</t>
  </si>
  <si>
    <t>B1500000281</t>
  </si>
  <si>
    <t>ALQUILER OFICINA REGIONAL DE SAN FRANCISCO DE MACORIS, CORRESPONDIENTE AL  MES DE MARZO DEL 2024</t>
  </si>
  <si>
    <t>SERVICIO DE AGUA POTABLE</t>
  </si>
  <si>
    <t>B1500173814</t>
  </si>
  <si>
    <t>Agua Planeta Azul, SAS</t>
  </si>
  <si>
    <t>Sumistro de botellones de agua potable</t>
  </si>
  <si>
    <t>RELACIÓN DE ESTADO DE CUENTAS DE SUPLIDORES AL 30/04/2024</t>
  </si>
  <si>
    <t>SEVEN &amp; THIRTY MARKETING, SRL</t>
  </si>
  <si>
    <t>SERVICIO DE MONTAJE Y DESMONTAJE DE EVENTO EN ACT. CONGRESO INTERNACIONAL DE ADMINISTRACIÓN PÚBLICA</t>
  </si>
  <si>
    <t>B15000174333</t>
  </si>
  <si>
    <t>AGUA PLANETA AZUL C POR A</t>
  </si>
  <si>
    <t>SERVICIO DE LLENADO DE BOTELLONES DE AGUA, PARA CONSUMO DEL INAP</t>
  </si>
  <si>
    <t>B1500003313</t>
  </si>
  <si>
    <t>ADQ. DE BIZCOCHO, PARA LA SATISFACCIÓN LABORAL DE LOS COLABORADORES CON IMPLEMENTACIÓN EN PLAN DE MEJORA DE CLIMA DE INAP.</t>
  </si>
  <si>
    <t>SADELCO SOLUCIONES DE OFICINA</t>
  </si>
  <si>
    <t>ADQ. DE TÓNERES</t>
  </si>
  <si>
    <t>B1500001226</t>
  </si>
  <si>
    <t>COMPRA DE MEDICAMENTOS, PARA USO DE ESTA INSTITUCIÓN.</t>
  </si>
  <si>
    <t>B1500003387</t>
  </si>
  <si>
    <t>FLORISTERIA ZUNIFLOR, SRL</t>
  </si>
  <si>
    <t>COMPRA DE CORONA FUNEBRE PARA FAMILIAR DE EMPLEADO DEL INAP.</t>
  </si>
  <si>
    <t>B1500002847</t>
  </si>
  <si>
    <t>XIOMARI VELÓZ D´LUJOS FIESTA, S.R.L.</t>
  </si>
  <si>
    <t>SERVICIO DE REFRIGERIO PARA ACTIVIDAD CAFÉ LEGAL, IMPARTIDA POR EL INAP.</t>
  </si>
  <si>
    <t xml:space="preserve"> B1500000278</t>
  </si>
  <si>
    <t>GOBERNACIÓN PROVINCIAL DE SANTIAGO</t>
  </si>
  <si>
    <t>APORTE PARA MANTENIMIENTO DE EDIFICIO GOBERNACION DE SANTIAGO</t>
  </si>
  <si>
    <t>B1500001230</t>
  </si>
  <si>
    <t>SERVICIO DE CHEQUEO Y MANTENIMENTO DE PLANTA DE EMERGENCIA ELÉCTRICA DE ESTA INSTITUCIÓN.</t>
  </si>
  <si>
    <t>E450000003651</t>
  </si>
  <si>
    <t>FLOTAS TELEFÓNICAS E INTERNET INALÁMBRICO DE ESTA INSTITUCIÓN</t>
  </si>
  <si>
    <t>E450000003736</t>
  </si>
  <si>
    <t>SERVICIO DE INTENET SIMÉTRICO</t>
  </si>
  <si>
    <t>E450000041583</t>
  </si>
  <si>
    <t>COMPAÑÍA DOMINICANA DE TELÉFONOS C POR A</t>
  </si>
  <si>
    <t>SERVICIOS TELEFÓNICOS E INTERNET DE ESTA INSTITUCIÓN</t>
  </si>
  <si>
    <t>24/42024</t>
  </si>
  <si>
    <t>COMPRA DE UTENSILIOS DE COCINA, PARA USO DE ESTA INSTITUCIÓN</t>
  </si>
  <si>
    <t>B1500000002</t>
  </si>
  <si>
    <t>MAGROTECH, SRL</t>
  </si>
  <si>
    <t>SERVICIO DE CONTRATACIÓN DE MONATJE Y DESMONTAJE EN EVENTO DE EXALTACIONES Y RÉGIMEN ÉTICO DISCIPLINARIO.</t>
  </si>
  <si>
    <t>B1500011664</t>
  </si>
  <si>
    <t>PAGO DE SEGURO (TITULARES) COMPLEMENTARIO DE SALUD INTITUCIONAL.</t>
  </si>
  <si>
    <t>RELACIÓN DE ESTADO DE CUENTAS DE SUPLIDORES AL 31/05/2024</t>
  </si>
  <si>
    <t>E450000004520</t>
  </si>
  <si>
    <t>PAGO DE SERVICIO DE INTERNET SIMÉTRICO DE ESTA INSTITUCIÓN, MAYO 2024.</t>
  </si>
  <si>
    <t>E450000044610</t>
  </si>
  <si>
    <t>COMPAÑÍA DOMINICANA DE TELÉFONOS, C POR A.,</t>
  </si>
  <si>
    <t>PAGO DE SERVICIO DE TELÉFONO E INTERNET DE ESTA INSTITUCIÓN, MAYO 2024.</t>
  </si>
  <si>
    <t>E450000004457</t>
  </si>
  <si>
    <t>PAGO DE SERVICIO DE FLOTAS TELEFÓNICAS E INTERNET INALÁMBRICO DE ESTA INSTITUCIÓN, MAYO 2024.</t>
  </si>
  <si>
    <t>B1500000282</t>
  </si>
  <si>
    <t>APORTE PARA MANTENIMIENTO DE EDIFICIO GOBERNACION DE SANTIAGO, MAYO 2024.</t>
  </si>
  <si>
    <t>B1500002210</t>
  </si>
  <si>
    <t>ECO PETROLEO DOMINICANA, SA.,</t>
  </si>
  <si>
    <t>PAGO DE COMPRA DE TICKETS DE COMBUSTIBLE Y GASOIL REGULAR AL GRANEL</t>
  </si>
  <si>
    <t>B1500000334</t>
  </si>
  <si>
    <t>MADETECH SOLUCIONES TÉCNICAS</t>
  </si>
  <si>
    <t>SERVICIO DE MANTENIMIENTO DE CAMARA E INSTALACIÓN DE 14 CAMARAS DE ESTA INSTITUCIÓN.</t>
  </si>
  <si>
    <t>LEIKO ILONKA VALENTINA ORTÍZ CRUZ</t>
  </si>
  <si>
    <t>SERVICIO DE CAPACITACIÓN</t>
  </si>
  <si>
    <t>B1500000190</t>
  </si>
  <si>
    <t>EL PALACIO DE LAS TRANSMISIONES, SRL</t>
  </si>
  <si>
    <t>SERVICIO DE REPARACIÓN Y MANTENIMIENTO DE VEHÍCULOS INSTITUCIONALES</t>
  </si>
  <si>
    <t>B1500331584</t>
  </si>
  <si>
    <t>EMPRESA DISTRIBUIDORA DEL ESTE S.A.,</t>
  </si>
  <si>
    <t>PAGO DE ENERGÍA ELÉCTRICA CORRESPONDIENTE AL IAC - INAP.</t>
  </si>
  <si>
    <t>VIÁTICOS</t>
  </si>
  <si>
    <t>PAGO DE VIÁTICOS DENTRO DEL PAÍS</t>
  </si>
  <si>
    <t>B1500000265</t>
  </si>
  <si>
    <t>FIS SOLUCIONES, SRL</t>
  </si>
  <si>
    <t>SERVICIO DE IMPRESIÓN DE CARTA DE COMPROMISO DE ESTA INSTITUCIÓN</t>
  </si>
  <si>
    <t>B1500184133</t>
  </si>
  <si>
    <t>PLANETA AZUL, S.A.</t>
  </si>
  <si>
    <t>B1500000421</t>
  </si>
  <si>
    <t>MANTENIMIENTO DE AREAS COMUNES DEL EDIFICIO DE OFICINAS GUBERNAMENTALES "JUAN PABLO DUARTE", CORRESPONDIENTE AL MES DE MAYO DEL 2024.</t>
  </si>
  <si>
    <t>RELACIÓN DE ESTADO DE CUENTAS DE SUPLIDORES AL 30/06/2024</t>
  </si>
  <si>
    <t>B1500001241</t>
  </si>
  <si>
    <t>DISTRIBUIDORA LAGARES, SRL.,</t>
  </si>
  <si>
    <t>SERVICIO DE CHEQUEO Y MANTENIMIENTO DE LA PLANTA ELÉCTRICA DE EMERGENCIA DEL INAP</t>
  </si>
  <si>
    <t>B1500000695</t>
  </si>
  <si>
    <t>ADQ. DE MOBILIARIOS PARA ESTA INSTITUCIÓN.</t>
  </si>
  <si>
    <t>B1500000054</t>
  </si>
  <si>
    <t>SERVICIO DE CONTRATACIÓN DE ALMUERZO Y COFFEBREAK PARA TALLER, IMPARTIDA POR EL INAP.</t>
  </si>
  <si>
    <t>SERVICIO DE CONTRATACIÓN DE ALMUERZO Y ALQUILERES PARA CAPACITACIÓN, IMPARTIDA POR EL INAP.</t>
  </si>
  <si>
    <t>B1500000137</t>
  </si>
  <si>
    <t>COMPLEJO TURÍSTICO HOTELERO EL NAPOLITANO, SRL.</t>
  </si>
  <si>
    <t xml:space="preserve">SERVICIO DE ALMUERZO TIPO BUFET Y SERVICIO DE COCTEL PARA ACTIVIDAD DE ESTA INSTITUCIÓN. </t>
  </si>
  <si>
    <t>B1500000286</t>
  </si>
  <si>
    <t>APORTE PARA MANTENIMIENTO DE EDIFICIO GOBERNACION DE SANTIAGO, JUNIO 2024.</t>
  </si>
  <si>
    <t>RELACIÓN DE ESTADO DE CUENTAS DE SUPLIDORES AL 31/07/2024</t>
  </si>
  <si>
    <t>B1500002393</t>
  </si>
  <si>
    <t>B1500000090</t>
  </si>
  <si>
    <t>GRUPO FERRAVA, SRL.,</t>
  </si>
  <si>
    <t>ADQUISICIÓN DE PUERTAS DE CRISTALES</t>
  </si>
  <si>
    <t>B1500002197</t>
  </si>
  <si>
    <t>SANDY ELECTRO IMPORT, SRL.,</t>
  </si>
  <si>
    <t>COMPRA DE MATERIALES ELÉCTRICOS E INSTALACIÓN EN EL INAP-IAC.</t>
  </si>
  <si>
    <t>B1500000290</t>
  </si>
  <si>
    <t>APORTE PARA MANTENIMIENTO DE EDIFICIO GOBERNACION DE SANTIAGO, JULIO 2024.</t>
  </si>
  <si>
    <t>E450000049833</t>
  </si>
  <si>
    <t>COMPAÑÍA DOMINICANA DE TELÉFONOS C POR A.,</t>
  </si>
  <si>
    <t>B1500183478</t>
  </si>
  <si>
    <t>AGUA PLANETA AZUL, S.A.,</t>
  </si>
  <si>
    <t>B1500000400</t>
  </si>
  <si>
    <t>EDITORA HANNOVER, EIRL.,</t>
  </si>
  <si>
    <t>CONTRATACIÓN DE SERVICIO PROFESIONALES, PARA CREACIÓN DE DISEÑO (BRANDING DISEÑO) DEL INAP.</t>
  </si>
  <si>
    <t>B1700000022</t>
  </si>
  <si>
    <t>UNIVERSITAS BUSINESS SCHOOL</t>
  </si>
  <si>
    <t>PAGO DE MAESTRÍA INTERNACIONAL A UNA SERVIDORA DE ESTA INSTTUCIÓN</t>
  </si>
  <si>
    <t>B1500001250</t>
  </si>
  <si>
    <t>B1500012216</t>
  </si>
  <si>
    <t>S&amp;Y SUPPLY, SRL.,</t>
  </si>
  <si>
    <t>ADQUISICIÓN DE ARCHIVO, LIBRERO Y PIZARRAS, PARA ESTA INSTITUCIÓN.</t>
  </si>
  <si>
    <t>B1500000366</t>
  </si>
  <si>
    <t>EMPRESAS MACANGEL, SRL</t>
  </si>
  <si>
    <t>CONTRATACIÓN DE MONTAJE Y DESMONTAJE DE EVENTO EN DIFERENTES ACTS. DEL INAP INCLUYENDO ALMUERZO.</t>
  </si>
  <si>
    <t>CONTRATACIÓN DE SERVICIO DE REPARACIÓN DE VEHÍCULO INSTITUCIONAL</t>
  </si>
  <si>
    <t>B1500003366</t>
  </si>
  <si>
    <t>COMPRA DE BIZCOCHO PARA IMPLEMENTACIÓN EN PLAN DE MEJO DEL CLIMA LABORAL</t>
  </si>
  <si>
    <t>B1500002975</t>
  </si>
  <si>
    <t>CONTRATACIÓN DE SERVICIO DE ALMUERZO PARA PROGRAMA DE CAMPAMENTO DE VERANO</t>
  </si>
  <si>
    <t>PAGO DE COMPRA DE TICKETS DE COMBUSTIBLE Y GASOIL REGULAR AL GRANEL, JULIO.</t>
  </si>
  <si>
    <t>B1500000162</t>
  </si>
  <si>
    <t>FELIPE Y POLANCO TOURS, SRL.,</t>
  </si>
  <si>
    <t>PAGO POR EL MONTO RESTANTE DEL ALQUILER DE VEHÍCULO</t>
  </si>
  <si>
    <t xml:space="preserve"> Contadora</t>
  </si>
  <si>
    <t>Enc. Depto. Administrativo Financiero</t>
  </si>
  <si>
    <t>RELACIÓN DE ESTADO DE CUENTAS DE SUPLIDORES AL 31/08/2024</t>
  </si>
  <si>
    <t>B1500000442</t>
  </si>
  <si>
    <t>GOBERNACIÓN JUAN PABLO DUARTE</t>
  </si>
  <si>
    <t>APORTE PARA MANTENIMIENTO DE EDIFICIO JUAN PABLO DUARTE, AGOSTO 2024.</t>
  </si>
  <si>
    <t>B1500144840</t>
  </si>
  <si>
    <t>SUMINISTROP DE AGUA POTABLE Y ALCANTARILLADO</t>
  </si>
  <si>
    <t>B1500001252</t>
  </si>
  <si>
    <t>B1500000713</t>
  </si>
  <si>
    <t>COMPRA DE MATERIAL COMESTIBLE, PARA CONSUMO DE ESTA INSTITUCIÓN.</t>
  </si>
  <si>
    <t>B1500000029</t>
  </si>
  <si>
    <t>OUTLET PUBLICIDAD CGSP, SRL</t>
  </si>
  <si>
    <t>CONTRATACIÓN DE SERVICIOS AUDIOVISUALES Y SERVICIOS PROFESIONALES, INAP-IES</t>
  </si>
  <si>
    <t>B1500003370</t>
  </si>
  <si>
    <t>COMPRA DE BIZCOCHO PREEMPACADO. CONSUMIDO EN ACTIVIDAD "SATISFACION LABORAL DE LOS COLABORADORES CON IMPLEMENTACION EN EL PLAN DE MEJORA DEL CLIMA LABORAL</t>
  </si>
  <si>
    <t>B1500003000</t>
  </si>
  <si>
    <t>XIOMARI VELOZ D'LUJO FIESTA, SRL</t>
  </si>
  <si>
    <t>CONTRATACIÓN DE SERVICIO DE CATERING, PARA DIFERENTES ACTIVIDADES DE ESTA INSTITUCIÓN</t>
  </si>
  <si>
    <t>SANDY ELECTRO IMPORT, SRL</t>
  </si>
  <si>
    <t>COMPRA DE MATERIALES ELÉCTRICOS PARA USO DE ESTA INSTITUCIÓN.</t>
  </si>
  <si>
    <t>20/08/204</t>
  </si>
  <si>
    <t>CONTRATACIÓN DE SERVICIO DE COFFEBREAK PARA DIFERENTES ACTIVIDADES DE ESTA INSTITUCIÓN.</t>
  </si>
  <si>
    <t>B1500002484</t>
  </si>
  <si>
    <t>ECO PETROLEO DOMINICANA, S.A.</t>
  </si>
  <si>
    <t>ADQUISICIÓN DE TICKETS DE COMBUSTIBLE, PARA USO DE LAS ACTIVIDADES OPERATIVAS DE LA INSTITUCIÓN</t>
  </si>
  <si>
    <t>B1500000476</t>
  </si>
  <si>
    <t>ISAIAS MATOS ADAMES</t>
  </si>
  <si>
    <t>LEGALIZACIÓN DE DOCUMENTOS.</t>
  </si>
  <si>
    <t>RELACIÓN DE ESTADO DE CUENTAS DE SUPLIDORES AL 30/09/2024</t>
  </si>
  <si>
    <t>ELEMENTAL MULTISERVICIO</t>
  </si>
  <si>
    <t>INSTALACIÓN DE PANELES ELÉCTRICOS</t>
  </si>
  <si>
    <t>B1500000722</t>
  </si>
  <si>
    <t>S&amp;Y SUPPLY, SRL.</t>
  </si>
  <si>
    <t>COMPRA DE MATERIALES DE LIMPIEZA, PARA USO DE ESTA INSTITUCIÓN</t>
  </si>
  <si>
    <t>E450000054385</t>
  </si>
  <si>
    <t>COMPAÑÍA DOMINICANA DE TELÉFONO C POR A.,</t>
  </si>
  <si>
    <t>PAGO DE TELEFONÍA E INTERNET DE ESTA INSTITUCIÓN. SEPTIEMBRE 2024</t>
  </si>
  <si>
    <t>PAGO DE VIÁTICOS</t>
  </si>
  <si>
    <t>E450000007877</t>
  </si>
  <si>
    <t>SERVICIO DE FLOTAS E INTERNET INALÁMBRICO DE ESTA INSTITUCIÓN. SEPTIEMBRE 2024</t>
  </si>
  <si>
    <t>E450000007980</t>
  </si>
  <si>
    <t>SERVICIO DE INTERNET SIMÉTRICO DE ESTA INSTITUCIÓN. SEPTIEMBRE 2024.</t>
  </si>
  <si>
    <t>B1500000303</t>
  </si>
  <si>
    <t>MANTENIMIENTO DE ÁREA COMUNES DEL EDIFICIO DE LA GOBERNACIÓN PROVINCIAL DE SANTIAGO DE LO CABALLEOS, SEPTIEMBRE 2024.</t>
  </si>
  <si>
    <t>B1500000449</t>
  </si>
  <si>
    <t>MANTENIMIENTO DE ÁREAS COMUNES DEL EDIFICIO JUAN PABLO DUARTE, SEPTIEMBRE 2024.</t>
  </si>
  <si>
    <t>E450000004418</t>
  </si>
  <si>
    <t xml:space="preserve">AGUA PLANETA AZUL C POR A </t>
  </si>
  <si>
    <t>SERVICIO DE LLENADO DE 60 BOTELLONES DE AGUA, PARA CONSUMO DE ESTA INSTITUCIÓN.</t>
  </si>
  <si>
    <t>B1500001363</t>
  </si>
  <si>
    <t>IDEMESA, SRL.,</t>
  </si>
  <si>
    <t>COMPRA DE MEDICAMENTOS PARA USO DEL INAP.</t>
  </si>
  <si>
    <t>B1500000228</t>
  </si>
  <si>
    <t>NCR SURTIDOS EMPRESARIALES, SRL</t>
  </si>
  <si>
    <t>SERVICIO DE RENOVACIÓN DE OFFICE 365 PLAN A3 Y ADQUISICIÓN DE SOLUCIÓN PARA ENTORNO DE OFFICE 365, PARA USO DE ESTA INSTITUCIÓN.</t>
  </si>
  <si>
    <t>B1500000103</t>
  </si>
  <si>
    <t>GRUPO FERRAVA, SRL</t>
  </si>
  <si>
    <t>SERVICIO DE REPARACIÓN Y MANTENIMIENTO A DIFERENTES VENTANAS DE LA DIRECCIÓN GENERAL</t>
  </si>
  <si>
    <t>B1500001256</t>
  </si>
  <si>
    <t>SERVICIO CHEQUEO Y MANTENIMIENTO DE LA PLANTA DE EMERGENCIA ELÉCTRICA DE ESTA INSTITUCIÓN.</t>
  </si>
  <si>
    <t>RELACIÓN DE ESTADO DE CUENTAS DE SUPLIDORES AL 31/10/2024</t>
  </si>
  <si>
    <t>B1500003856</t>
  </si>
  <si>
    <t>REPUESTO DE JESÚS, SRL.</t>
  </si>
  <si>
    <t>SERVICIO DE MANTENIMIENTO CORRESCTIVO PARA MOTOCICLETA INSTITUCIONAL MARCA HONDA XR 2015.</t>
  </si>
  <si>
    <t>E450000008994</t>
  </si>
  <si>
    <t>SERVICIO DE INTERNET SIMÉTRICO DE ESTA INSTITUCIÓN. OCTUBRE 2024.</t>
  </si>
  <si>
    <t>B1500000218</t>
  </si>
  <si>
    <t>L&amp;C SUPPLY, SRL.</t>
  </si>
  <si>
    <t>SERVICIO DE MANTENIMIENTO Y REPARACIÓN DE AIRES ACONDICIONADOS DEL INAP.</t>
  </si>
  <si>
    <t>B1500000160</t>
  </si>
  <si>
    <t>CIRCULO EMPRESARIAL DE COMPETITIVIDAD CIRECOM, SRL</t>
  </si>
  <si>
    <t>CURSO GERENTE DE RIESGO ISO 31000, PARA UN COLABORADOR DEL INAP.</t>
  </si>
  <si>
    <t>B1500000059</t>
  </si>
  <si>
    <t>SERVICIO DE REFRIGERIO PARA JORNADA DE REFORESTACIÓN</t>
  </si>
  <si>
    <t>B15000000626</t>
  </si>
  <si>
    <t>CENTRO DE TECNOLOGÍA UNIVERSAL</t>
  </si>
  <si>
    <t>SERVICIO DE CAPACITACIÓN, CURSO TÉCNICO DE INFORMÁTICA PARA UN COLABORADOR DEL INAP.</t>
  </si>
  <si>
    <t>ELEMENTAL MULTISERVICIOS</t>
  </si>
  <si>
    <t>SERVICIO DE MANTENIMIENTO CORRESCTIVO AL PANEL ELÉCTRICO DEL IAC</t>
  </si>
  <si>
    <t>B1500000309</t>
  </si>
  <si>
    <t>MANTENIMIENTO DE ÁREA COMUNES DEL EDIFICIO DE LA GOBERNACIÓN PROVINCIAL DE SANTIAGO DE LO CABALLEOS, OCTUBRE 2024.</t>
  </si>
  <si>
    <t>B1500001268</t>
  </si>
  <si>
    <t>B1500001273</t>
  </si>
  <si>
    <t>SERVICIO DE MANTENIMIENTO CORRECTIVO PARA LA PLANTA DE EMERGENCIA ELÉCTRICA DEL INAP.</t>
  </si>
  <si>
    <t>B1500002613</t>
  </si>
  <si>
    <t>ADQUQISICIÓN DE TICKETS DE COMBUSTIBLES Y GASOIL AL GRANEL PARA ESTA INSTITUCIÓN</t>
  </si>
  <si>
    <t>B1500000064</t>
  </si>
  <si>
    <t>CONTRATACIÓN DE SERVICIO DE ALMUERZO, CATERING Y ALQUILERES PARA SOCIALIACIÓN DE AUDITORIA INTERNA</t>
  </si>
  <si>
    <t>NIRVANA MEDIA MAKERS, SRL</t>
  </si>
  <si>
    <t>CONTRATACIÓN DE AUDIOVISUAL PARA EVENTO Y PUBLICACION</t>
  </si>
  <si>
    <t>B15000000161</t>
  </si>
  <si>
    <t xml:space="preserve">POLITIKAL MEDIA KAST </t>
  </si>
  <si>
    <t>ADQUISICIÓN DE TELEVISORES PARA DIFERENTES ÁREAS DE LA INSTITUCIÓN.</t>
  </si>
  <si>
    <t>Gregorio Montero</t>
  </si>
  <si>
    <t>RELACIÓN DE ESTADO DE CUENTAS DE SUPLIDORES AL 30/11/2024</t>
  </si>
  <si>
    <t>B1500000168</t>
  </si>
  <si>
    <t>FUMIGADORA LA GAVIOTA, SRL</t>
  </si>
  <si>
    <t>SERVICIO DE FUMIGACIÓN PARA TDAS LAS ÁREAS DE LA INSTITUCIÓN</t>
  </si>
  <si>
    <t>B1500000114</t>
  </si>
  <si>
    <t>MADETECH, SRL</t>
  </si>
  <si>
    <t>ADQUISICIÓN DE CÁMARA FOTOGRAFICA</t>
  </si>
  <si>
    <t>PRODUCTOS ELÉCTRICOS INDUSTRIALES, SRL.</t>
  </si>
  <si>
    <t>SERVICIO DE MANTENIMIENTO Y REPARACIÓN ELECTRIICA EN EL IAC.</t>
  </si>
  <si>
    <t>E450000006970</t>
  </si>
  <si>
    <t>PLANETA AZUL, SA</t>
  </si>
  <si>
    <t>B1500150580</t>
  </si>
  <si>
    <t>SERVICIO DE AGUA POTABLE DE ESTA INSTITUCIÓN.</t>
  </si>
  <si>
    <t>SERVICIO DE COFFEBREAK EN ACTIVIDAD DE SOCIALIZACIÓN DEL PEI 2025.</t>
  </si>
  <si>
    <t>E450000060891</t>
  </si>
  <si>
    <t>COMPAÑÍA DOMINICANA DE TELÉFONO</t>
  </si>
  <si>
    <t xml:space="preserve">PAGO FACTURA DE TELEFONÍA E INTERNET DE ESTA INSTITUCIÓN. </t>
  </si>
  <si>
    <t>B1500002720</t>
  </si>
  <si>
    <t>UNIVERSIDAD AUTÓNOMA DE SANTO DOMINGO</t>
  </si>
  <si>
    <t>Cubrir la matriculación de 360 servidores públicos seleccionados, para desarrollar el programa de maestría en Gestión pública y Gobernanza, con las 4 salidas en: 1) Gestión en Finanzas Públicas, 2) Gestión y Evaluación de Proyectos Públicos, 3) Innovación y Transformación Digital y 4) Gestión de Recursos Humanos Gubernamental.</t>
  </si>
  <si>
    <t>B1500002633</t>
  </si>
  <si>
    <t>ECO PETROLEO DOMINICANA, S.A.,</t>
  </si>
  <si>
    <t>B1500000230</t>
  </si>
  <si>
    <t>ADQUSICIÓN DE LICENCIAS TECNOLOGICA</t>
  </si>
  <si>
    <t>B1500001285</t>
  </si>
  <si>
    <t>SERVICIO DE REPARACIÓN DE LA PLANTA DE EMERGENCIA ELÉCTRICA DE IAC-INAP.</t>
  </si>
  <si>
    <t>B1500001275</t>
  </si>
  <si>
    <t>SERVICIO DE CHEQUEO Y MANTENIMIENTO DE LA PLANTA DE EMERGENCIA ELÉCTRICA DEL INAP.</t>
  </si>
  <si>
    <t>POLITIKAL MEDIA KAST</t>
  </si>
  <si>
    <t>ADQUISICIÓN DE TELEVISORES PARA DIFERENTES ÁREAS DE ESTA INSTITUCIÓN.</t>
  </si>
  <si>
    <t>RELACIÓN DE ESTADO DE CUENTAS DE SUPLIDORES AL 31/12/2024</t>
  </si>
  <si>
    <t>PAGO DE NÓMINA DE FACILITADORES, DICIEMBRE 2024.</t>
  </si>
  <si>
    <t>E450000010944</t>
  </si>
  <si>
    <t>ALTICE DOMINICANA S.A.,</t>
  </si>
  <si>
    <t>PAGO DE SERVICIO DE INTERNET SIMÉTRICO DE ESTA INSTITUCIÓN, DICIEMBRE 2024</t>
  </si>
  <si>
    <t>E450000063535</t>
  </si>
  <si>
    <t>COMPAÑÍA DOMINICANA DE TELÉFONOS, S.A.</t>
  </si>
  <si>
    <t>PAGO POR SRVICIO DE TELEFONÍA E INTERNET SIMÉTRICO, DICIEMBRE 2024.</t>
  </si>
  <si>
    <t>E450000066089</t>
  </si>
  <si>
    <t>COMPAÑÍA DOMINICANA DE TELEFÓNO, S.A.</t>
  </si>
  <si>
    <t>PAGO POR SERVICIO DE TELEFONÍA E INTERNET INSTITUCIONAL. ENERO 2025.</t>
  </si>
  <si>
    <t>PAGO DE SERVICIO DE INTERNET SIMÉTRICO DE ESTA INSTITUCIÓN, ENERO 2025</t>
  </si>
  <si>
    <t>PAGO DE NÓMINA DE FACILITADORES</t>
  </si>
  <si>
    <t>B1500000574</t>
  </si>
  <si>
    <t>GRUPO BRIZATLANTICA DEL CARIBE, SRL</t>
  </si>
  <si>
    <t>PAGO POR COMPRA DE CAFÉ, AZÚCAR, TÉ FRÍO Y CALIENTE, AGUA Y CREMORA PARA USO DE LA INSTITUCIÓN.</t>
  </si>
  <si>
    <t>B1500000921</t>
  </si>
  <si>
    <t>MERCA DEL ATLANTICO, SRL.,</t>
  </si>
  <si>
    <t>SERVICIO DE REFRIGERIO PARA CHARLA CON MOTIVO AL DÍA DEL SERVIDOR PÚBLICO.</t>
  </si>
  <si>
    <t>Enc. Interina Div. Contabilidad</t>
  </si>
  <si>
    <t>RELACIÓN DE ESTADO DE CUENTAS DE SUPLIDORES AL 31/01/2025</t>
  </si>
  <si>
    <t>RELACIÓN DE ESTADO DE CUENTAS DE SUPLIDORES AL 28/02/2025</t>
  </si>
  <si>
    <t>E450000068447</t>
  </si>
  <si>
    <t>MUNDO PRÉSTAMOS, SRL.</t>
  </si>
  <si>
    <t>PAGO ALQUILER DEL LOCAL DE LA OFICINA REGIONAL DE ESTA INSTITUCIÓN. FEBRERO 2025.</t>
  </si>
  <si>
    <t>B1500000596</t>
  </si>
  <si>
    <t>GARENA, SRL</t>
  </si>
  <si>
    <t>COMPRA DE ADQUISICIÓN DE MATERIALES DE LIMPIEZA.</t>
  </si>
  <si>
    <t>B1500002535</t>
  </si>
  <si>
    <t>INVERSIONES PEÑAFA, SRL.,</t>
  </si>
  <si>
    <t>SERVICIO DE MANTENIMIENTO Y REPARACIÓN DE VEHÍCULOS INSTITUCIONALES</t>
  </si>
  <si>
    <t>B1500000285</t>
  </si>
  <si>
    <t>SERVICIO DE PROTECCIÓN CONTRA INCENDIOS, SRL</t>
  </si>
  <si>
    <t>RECARGA Y CHEQUEO DE 5 EXTINTORES DE ESTA INSTITUCION.</t>
  </si>
  <si>
    <t>PAGO DE SERVICIO DE ENERGÍA ELÉCTRICA DE ESTA INSTITUCIÓN. FEBRERO 2025.</t>
  </si>
  <si>
    <t>EMPRESA DISTRIBUIDORA DE ELECTRICIDAD DEL ESTE, SRL</t>
  </si>
  <si>
    <t>E450000014094</t>
  </si>
  <si>
    <t>SUPLIMART JMAR SRL</t>
  </si>
  <si>
    <t>COMPRA DE TONER PARA LAS DIFERENTES IMPRESORAS DE ESTA INSTITUCIÓN.</t>
  </si>
  <si>
    <t>B1500000032</t>
  </si>
  <si>
    <t>PARAGON COMPANY, E.I.R.L</t>
  </si>
  <si>
    <t>SERVICIO DE COFFEBREAK, EN ACTIVIDAD "EL ROL DEL INAP EN LA PROFESIONALIZACIÓN DE LOS SERVIDORES PÚBLICOS"</t>
  </si>
  <si>
    <t>B1500000068</t>
  </si>
  <si>
    <t xml:space="preserve">OUTSOLUTECH, SRL                                                                                                                                                                                                                                                                                                                                                                                                                                                                                                                                            </t>
  </si>
  <si>
    <t>SERVICIO DE MANTENIMIENTO Y REPARACIÓN DE LA LÍNEA ELÉCTRICA QUE ALIMENTA EL UPS GENERAL DEL INAP.</t>
  </si>
  <si>
    <t>SERVICIO DE ALIMENTACIÓN PREEMPACADO, EN CONFERENCIA CON MOTIVO AL DÍA DEL SERVIDOR PÚBLICO.</t>
  </si>
  <si>
    <t>E45000000038</t>
  </si>
  <si>
    <t>ITCORP GONGLOSS, SRL</t>
  </si>
  <si>
    <t>ADQUISICIÓN DE EQUIPOS TECNOLOGICOS</t>
  </si>
  <si>
    <t>ISMAEL BERNARDO NÚÑEZ FELIZ</t>
  </si>
  <si>
    <t>MANTENIMIENTO Y REPARACIÓN LÍNEA ELÉCTRICA DE LA PLANTA ELÉCTRICA DE EMERGENCIA DEL INAP.</t>
  </si>
  <si>
    <t>B1500000057</t>
  </si>
  <si>
    <t>EDUCACIÓN Y SISTEMA CANO, SRL.</t>
  </si>
  <si>
    <t>CONTRATACIÓN DE SERVICIO DE RENOVACIÓN PLATAFORMA ZOOM, PARA USO DE SEMINARIOS Y REUNIONES VIRTUALES DE ESTA INSTITUCIÓN.</t>
  </si>
  <si>
    <t>RELACIÓN DE ESTADO DE CUENTAS DE SUPLIDORES AL 31/03/2025</t>
  </si>
  <si>
    <t xml:space="preserve">  </t>
  </si>
  <si>
    <t>E450000073686</t>
  </si>
  <si>
    <t>PAGO POR SERVICIO DE TELEFONÍA E INTERNET INSTITUCIONAL. ABRIL 2025.</t>
  </si>
  <si>
    <t>B1500002802</t>
  </si>
  <si>
    <t>CHICO AUTO PAINT, EIRL.</t>
  </si>
  <si>
    <t>PAGO DE DEDUCIBLE A VEHÍCULO INSTITUCIONAL.</t>
  </si>
  <si>
    <t>B1500042511</t>
  </si>
  <si>
    <t>PLAZA LAMA, SA.,</t>
  </si>
  <si>
    <t>COMPRA DE BONOS INSTITUCIONALES, PARA LAS ACTIVIDADES DEL AÑO 2025 DE ESTA INSTITUCIÓN.</t>
  </si>
  <si>
    <t>E450000000507</t>
  </si>
  <si>
    <t>INDUSTRIA NIGUA, SA.</t>
  </si>
  <si>
    <t>COMPRA DE PAPEL Y CARTÓN, PARA USO DE ESTA INSTITUCIÓN.</t>
  </si>
  <si>
    <t>SIGMA PETROLEUM</t>
  </si>
  <si>
    <t>E450000003135</t>
  </si>
  <si>
    <t xml:space="preserve">COMPRA DE TICKTES DE COMBUSTIBLES </t>
  </si>
  <si>
    <t>RELACIÓN DE ESTADO DE CUENTAS DE SUPLIDORES AL 30/04/2025</t>
  </si>
  <si>
    <t>E450000022235</t>
  </si>
  <si>
    <t>EMPRESA DISTRIBUIDORA DE ELECTRICIDAD DEL ESTE, S.A.</t>
  </si>
  <si>
    <t>PAGO FACTURA POR SERVICIOS DE ENERGÍA ELÉCTRICA DE ESTA INSTITUCIÓN. ABRIL 2025.</t>
  </si>
  <si>
    <t>E4500000014305</t>
  </si>
  <si>
    <t>ALTICE DOMINICANA, SA,</t>
  </si>
  <si>
    <t>PAGO FACTURA POR SERVICIO DE FLOTAS TELEFÓNICAS E INTERNET (ROUTERS) DE ESTA INSTITUCIÓN. ABRIL</t>
  </si>
  <si>
    <t>MUNDO PRÉSTAMOS, S.R.L.</t>
  </si>
  <si>
    <t>PAGO FACTURA POR ALQUILER DE LOCAL DE LA OFICINA REGIONAL DE SAN FRANCISCO, ABRIL 2025.</t>
  </si>
  <si>
    <t>PAGO POR SERVICIO DE TELEFONÍA E INTERNET INSTITUCIONAL. MAYO 2025.</t>
  </si>
  <si>
    <t>B1500000039</t>
  </si>
  <si>
    <t>COMERCIAL PAULINO &amp; CALDERON, S.R.L.</t>
  </si>
  <si>
    <t>SERVICIO Y MANTENIMIENTO Y REPARACIÓN DE PUERTAS FLOTANTES EN DIFERENTES ÁREAS DE ESTA INSTITUCIÓN.</t>
  </si>
  <si>
    <t>B1500000672</t>
  </si>
  <si>
    <t>GRUPO RETMOX, S.R.L.</t>
  </si>
  <si>
    <t>SERVICIO DE FUMIGACIÓN Y DESINFECCIÓN</t>
  </si>
  <si>
    <t>B1500000196</t>
  </si>
  <si>
    <t>COMERCIAL RICRUZ, S.R.L.</t>
  </si>
  <si>
    <t>COMPRA DE ÚTILES DE COCINA Y COMEDOR PARA USO DEL INAP.</t>
  </si>
  <si>
    <t>B1500004285</t>
  </si>
  <si>
    <t>RESPUESTOS DE JESÚS, S.R.L.</t>
  </si>
  <si>
    <t>SERVICIO ESPECIALES DE MANTENIMIENTO Y REPARACIÓN DE MOTOR HONDA XL 150, PERTENECIENTE A ESTA INSTITUCIÓN.</t>
  </si>
  <si>
    <t>E450000014125</t>
  </si>
  <si>
    <t>SUMINISTRO DE LLENADO DE BOTELLONES DE AGUA PARA CONSUMO DE ESTA INSTITUCIÓN.</t>
  </si>
  <si>
    <t>E450000015204</t>
  </si>
  <si>
    <t>SERVICIO DE INTERNET SIMÉTRICO DE ESTA INSTITUCIÓN. MAYO 2025</t>
  </si>
  <si>
    <t>E450000015117</t>
  </si>
  <si>
    <t>SERVICIO DE FLOTAS TELEFÓNICA E INTERNET INALÁMBRICO, MAYO 2025.</t>
  </si>
  <si>
    <t>E450000005996</t>
  </si>
  <si>
    <t xml:space="preserve">PÓLIZAS DE SEGURO DE VIDA COLECTIVO. </t>
  </si>
  <si>
    <t>LA COMIA MULTISERVICES, SRL.</t>
  </si>
  <si>
    <t>SERVICIO DE ALMUERZO Y ALQUILERES</t>
  </si>
  <si>
    <t>RELACIÓN DE ESTADO DE CUENTAS DE SUPLIDORES AL 31/05/2025</t>
  </si>
  <si>
    <t>B1500000080</t>
  </si>
  <si>
    <t>SERVICIO DE REFIGERIO PREENVASADO, EN ACTIVIDAD DESARROLLADA POR EL INAP.</t>
  </si>
  <si>
    <t>B1500001787</t>
  </si>
  <si>
    <t>DAF TRADING. SRL</t>
  </si>
  <si>
    <t>CONTRATACIÓN DE SERVICIO DE TRANSPORTE, PARA MOVILIZACIÓN DE ACTIVOS FIJOS.</t>
  </si>
  <si>
    <t>SIGMA PETROLEUM CORP, S.A.</t>
  </si>
  <si>
    <t>ADQUISICIÓN DE TICKETS Y RECARGA DE TARJETA DE COMBUSTIBLES, PARA USO DE ESTA INSTITUCIÓN.</t>
  </si>
  <si>
    <t>E450000003129</t>
  </si>
  <si>
    <t>Catalina Feliz Terrero</t>
  </si>
  <si>
    <t>E450000076758</t>
  </si>
  <si>
    <t>B1500001316</t>
  </si>
  <si>
    <t>DISTRIBUIDORA LAGARES SRL</t>
  </si>
  <si>
    <t>COMPRA DE BATERIAPARA LA PLANTA ELÉCTRICA DE EMERGENCIA DEL IAC - INAP.</t>
  </si>
  <si>
    <t>PAGO POR SERVICIO DE TELEFONÍA E INTERNET INSTITUCIONAL. JUNIO 2025.</t>
  </si>
  <si>
    <t>E450000078723</t>
  </si>
  <si>
    <t>PRODUCCIONES CUCALAMBE, SRL</t>
  </si>
  <si>
    <t>SERVICIO DE REFRIGERIO EN ACTIVIDAD "REVISIÓN POR LA DIRECCIÓN AL SISTEMA DE GESTIÓN DE LA CALIDAD ISO 9001:2015".</t>
  </si>
  <si>
    <t>E450000000060</t>
  </si>
  <si>
    <t>RAMIREZ &amp; MOJICA ENVOY PACK COURIER EXPRESS, SRL</t>
  </si>
  <si>
    <t>ADQUISICIÓN DE BOCINAS Y PANTALLAS PARA PROYECCIÓN A SER UTILIZADAS EN LAS ACTIVIDADES REALIZADAS POR LA INSTITUCIONES.</t>
  </si>
  <si>
    <t>UNIFORMES GAI, SRL</t>
  </si>
  <si>
    <t>COMPRA DE UNIFORMES DEPORTIVOS PARA EL PERSONAL DEL EQUIPO DE BASQUETBALL DE ESTA INSTITUCIÓN.</t>
  </si>
  <si>
    <t>B1500000423</t>
  </si>
  <si>
    <t>SEVEN &amp; THRITY MARKETING, SRL</t>
  </si>
  <si>
    <t>SERVICIO DE IMPRESIÓN DE LETRERO EN VINYL TAMAÑO 32 X 48 CON LOS 10 DERECHOS DEL CIUDADANO.</t>
  </si>
  <si>
    <t>E450000016064</t>
  </si>
  <si>
    <t>SERVICIO DE LLENADO DE BOTELLONES DE AGUA, PARA CONSUMO PERSONAL DE ESTA INSTITUCIÓN.</t>
  </si>
  <si>
    <t>E450000015917</t>
  </si>
  <si>
    <t>SERVICIO DE FLOTAS TELEFÓNICAS E INTERNET (ROUTER) DE ESTA INSTITUCIÓN. JUNIO 2025</t>
  </si>
  <si>
    <t>E450000015980</t>
  </si>
  <si>
    <t>SERVICIO DE INTERNET SIMÉTRICO DE ESTA INSTITUCIÓN. JUNIO 2025.</t>
  </si>
  <si>
    <t>E450000032841</t>
  </si>
  <si>
    <t>EMPRESA DISTRIBUIDORA DE ELECTRICIDAD DEL ESTE, SA.</t>
  </si>
  <si>
    <t>SERVICIO DE ENERGÍA ELÉCTRICA DE ESTA INSTITUCIÓN. JUNIO 2025</t>
  </si>
  <si>
    <t>EDUCACIÓN Y SISTEMA CANO, SRL</t>
  </si>
  <si>
    <t>ADQUISICIÓN DE LICENCIAS SOFTWARE ADMINISTRACIÓN DE LABORATORIO</t>
  </si>
  <si>
    <t>E450000000011</t>
  </si>
  <si>
    <t>CONSULTORES EN SEGURIDAD TECNOLOGICA E INFORMÁTICA ARC, SRL</t>
  </si>
  <si>
    <t>ADQUISICIÓN DE LICENCIAS ANTIVIRUS MCAFEE, PARA USO EN LOS EQUIPOS INFORMATICOS DE ESTA INSTITUCIÓN.</t>
  </si>
  <si>
    <t>E45000003340</t>
  </si>
  <si>
    <t>SIGMA PETROLEUM CORP. S.A.S</t>
  </si>
  <si>
    <t>E450000006498</t>
  </si>
  <si>
    <t>ADQUISICIÓN DE TICKETS, RECARGA DE TARJETA DE COMBUSTIBLES Y GALONES DE GASOIL, PARA USO DE ESTA INSTITUCIÓN.</t>
  </si>
  <si>
    <t>B1500000079</t>
  </si>
  <si>
    <t xml:space="preserve">SERVICIO DE COFFEBREAK, EN ACTIVIDAD "NUEVOS PROCEDIMIENTOS DE COMPRAS" PARA EL PERSONAL DE ESTA INSTITUCIÓN. </t>
  </si>
  <si>
    <t>E450000000002</t>
  </si>
  <si>
    <t>XIOMARI VELOZ D'LUJO FIESTA, SRL.</t>
  </si>
  <si>
    <t>SERVICIO DE ALMUERZO TIPO BUFFET, EN EL TALLER EQUIPOS DE RELANZAMIENTOS DE ESTA INSTITUCIÓN.</t>
  </si>
  <si>
    <t>E450000001699</t>
  </si>
  <si>
    <t>MAGNA MOTORS, SA</t>
  </si>
  <si>
    <t>SERVICIO DE MANTENIMIENTO PREVENTIVO PARA VEHÍCULO INSTITUCIONAL</t>
  </si>
  <si>
    <t>B1500000236</t>
  </si>
  <si>
    <t>ADQUISICIÓN LICENCIA STORAGE PARA ENTORNO DEL OFFICE 365</t>
  </si>
  <si>
    <t>B1500000107</t>
  </si>
  <si>
    <t>BYLU, SRL</t>
  </si>
  <si>
    <t>SERVICIO DE REFRIGERIO EN CHARLA "Beneficios del seguro de vida y régimen ético y disciplinario de los servidores públicos</t>
  </si>
  <si>
    <t>B1500002852</t>
  </si>
  <si>
    <t>CUBRIR GASTOS SOBRE BECAS A SERVIDORES PÚBLICOS PARA CURSAR LA LICENCIATURA EN ADMINISTRACIÓN PÚBLICA Y LICENCIATURA EN ESTADÍSTICAS.</t>
  </si>
  <si>
    <t>B1500000310</t>
  </si>
  <si>
    <t>RELACIÓN DE ESTADO DE CUENTAS DE SUPLIDORES AL 30/06/2025</t>
  </si>
  <si>
    <t>ALQUILER OFICINA REGIONAL DE SAN FRANCISCO DE MACORIS, CORRESPONDIENTE AL  MES DE JUNIO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</si>
</sst>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RD$&quot;#,##0.00_);[Red]\(&quot;RD$&quot;#,##0.00\)"/>
    <numFmt numFmtId="165" formatCode="&quot;RD$&quot;#,##0.00"/>
  </numFmts>
  <fonts count="19" x14ac:knownFonts="1">
    <font>
      <sz val="11"/>
      <color theme="1"/>
      <name val="Calibri"/>
      <family val="2"/>
      <scheme val="minor"/>
    </font>
    <font>
      <sz val="10"/>
      <color theme="1"/>
      <name val="Calibri"/>
      <family val="2"/>
      <scheme val="minor"/>
    </font>
    <font>
      <sz val="18"/>
      <color theme="1"/>
      <name val="Calibri"/>
      <family val="2"/>
      <scheme val="minor"/>
    </font>
    <font>
      <sz val="16"/>
      <color theme="1"/>
      <name val="Calibri"/>
      <family val="2"/>
      <scheme val="minor"/>
    </font>
    <font>
      <u/>
      <sz val="18"/>
      <color theme="1"/>
      <name val="Calibri"/>
      <family val="2"/>
      <scheme val="minor"/>
    </font>
    <font>
      <sz val="20"/>
      <color theme="1"/>
      <name val="Calibri"/>
      <family val="2"/>
      <scheme val="minor"/>
    </font>
    <font>
      <sz val="24"/>
      <color theme="1"/>
      <name val="Calibri"/>
      <family val="2"/>
      <scheme val="minor"/>
    </font>
    <font>
      <sz val="26"/>
      <color theme="1"/>
      <name val="Calibri"/>
      <family val="2"/>
      <scheme val="minor"/>
    </font>
    <font>
      <sz val="28"/>
      <color theme="1"/>
      <name val="Calibri"/>
      <family val="2"/>
      <scheme val="minor"/>
    </font>
    <font>
      <b/>
      <sz val="26"/>
      <color theme="1"/>
      <name val="Calibri"/>
      <family val="2"/>
      <scheme val="minor"/>
    </font>
    <font>
      <sz val="22"/>
      <color theme="1"/>
      <name val="Calibri"/>
      <family val="2"/>
      <scheme val="minor"/>
    </font>
    <font>
      <u/>
      <sz val="22"/>
      <color theme="1"/>
      <name val="Calibri"/>
      <family val="2"/>
      <scheme val="minor"/>
    </font>
    <font>
      <sz val="20"/>
      <name val="Calibri"/>
      <family val="2"/>
      <scheme val="minor"/>
    </font>
    <font>
      <b/>
      <sz val="28"/>
      <color rgb="FF002060"/>
      <name val="Calibri"/>
      <family val="2"/>
      <scheme val="minor"/>
    </font>
    <font>
      <sz val="8"/>
      <name val="Calibri"/>
      <family val="2"/>
      <scheme val="minor"/>
    </font>
    <font>
      <u/>
      <sz val="20"/>
      <color theme="1"/>
      <name val="Calibri"/>
      <family val="2"/>
      <scheme val="minor"/>
    </font>
    <font>
      <b/>
      <sz val="20"/>
      <color theme="1"/>
      <name val="Calibri"/>
      <family val="2"/>
      <scheme val="minor"/>
    </font>
    <font>
      <b/>
      <sz val="20"/>
      <color rgb="FF002060"/>
      <name val="Calibri"/>
      <family val="2"/>
      <scheme val="minor"/>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CC99FF"/>
        <bgColor indexed="64"/>
      </patternFill>
    </fill>
    <fill>
      <patternFill patternType="solid">
        <fgColor theme="7" tint="0.59999389629810485"/>
        <bgColor indexed="64"/>
      </patternFill>
    </fill>
  </fills>
  <borders count="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8" fillId="0" borderId="0" applyFont="0" applyFill="0" applyBorder="0" applyAlignment="0" applyProtection="0"/>
  </cellStyleXfs>
  <cellXfs count="56">
    <xf numFmtId="0" fontId="0" fillId="0" borderId="0" xfId="0"/>
    <xf numFmtId="0" fontId="1" fillId="0" borderId="0" xfId="0" applyFont="1"/>
    <xf numFmtId="0" fontId="2" fillId="0" borderId="0" xfId="0" applyFont="1" applyAlignment="1">
      <alignment horizontal="center" vertical="center"/>
    </xf>
    <xf numFmtId="4" fontId="4" fillId="0" borderId="0" xfId="0" applyNumberFormat="1" applyFont="1" applyAlignment="1">
      <alignment horizontal="right" vertical="center"/>
    </xf>
    <xf numFmtId="0" fontId="2" fillId="0" borderId="0" xfId="0" applyFont="1"/>
    <xf numFmtId="0" fontId="3" fillId="0" borderId="0" xfId="0" applyFont="1" applyAlignment="1">
      <alignment horizontal="center" vertical="center"/>
    </xf>
    <xf numFmtId="0" fontId="0" fillId="0" borderId="0" xfId="0" applyAlignment="1">
      <alignment horizontal="center" vertical="center"/>
    </xf>
    <xf numFmtId="14" fontId="3" fillId="0" borderId="0" xfId="0" applyNumberFormat="1"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4" fontId="11" fillId="0" borderId="0" xfId="0" applyNumberFormat="1" applyFont="1" applyAlignment="1">
      <alignment horizontal="right" vertical="center"/>
    </xf>
    <xf numFmtId="0" fontId="10" fillId="0" borderId="0" xfId="0" applyFont="1" applyAlignment="1">
      <alignment horizontal="left"/>
    </xf>
    <xf numFmtId="0" fontId="10" fillId="0" borderId="0" xfId="0" applyFont="1"/>
    <xf numFmtId="165" fontId="10" fillId="0" borderId="0" xfId="0" applyNumberFormat="1" applyFont="1"/>
    <xf numFmtId="0" fontId="1" fillId="2" borderId="0" xfId="0" applyFont="1" applyFill="1" applyAlignment="1">
      <alignment horizontal="center" vertical="center"/>
    </xf>
    <xf numFmtId="0" fontId="1" fillId="0" borderId="0" xfId="0" applyFont="1" applyAlignment="1">
      <alignment horizontal="center" vertical="center"/>
    </xf>
    <xf numFmtId="165" fontId="0" fillId="0" borderId="0" xfId="0" applyNumberFormat="1"/>
    <xf numFmtId="0" fontId="5" fillId="3" borderId="0" xfId="0" applyFont="1" applyFill="1" applyAlignment="1">
      <alignment horizontal="center" vertical="center" wrapText="1"/>
    </xf>
    <xf numFmtId="14" fontId="12" fillId="3" borderId="0" xfId="0" applyNumberFormat="1" applyFont="1" applyFill="1" applyAlignment="1">
      <alignment horizontal="center" vertical="center"/>
    </xf>
    <xf numFmtId="0" fontId="5" fillId="3" borderId="0" xfId="0" applyFont="1" applyFill="1" applyAlignment="1">
      <alignment horizontal="left" vertical="center" wrapText="1"/>
    </xf>
    <xf numFmtId="165" fontId="5" fillId="3" borderId="0" xfId="0" applyNumberFormat="1" applyFont="1" applyFill="1" applyAlignment="1">
      <alignment horizontal="right" vertical="center"/>
    </xf>
    <xf numFmtId="165" fontId="12" fillId="3" borderId="0" xfId="0" applyNumberFormat="1" applyFont="1" applyFill="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164" fontId="15" fillId="4" borderId="0" xfId="0" applyNumberFormat="1" applyFont="1" applyFill="1" applyAlignment="1">
      <alignment horizontal="right" vertical="center"/>
    </xf>
    <xf numFmtId="4" fontId="15" fillId="4" borderId="0" xfId="0" applyNumberFormat="1" applyFont="1" applyFill="1" applyAlignment="1">
      <alignment horizontal="center" vertical="center"/>
    </xf>
    <xf numFmtId="0" fontId="5" fillId="4" borderId="0" xfId="0" applyFont="1" applyFill="1" applyAlignment="1">
      <alignment horizontal="center" vertical="center"/>
    </xf>
    <xf numFmtId="14" fontId="5" fillId="3" borderId="0" xfId="0" applyNumberFormat="1" applyFont="1" applyFill="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xf numFmtId="14" fontId="5" fillId="0" borderId="0" xfId="0" applyNumberFormat="1" applyFont="1" applyAlignment="1">
      <alignment horizontal="center" vertical="center"/>
    </xf>
    <xf numFmtId="0" fontId="5" fillId="2" borderId="0" xfId="0" applyFont="1" applyFill="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4" fontId="15" fillId="0" borderId="0" xfId="0" applyNumberFormat="1" applyFont="1" applyAlignment="1">
      <alignment horizontal="right" vertical="center"/>
    </xf>
    <xf numFmtId="0" fontId="5" fillId="0" borderId="0" xfId="0" applyFont="1" applyAlignment="1">
      <alignment horizontal="left"/>
    </xf>
    <xf numFmtId="165" fontId="5" fillId="0" borderId="0" xfId="0" applyNumberFormat="1" applyFont="1"/>
    <xf numFmtId="0" fontId="5" fillId="4" borderId="1" xfId="0" applyFont="1" applyFill="1" applyBorder="1" applyAlignment="1">
      <alignment horizontal="center" vertical="center" wrapText="1"/>
    </xf>
    <xf numFmtId="14" fontId="5" fillId="3" borderId="0" xfId="0" applyNumberFormat="1" applyFont="1" applyFill="1" applyAlignment="1">
      <alignment horizontal="center" vertical="center" wrapText="1"/>
    </xf>
    <xf numFmtId="0" fontId="5" fillId="5" borderId="0" xfId="0" applyFont="1" applyFill="1" applyAlignment="1">
      <alignment horizontal="center" vertical="center" wrapText="1"/>
    </xf>
    <xf numFmtId="14" fontId="12" fillId="5" borderId="0" xfId="0" applyNumberFormat="1" applyFont="1" applyFill="1" applyAlignment="1">
      <alignment horizontal="center" vertical="center"/>
    </xf>
    <xf numFmtId="0" fontId="5" fillId="5" borderId="0" xfId="0" applyFont="1" applyFill="1" applyAlignment="1">
      <alignment horizontal="left" vertical="center" wrapText="1"/>
    </xf>
    <xf numFmtId="165" fontId="5" fillId="5" borderId="0" xfId="0" applyNumberFormat="1" applyFont="1" applyFill="1" applyAlignment="1">
      <alignment horizontal="right" vertical="center"/>
    </xf>
    <xf numFmtId="165" fontId="12" fillId="5" borderId="0" xfId="0" applyNumberFormat="1" applyFont="1" applyFill="1" applyAlignment="1">
      <alignment horizontal="center" vertical="center"/>
    </xf>
    <xf numFmtId="43" fontId="5" fillId="0" borderId="0" xfId="1" applyFont="1"/>
    <xf numFmtId="43" fontId="15" fillId="4" borderId="0" xfId="0" applyNumberFormat="1" applyFont="1" applyFill="1" applyAlignment="1">
      <alignment horizontal="right" vertical="center"/>
    </xf>
    <xf numFmtId="0" fontId="1"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13" fillId="2" borderId="0" xfId="0" applyFont="1" applyFill="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vertical="center"/>
    </xf>
    <xf numFmtId="0" fontId="17" fillId="2" borderId="0" xfId="0" applyFont="1" applyFill="1" applyAlignment="1">
      <alignment horizontal="center" vertical="center"/>
    </xf>
  </cellXfs>
  <cellStyles count="2">
    <cellStyle name="Millares" xfId="1" builtinId="3"/>
    <cellStyle name="Normal" xfId="0" builtinId="0"/>
  </cellStyles>
  <dxfs count="829">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indexed="64"/>
          <bgColor theme="2" tint="-0.249977111117893"/>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indexed="64"/>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border>
        <bottom style="medium">
          <color rgb="FF000000"/>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s>
  <tableStyles count="0" defaultTableStyle="TableStyleMedium2" defaultPivotStyle="PivotStyleLight16"/>
  <colors>
    <mruColors>
      <color rgb="FFCC99FF"/>
      <color rgb="FFFFFF99"/>
      <color rgb="FFFF99FF"/>
      <color rgb="FFCCFFFF"/>
      <color rgb="FF66CCFF"/>
      <color rgb="FFFFCCFF"/>
      <color rgb="FFCCECFF"/>
      <color rgb="FF99FFCC"/>
      <color rgb="FF66FFFF"/>
      <color rgb="FFF4E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77E4D618-54B0-4BE4-8E28-12BD44A27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02E0559A-30EE-4F2E-A76D-35E1B44D9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5D5CF040-A6BD-4B44-A861-96D5B0D99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9F3E89-6BD9-4171-A484-6C3E4F79D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FF490E2-8217-41DC-9C7D-2BCB4D039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11D0E0E-6BC7-45F6-9899-062A8E50E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2C449FEE-F32D-453F-BD1C-BA8E2CBA0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611BB07A-0BC3-44A1-B76E-A844AFFED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B29A3EF-4901-4850-B64D-E1624F51E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2332A50-5034-41C2-8F31-B458F04AE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62D7544A-E050-4F93-949C-D8ADAD6C0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8600" y="228600"/>
          <a:ext cx="9944100" cy="282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F100D8B-BB41-4C1F-B065-982521CD4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E0B403-6673-4259-B4D2-9FE8A6606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915F466-DCFF-4737-80CE-C906BE1BE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18160D6-C22E-421E-9D44-E4B74CCAC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3DF713-7B5C-4B85-9A2A-10D080E80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6C0C224-8AD2-4257-91E1-84F6847926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AFA3299-DE0E-4DBD-BC9F-377267622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FD1AF47-A3EB-4E0E-AC9C-D8CF870E2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019BBDA6-C548-48AC-9DCD-0204D8A64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490A1D81-CAB2-4FBA-8A2A-C0572FFB98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8</xdr:row>
      <xdr:rowOff>127677</xdr:rowOff>
    </xdr:to>
    <xdr:pic>
      <xdr:nvPicPr>
        <xdr:cNvPr id="2" name="Imagen 1">
          <a:extLst>
            <a:ext uri="{FF2B5EF4-FFF2-40B4-BE49-F238E27FC236}">
              <a16:creationId xmlns:a16="http://schemas.microsoft.com/office/drawing/2014/main" id="{A40A8E91-5E31-4B86-A7B5-3163FF9E9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BA8BA44D-C566-4B1B-AA5C-E2C411882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A1BBD52E-C4E8-4BD8-AA98-E48A696C7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A0D0229-98A2-47E0-B13A-586598C1D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5DECF68-B002-4ECF-84E8-4E9874BA8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01BDB0F6-DADF-4329-B2F8-B861E7BE1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F93EAE2-9012-4533-9D33-A136BB84F6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7F2B62C-22EA-4E0F-A16F-A306E0EDC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F60C471A-3216-4071-85CC-05589F664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B05CE8FE-7F0E-48E8-9320-85D86EEE49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6506B62-1062-462B-ACFA-4C0F870B86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3B8056D1-7849-4D42-AE87-2C4714A1C4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65C02315-50D5-4E2E-AD67-DE0E7C3FE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49786E4-F055-4BB6-A00A-89A6B60CCE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A633C909-F6BE-4D24-B53D-B8A6F4FC6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7910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B2DAF0E2-4906-465F-8549-2C96484492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7910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15</xdr:col>
      <xdr:colOff>157161</xdr:colOff>
      <xdr:row>9</xdr:row>
      <xdr:rowOff>203877</xdr:rowOff>
    </xdr:to>
    <xdr:pic>
      <xdr:nvPicPr>
        <xdr:cNvPr id="2" name="Imagen 1">
          <a:extLst>
            <a:ext uri="{FF2B5EF4-FFF2-40B4-BE49-F238E27FC236}">
              <a16:creationId xmlns:a16="http://schemas.microsoft.com/office/drawing/2014/main" id="{06753F8E-9853-473D-8613-3B5C2F6DE7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5B598B8-A91C-4C04-B562-072DD7FB8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DC594784-B603-42E0-A0F7-372C41C35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5BB5EA-0589-4AC5-B96A-9C6CAB3B1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CEA2B2B-14CF-4C8E-AD1A-38E9D2798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B9D2CEF4-2AA0-4C44-B851-F2B579E14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EE1A11-DB70-4245-A705-1AA2887C8F0E}" name="Tabla42" displayName="Tabla42" ref="B12:H22" totalsRowCount="1" headerRowDxfId="828" totalsRowDxfId="825" headerRowBorderDxfId="827" tableBorderDxfId="826">
  <autoFilter ref="B12:H21" xr:uid="{00000000-0009-0000-0100-000004000000}"/>
  <sortState xmlns:xlrd2="http://schemas.microsoft.com/office/spreadsheetml/2017/richdata2" ref="B13:H21">
    <sortCondition ref="C13:C21"/>
  </sortState>
  <tableColumns count="7">
    <tableColumn id="1" xr3:uid="{1D83DBC1-7DEB-49D8-AB5A-DDDA901A4648}" name="FACTURA NCF NO." dataDxfId="824" totalsRowDxfId="823"/>
    <tableColumn id="2" xr3:uid="{9B3935A4-FA47-49F4-9406-2235A52A192D}" name="FECHA" dataDxfId="822" totalsRowDxfId="821"/>
    <tableColumn id="3" xr3:uid="{ECD77BE0-8843-4D2C-82CE-82F68C8DDED6}" name="PROVEEDOR" dataDxfId="820" totalsRowDxfId="819"/>
    <tableColumn id="4" xr3:uid="{EB92A2EA-250A-4D86-854A-13D3E863A16D}" name="CONCEPTO" totalsRowLabel="TOTAL GENERAL:" dataDxfId="818" totalsRowDxfId="817"/>
    <tableColumn id="5" xr3:uid="{18825AF1-C45E-4E07-B961-3CBF22E0FC4B}" name="MONTO" totalsRowFunction="sum" dataDxfId="816" totalsRowDxfId="815"/>
    <tableColumn id="8" xr3:uid="{8B959F36-7414-4887-AAD2-0CE760EE23C9}" name="FORMA DE PAGO" dataDxfId="814" totalsRowDxfId="813"/>
    <tableColumn id="6" xr3:uid="{891F7F77-DA2B-4EB3-9AB5-0C5B4A3FAADF}" name="FECHA LIMITE DE PAGO" dataDxfId="812" totalsRowDxfId="811"/>
  </tableColumns>
  <tableStyleInfo name="TableStyleMedium2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6C4FF44-5C56-473A-BE0F-01BB4421B2F8}" name="Tabla43467891011" displayName="Tabla43467891011" ref="B12:H32" totalsRowCount="1" headerRowDxfId="660" dataDxfId="658" totalsRowDxfId="656" headerRowBorderDxfId="659" tableBorderDxfId="657">
  <autoFilter ref="B12:H31" xr:uid="{00000000-0009-0000-0100-000004000000}"/>
  <sortState xmlns:xlrd2="http://schemas.microsoft.com/office/spreadsheetml/2017/richdata2" ref="B13:H31">
    <sortCondition ref="C13:C31"/>
  </sortState>
  <tableColumns count="7">
    <tableColumn id="1" xr3:uid="{6122402D-F024-43E2-8F64-4A17294E8C37}" name="FACTURA NCF NO." dataDxfId="655" totalsRowDxfId="654"/>
    <tableColumn id="2" xr3:uid="{0F5DF256-2A45-45C4-A9AA-875B724EDD81}" name="FECHA" dataDxfId="653" totalsRowDxfId="652"/>
    <tableColumn id="3" xr3:uid="{95A0E7E5-3224-454B-B5EA-4B859CC56CC8}" name="PROVEEDOR" dataDxfId="651" totalsRowDxfId="650"/>
    <tableColumn id="4" xr3:uid="{800EFE4D-C83C-4C5E-9614-571A8F3A58AB}" name="CONCEPTO" totalsRowLabel="TOTAL GENERAL:" dataDxfId="649" totalsRowDxfId="648"/>
    <tableColumn id="5" xr3:uid="{483F9061-8FE0-4306-B615-74F2DB839D35}" name="MONTO" totalsRowFunction="sum" dataDxfId="647" totalsRowDxfId="646"/>
    <tableColumn id="8" xr3:uid="{4A4F0FF3-ADD9-482D-9A01-15883F023BAA}" name="FORMA DE PAGO" dataDxfId="645" totalsRowDxfId="644"/>
    <tableColumn id="6" xr3:uid="{E5D510FF-B6E3-4587-9E26-1A1E73FAC2D6}" name="FECHA LIMITE DE PAGO" dataDxfId="643" totalsRowDxfId="642"/>
  </tableColumns>
  <tableStyleInfo name="TableStyleMedium2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50AD200-F707-495A-A60E-45CFCAADD477}" name="Tabla4346789101112" displayName="Tabla4346789101112" ref="B12:H34" totalsRowCount="1" headerRowDxfId="641" dataDxfId="639" totalsRowDxfId="637" headerRowBorderDxfId="640" tableBorderDxfId="638">
  <autoFilter ref="B12:H33" xr:uid="{00000000-0009-0000-0100-000004000000}"/>
  <sortState xmlns:xlrd2="http://schemas.microsoft.com/office/spreadsheetml/2017/richdata2" ref="B13:H33">
    <sortCondition ref="C13:C33"/>
  </sortState>
  <tableColumns count="7">
    <tableColumn id="1" xr3:uid="{DBF628E5-81EC-44F1-95EE-41114F1AC8F5}" name="FACTURA NCF NO." dataDxfId="636" totalsRowDxfId="635"/>
    <tableColumn id="2" xr3:uid="{BEA600EA-7F29-4E14-AB6D-6633843338AD}" name="FECHA" dataDxfId="634" totalsRowDxfId="633"/>
    <tableColumn id="3" xr3:uid="{F68E1766-2F09-40F7-ACD3-09615072DE9C}" name="PROVEEDOR" dataDxfId="632" totalsRowDxfId="631"/>
    <tableColumn id="4" xr3:uid="{AABD3E7E-8E0E-4336-95A5-60C3E7F624D1}" name="CONCEPTO" totalsRowLabel="TOTAL GENERAL:" dataDxfId="630" totalsRowDxfId="629"/>
    <tableColumn id="5" xr3:uid="{196D70A9-4C17-4C41-9C60-6B36E9379C55}" name="MONTO" totalsRowFunction="sum" dataDxfId="628" totalsRowDxfId="627"/>
    <tableColumn id="8" xr3:uid="{22926E7D-20FC-42FD-B802-5E9C47FA1CC6}" name="FORMA DE PAGO" dataDxfId="626" totalsRowDxfId="625"/>
    <tableColumn id="6" xr3:uid="{4919828C-4592-4724-A61B-94FD9F77D735}" name="FECHA LIMITE DE PAGO" dataDxfId="624" totalsRowDxfId="623"/>
  </tableColumns>
  <tableStyleInfo name="TableStyleMedium2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531D217-C455-415D-AAF2-8BAF38540D11}" name="Tabla434678910111213" displayName="Tabla434678910111213" ref="B12:H19" totalsRowCount="1" headerRowDxfId="622" dataDxfId="620" totalsRowDxfId="618" headerRowBorderDxfId="621" tableBorderDxfId="619">
  <autoFilter ref="B12:H18" xr:uid="{00000000-0009-0000-0100-000004000000}"/>
  <sortState xmlns:xlrd2="http://schemas.microsoft.com/office/spreadsheetml/2017/richdata2" ref="B13:H18">
    <sortCondition ref="C13:C18"/>
  </sortState>
  <tableColumns count="7">
    <tableColumn id="1" xr3:uid="{67CB30F7-B530-457E-A233-3FDD6759889B}" name="FACTURA NCF NO." dataDxfId="617" totalsRowDxfId="616"/>
    <tableColumn id="2" xr3:uid="{12E05E16-4B17-471C-89FB-B197ED3E79EC}" name="FECHA" dataDxfId="615" totalsRowDxfId="614"/>
    <tableColumn id="3" xr3:uid="{CE2BCD4A-C91B-4818-AE46-2A02F399D3E0}" name="PROVEEDOR" dataDxfId="613" totalsRowDxfId="612"/>
    <tableColumn id="4" xr3:uid="{97688456-0E1B-4C65-A5A4-4824E3DA4178}" name="CONCEPTO" totalsRowLabel="TOTAL GENERAL:" dataDxfId="611" totalsRowDxfId="610"/>
    <tableColumn id="5" xr3:uid="{3706FE68-40B9-4204-855F-98655A34D013}" name="MONTO" totalsRowFunction="sum" dataDxfId="609" totalsRowDxfId="608"/>
    <tableColumn id="8" xr3:uid="{E863E914-70D3-4EF0-B56F-E04279C1E40A}" name="FORMA DE PAGO" dataDxfId="607" totalsRowDxfId="606"/>
    <tableColumn id="6" xr3:uid="{5FCF35E2-9663-404A-BCEA-B058219FD697}" name="FECHA LIMITE DE PAGO" dataDxfId="605" totalsRowDxfId="604"/>
  </tableColumns>
  <tableStyleInfo name="TableStyleMedium2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39ADD70-9722-4923-ADE0-AFC4F1CFD9FE}" name="Tabla43467891011121314" displayName="Tabla43467891011121314" ref="B12:H19" totalsRowCount="1" headerRowDxfId="603" dataDxfId="601" totalsRowDxfId="599" headerRowBorderDxfId="602" tableBorderDxfId="600">
  <autoFilter ref="B12:H18" xr:uid="{00000000-0009-0000-0100-000004000000}"/>
  <sortState xmlns:xlrd2="http://schemas.microsoft.com/office/spreadsheetml/2017/richdata2" ref="B13:H18">
    <sortCondition ref="C13:C18"/>
  </sortState>
  <tableColumns count="7">
    <tableColumn id="1" xr3:uid="{8272A0D1-7B9D-421E-AABA-A52DE5704299}" name="FACTURA NCF NO." dataDxfId="598" totalsRowDxfId="597"/>
    <tableColumn id="2" xr3:uid="{4D1ED9A6-124D-492E-8257-5B008F2BD4DD}" name="FECHA" dataDxfId="596" totalsRowDxfId="595"/>
    <tableColumn id="3" xr3:uid="{6296E86B-C0A7-415D-A683-CECCE4FBCD7F}" name="PROVEEDOR" dataDxfId="594" totalsRowDxfId="593"/>
    <tableColumn id="4" xr3:uid="{33061ED7-75FF-479B-AD2F-3E437A0E3D39}" name="CONCEPTO" totalsRowLabel="TOTAL GENERAL:" dataDxfId="592" totalsRowDxfId="591"/>
    <tableColumn id="5" xr3:uid="{5F60C550-30AF-402B-8195-7B5DEFCF5C21}" name="MONTO" totalsRowFunction="sum" dataDxfId="590" totalsRowDxfId="589"/>
    <tableColumn id="8" xr3:uid="{A0B9F006-7A19-4A25-B447-F7A25B0956D9}" name="FORMA DE PAGO" dataDxfId="588" totalsRowDxfId="587"/>
    <tableColumn id="6" xr3:uid="{4D6E829C-16F6-4320-9D67-6145558C665A}" name="FECHA LIMITE DE PAGO" dataDxfId="586" totalsRowDxfId="585"/>
  </tableColumns>
  <tableStyleInfo name="TableStyleMedium2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D4D9CAC-4B2B-46A5-81F7-2402B183686D}" name="Tabla4346789101112131415" displayName="Tabla4346789101112131415" ref="B12:H22" totalsRowCount="1" headerRowDxfId="584" dataDxfId="582" totalsRowDxfId="580" headerRowBorderDxfId="583" tableBorderDxfId="581">
  <autoFilter ref="B12:H21" xr:uid="{00000000-0009-0000-0100-000004000000}"/>
  <sortState xmlns:xlrd2="http://schemas.microsoft.com/office/spreadsheetml/2017/richdata2" ref="B13:H19">
    <sortCondition ref="C13:C19"/>
  </sortState>
  <tableColumns count="7">
    <tableColumn id="1" xr3:uid="{B04D1DDA-150B-4F4B-B070-8DCB10380D80}" name="FACTURA NCF NO." dataDxfId="579" totalsRowDxfId="578"/>
    <tableColumn id="2" xr3:uid="{1AA9D02F-CABD-4A19-84E1-20E64C20C3ED}" name="FECHA" dataDxfId="577" totalsRowDxfId="576"/>
    <tableColumn id="3" xr3:uid="{092A2BA7-962F-4D60-B55A-2032A309E478}" name="PROVEEDOR" dataDxfId="575" totalsRowDxfId="574"/>
    <tableColumn id="4" xr3:uid="{88D207E1-4C95-4F92-B2D7-A250F1D59A39}" name="CONCEPTO" totalsRowLabel="TOTAL GENERAL:" dataDxfId="573" totalsRowDxfId="572"/>
    <tableColumn id="5" xr3:uid="{DF60F615-E4E5-4614-A7B9-9A24E70AF161}" name="MONTO" totalsRowFunction="sum" dataDxfId="571" totalsRowDxfId="570"/>
    <tableColumn id="8" xr3:uid="{4AF6E0BD-23A8-454E-B950-641730D74855}" name="FORMA DE PAGO" dataDxfId="569" totalsRowDxfId="568"/>
    <tableColumn id="6" xr3:uid="{096FB6EF-AC50-4997-9D3F-22655D1075EE}" name="FECHA LIMITE DE PAGO" dataDxfId="567" totalsRowDxfId="566"/>
  </tableColumns>
  <tableStyleInfo name="TableStyleMedium2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9213EFE-233C-40C3-A41A-8C389C9ED6E6}" name="Tabla434678910111213141516" displayName="Tabla434678910111213141516" ref="B12:H22" totalsRowCount="1" headerRowDxfId="565" dataDxfId="563" totalsRowDxfId="561" headerRowBorderDxfId="564" tableBorderDxfId="562">
  <autoFilter ref="B12:H21" xr:uid="{00000000-0009-0000-0100-000004000000}"/>
  <sortState xmlns:xlrd2="http://schemas.microsoft.com/office/spreadsheetml/2017/richdata2" ref="B13:H20">
    <sortCondition ref="C13:C20"/>
  </sortState>
  <tableColumns count="7">
    <tableColumn id="1" xr3:uid="{4A729DF1-54C7-486C-99F5-D8A2F29B5EA0}" name="FACTURA NCF NO." dataDxfId="560" totalsRowDxfId="559"/>
    <tableColumn id="2" xr3:uid="{D7458C8C-C455-414F-A4F9-09BC1A93CF38}" name="FECHA" dataDxfId="558" totalsRowDxfId="557"/>
    <tableColumn id="3" xr3:uid="{6C387702-B30B-4FC9-827A-C7E9E010A14D}" name="PROVEEDOR" dataDxfId="556" totalsRowDxfId="555"/>
    <tableColumn id="4" xr3:uid="{9902FE97-975F-4C80-B2E7-C03291304D7D}" name="CONCEPTO" totalsRowLabel="TOTAL GENERAL:" dataDxfId="554" totalsRowDxfId="553"/>
    <tableColumn id="5" xr3:uid="{3C44E9DD-8613-435F-A67F-B3F4C3CE8E35}" name="MONTO" totalsRowFunction="sum" dataDxfId="552" totalsRowDxfId="551"/>
    <tableColumn id="8" xr3:uid="{031AEE32-8CE1-4C0F-90B3-B015ADD24647}" name="FORMA DE PAGO" dataDxfId="550" totalsRowDxfId="549"/>
    <tableColumn id="6" xr3:uid="{77787E14-81D1-4F2F-8A68-51B48394F7F5}" name="FECHA LIMITE DE PAGO" dataDxfId="548" totalsRowDxfId="547"/>
  </tableColumns>
  <tableStyleInfo name="TableStyleMedium2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F5088E9-BE2D-4C29-BE67-C1C3FEBC0FC0}" name="Tabla43467891011121314151617" displayName="Tabla43467891011121314151617" ref="B12:H29" totalsRowCount="1" headerRowDxfId="546" dataDxfId="544" totalsRowDxfId="542" headerRowBorderDxfId="545" tableBorderDxfId="543">
  <autoFilter ref="B12:H28" xr:uid="{00000000-0009-0000-0100-000004000000}"/>
  <sortState xmlns:xlrd2="http://schemas.microsoft.com/office/spreadsheetml/2017/richdata2" ref="B13:H28">
    <sortCondition ref="C13:C28"/>
  </sortState>
  <tableColumns count="7">
    <tableColumn id="1" xr3:uid="{8918892D-C198-47B3-AC99-0BB1E44C22B9}" name="FACTURA NCF NO." dataDxfId="541" totalsRowDxfId="540"/>
    <tableColumn id="2" xr3:uid="{27252476-946B-4EAC-9048-4C60D5129DCD}" name="FECHA" dataDxfId="539" totalsRowDxfId="538"/>
    <tableColumn id="3" xr3:uid="{4C104FAD-FCFA-49D3-88BC-DEC0DC7FC868}" name="PROVEEDOR" dataDxfId="537" totalsRowDxfId="536"/>
    <tableColumn id="4" xr3:uid="{0892A1A0-E959-4C26-9A84-25E42EF17AD5}" name="CONCEPTO" totalsRowLabel="TOTAL GENERAL:" dataDxfId="535" totalsRowDxfId="534"/>
    <tableColumn id="5" xr3:uid="{3ADDE51C-B5F9-4611-B02D-646F9CAF23BA}" name="MONTO" totalsRowFunction="sum" dataDxfId="533" totalsRowDxfId="532"/>
    <tableColumn id="8" xr3:uid="{FC2E9AF5-3184-426E-AE2A-A91B0CB35229}" name="FORMA DE PAGO" dataDxfId="531" totalsRowDxfId="530"/>
    <tableColumn id="6" xr3:uid="{42330391-53CA-4707-897B-9D81F6EA46E8}" name="FECHA LIMITE DE PAGO" dataDxfId="529" totalsRowDxfId="528"/>
  </tableColumns>
  <tableStyleInfo name="TableStyleMedium2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9514B0C-0C0C-4A24-BDBA-CCC18D964D8C}" name="Tabla4346789101112131415161718" displayName="Tabla4346789101112131415161718" ref="B12:H29" totalsRowCount="1" headerRowDxfId="527" dataDxfId="525" totalsRowDxfId="523" headerRowBorderDxfId="526" tableBorderDxfId="524">
  <autoFilter ref="B12:H28" xr:uid="{00000000-0009-0000-0100-000004000000}"/>
  <sortState xmlns:xlrd2="http://schemas.microsoft.com/office/spreadsheetml/2017/richdata2" ref="B13:H28">
    <sortCondition ref="C13:C28"/>
  </sortState>
  <tableColumns count="7">
    <tableColumn id="1" xr3:uid="{B27A08B5-0A1D-44EE-B6F6-2B743CEF1492}" name="FACTURA NCF NO." dataDxfId="522" totalsRowDxfId="521"/>
    <tableColumn id="2" xr3:uid="{8A6582F9-FA16-4704-AF79-1EC1DCF4774B}" name="FECHA" dataDxfId="520" totalsRowDxfId="519"/>
    <tableColumn id="3" xr3:uid="{1B8DA392-A7E4-4B34-A5AF-5A3CFCC4413A}" name="PROVEEDOR" dataDxfId="518" totalsRowDxfId="517"/>
    <tableColumn id="4" xr3:uid="{02F8D64E-87B5-41AD-8390-8BBB07DB912D}" name="CONCEPTO" totalsRowLabel="TOTAL GENERAL:" dataDxfId="516" totalsRowDxfId="515"/>
    <tableColumn id="5" xr3:uid="{F3F37203-391E-4963-9CD5-3CDE269267AD}" name="MONTO" totalsRowFunction="sum" dataDxfId="514" totalsRowDxfId="513"/>
    <tableColumn id="8" xr3:uid="{F26D87EE-49AB-4101-8C3C-3418DA3D3651}" name="FORMA DE PAGO" dataDxfId="512" totalsRowDxfId="511"/>
    <tableColumn id="6" xr3:uid="{25DDD5B8-06CD-440C-95B0-14579D9805EE}" name="FECHA LIMITE DE PAGO" dataDxfId="510" totalsRowDxfId="509"/>
  </tableColumns>
  <tableStyleInfo name="TableStyleMedium2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6550F8D-E73C-4383-A85B-333D8152A188}" name="Tabla434678910111213141516171819" displayName="Tabla434678910111213141516171819" ref="B12:H36" totalsRowCount="1" headerRowDxfId="508" dataDxfId="506" totalsRowDxfId="504" headerRowBorderDxfId="507" tableBorderDxfId="505">
  <autoFilter ref="B12:H35" xr:uid="{00000000-0009-0000-0100-000004000000}"/>
  <sortState xmlns:xlrd2="http://schemas.microsoft.com/office/spreadsheetml/2017/richdata2" ref="B13:H35">
    <sortCondition ref="C13:C35"/>
  </sortState>
  <tableColumns count="7">
    <tableColumn id="1" xr3:uid="{D115F89E-568C-48A8-9805-BB3FB6150C45}" name="FACTURA NCF No. / CONTRATO No." dataDxfId="503" totalsRowDxfId="502"/>
    <tableColumn id="2" xr3:uid="{A0218590-7914-40BF-8F70-E83E4876CD08}" name="FECHA" dataDxfId="501" totalsRowDxfId="500"/>
    <tableColumn id="3" xr3:uid="{5EBDC8C1-B7FE-4AB3-9D9C-C3C4EFF0DA04}" name="PROVEEDOR" dataDxfId="499" totalsRowDxfId="498"/>
    <tableColumn id="4" xr3:uid="{BAFB907B-9ED8-4ED2-A95A-27E5E551B0F8}" name="CONCEPTO" totalsRowLabel="TOTAL GENERAL:" dataDxfId="497" totalsRowDxfId="496"/>
    <tableColumn id="5" xr3:uid="{585A06DD-174C-4472-825D-444C9C1E5785}" name="MONTO" totalsRowFunction="sum" dataDxfId="495" totalsRowDxfId="494"/>
    <tableColumn id="8" xr3:uid="{A465FD84-A439-4E0A-83AE-B2198AD2DB85}" name="FORMA DE PAGO" dataDxfId="493" totalsRowDxfId="492"/>
    <tableColumn id="6" xr3:uid="{1EF219B9-9B32-40D8-A641-ED4E95DDC61D}" name="FECHA LIMITE DE PAGO" dataDxfId="491" totalsRowDxfId="490"/>
  </tableColumns>
  <tableStyleInfo name="TableStyleMedium2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4825449-FBF8-489F-9A63-B08681172057}" name="Tabla43467891011121314151617181920" displayName="Tabla43467891011121314151617181920" ref="B12:H33" totalsRowCount="1" headerRowDxfId="489" dataDxfId="487" totalsRowDxfId="485" headerRowBorderDxfId="488" tableBorderDxfId="486">
  <autoFilter ref="B12:H32" xr:uid="{00000000-0009-0000-0100-000004000000}"/>
  <sortState xmlns:xlrd2="http://schemas.microsoft.com/office/spreadsheetml/2017/richdata2" ref="B13:H32">
    <sortCondition ref="C13:C32"/>
  </sortState>
  <tableColumns count="7">
    <tableColumn id="1" xr3:uid="{D3B5F10E-F9C4-4707-8376-E6866E45EFC8}" name="FACTURA NCF No. / CONTRATO No." dataDxfId="484" totalsRowDxfId="483"/>
    <tableColumn id="2" xr3:uid="{AF17DFE3-5EFC-420A-965E-92BECA2EF1F3}" name="FECHA" dataDxfId="482" totalsRowDxfId="481"/>
    <tableColumn id="3" xr3:uid="{55617F7A-6F0F-419C-A1F7-B45411E1894E}" name="PROVEEDOR" dataDxfId="480" totalsRowDxfId="479"/>
    <tableColumn id="4" xr3:uid="{D801518C-FC11-4997-8BBC-C2B539532216}" name="CONCEPTO" totalsRowLabel="TOTAL GENERAL:" dataDxfId="478" totalsRowDxfId="477"/>
    <tableColumn id="5" xr3:uid="{7D554947-3BBE-428F-BFB0-69BCCB5F1D63}" name="MONTO" totalsRowFunction="sum" dataDxfId="476" totalsRowDxfId="475"/>
    <tableColumn id="8" xr3:uid="{52B6929E-0EDA-4946-8B65-B327BF88CF67}" name="FORMA DE PAGO" dataDxfId="474" totalsRowDxfId="473"/>
    <tableColumn id="6" xr3:uid="{2A665773-D4DF-4B8C-8B93-E40E0DA3F36C}" name="FECHA LIMITE DE PAGO" dataDxfId="472" totalsRowDxfId="471"/>
  </tableColumns>
  <tableStyleInfo name="TableStyleMedium2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4" displayName="Tabla4" ref="B12:H26" totalsRowCount="1" headerRowDxfId="810" totalsRowDxfId="807" headerRowBorderDxfId="809" tableBorderDxfId="808">
  <autoFilter ref="B12:H25" xr:uid="{00000000-0009-0000-0100-000004000000}"/>
  <sortState xmlns:xlrd2="http://schemas.microsoft.com/office/spreadsheetml/2017/richdata2" ref="B13:H25">
    <sortCondition ref="C13:C25"/>
  </sortState>
  <tableColumns count="7">
    <tableColumn id="1" xr3:uid="{00000000-0010-0000-0000-000001000000}" name="FACTURA NCF NO." dataDxfId="806" totalsRowDxfId="805"/>
    <tableColumn id="2" xr3:uid="{00000000-0010-0000-0000-000002000000}" name="FECHA" dataDxfId="804" totalsRowDxfId="803"/>
    <tableColumn id="3" xr3:uid="{00000000-0010-0000-0000-000003000000}" name="PROVEEDOR" dataDxfId="802" totalsRowDxfId="801"/>
    <tableColumn id="4" xr3:uid="{00000000-0010-0000-0000-000004000000}" name="CONCEPTO" totalsRowLabel="TOTAL GENERAL:" dataDxfId="800" totalsRowDxfId="799"/>
    <tableColumn id="5" xr3:uid="{00000000-0010-0000-0000-000005000000}" name="MONTO" totalsRowFunction="sum" dataDxfId="798" totalsRowDxfId="797"/>
    <tableColumn id="8" xr3:uid="{00000000-0010-0000-0000-000008000000}" name="FORMA DE PAGO" dataDxfId="796" totalsRowDxfId="795"/>
    <tableColumn id="6" xr3:uid="{00000000-0010-0000-0000-000006000000}" name="FECHA LIMITE DE PAGO" dataDxfId="794" totalsRowDxfId="793"/>
  </tableColumns>
  <tableStyleInfo name="TableStyleMedium2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554BB30-5058-42CC-B2DE-660B5966E7FA}" name="Tabla434678910111213141516171819202122" displayName="Tabla434678910111213141516171819202122" ref="B12:H31" totalsRowCount="1" headerRowDxfId="470" dataDxfId="468" totalsRowDxfId="466" headerRowBorderDxfId="469" tableBorderDxfId="467">
  <autoFilter ref="B12:H30" xr:uid="{00000000-0009-0000-0100-000004000000}"/>
  <sortState xmlns:xlrd2="http://schemas.microsoft.com/office/spreadsheetml/2017/richdata2" ref="B13:H30">
    <sortCondition ref="C13:C30"/>
  </sortState>
  <tableColumns count="7">
    <tableColumn id="1" xr3:uid="{5DB05A9D-5B09-48BD-8C46-7EB55D25FB24}" name="FACTURA NCF No. / CONTRATO No." dataDxfId="465" totalsRowDxfId="464"/>
    <tableColumn id="2" xr3:uid="{B4E4B730-31D6-4B6E-9117-F1449F893178}" name="FECHA" dataDxfId="463" totalsRowDxfId="462"/>
    <tableColumn id="3" xr3:uid="{B28CEDF3-E32D-4A95-A6D2-AC0C2CD836E7}" name="PROVEEDOR" dataDxfId="461" totalsRowDxfId="460"/>
    <tableColumn id="4" xr3:uid="{57FD63F9-DEF6-4369-A39D-FD67A0859A10}" name="CONCEPTO" totalsRowLabel="TOTAL GENERAL:" dataDxfId="459" totalsRowDxfId="458"/>
    <tableColumn id="5" xr3:uid="{9581C6CD-AF05-4697-8D88-919D79ED0C22}" name="MONTO" totalsRowFunction="sum" dataDxfId="457" totalsRowDxfId="456"/>
    <tableColumn id="8" xr3:uid="{454411D9-6D0E-4765-8283-D3B88E2D9271}" name="FORMA DE PAGO" dataDxfId="455" totalsRowDxfId="454"/>
    <tableColumn id="6" xr3:uid="{E4091C9F-7A31-480B-9D64-CE7A877AB0E7}" name="FECHA LIMITE DE PAGO" dataDxfId="453" totalsRowDxfId="452"/>
  </tableColumns>
  <tableStyleInfo name="TableStyleMedium2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67E815A-956B-4412-AB87-1DA65FF3F2F7}" name="Tabla4346789101112131415161718192021" displayName="Tabla4346789101112131415161718192021" ref="B12:H31" totalsRowCount="1" headerRowDxfId="451" dataDxfId="449" totalsRowDxfId="447" headerRowBorderDxfId="450" tableBorderDxfId="448">
  <autoFilter ref="B12:H30" xr:uid="{00000000-0009-0000-0100-000004000000}"/>
  <sortState xmlns:xlrd2="http://schemas.microsoft.com/office/spreadsheetml/2017/richdata2" ref="B13:H30">
    <sortCondition ref="C13:C30"/>
  </sortState>
  <tableColumns count="7">
    <tableColumn id="1" xr3:uid="{590551F2-9320-4C3A-B846-933D4E1A973B}" name="FACTURA NCF No. / CONTRATO No." dataDxfId="446" totalsRowDxfId="445"/>
    <tableColumn id="2" xr3:uid="{9C820498-EE5F-4C02-9128-621A74915CB2}" name="FECHA" dataDxfId="444" totalsRowDxfId="443"/>
    <tableColumn id="3" xr3:uid="{DBA26E6A-5AC0-476E-A211-F3200C5EECE0}" name="PROVEEDOR" dataDxfId="442" totalsRowDxfId="441"/>
    <tableColumn id="4" xr3:uid="{90FEBC2D-BAB7-4B57-A17D-23E332511B7F}" name="CONCEPTO" totalsRowLabel="TOTAL GENERAL:" dataDxfId="440" totalsRowDxfId="439"/>
    <tableColumn id="5" xr3:uid="{FB3D442B-A0DE-4852-9BD4-DBB35930C512}" name="MONTO" totalsRowFunction="sum" dataDxfId="438" totalsRowDxfId="437"/>
    <tableColumn id="8" xr3:uid="{02EAC58F-4B07-406A-8B5C-1E3BE91450CB}" name="FORMA DE PAGO" dataDxfId="436" totalsRowDxfId="435"/>
    <tableColumn id="6" xr3:uid="{2666535E-23C0-4CA2-A133-F0AFD9453465}" name="FECHA LIMITE DE PAGO" dataDxfId="434" totalsRowDxfId="433"/>
  </tableColumns>
  <tableStyleInfo name="TableStyleMedium2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8BBB62B-8014-4E54-A9EB-9B159F08AB56}" name="Tabla434678910111213141516171819202123" displayName="Tabla434678910111213141516171819202123" ref="B12:H29" totalsRowCount="1" headerRowDxfId="432" dataDxfId="430" totalsRowDxfId="428" headerRowBorderDxfId="431" tableBorderDxfId="429">
  <autoFilter ref="B12:H28" xr:uid="{00000000-0009-0000-0100-000004000000}"/>
  <sortState xmlns:xlrd2="http://schemas.microsoft.com/office/spreadsheetml/2017/richdata2" ref="B13:H28">
    <sortCondition ref="C13:C28"/>
  </sortState>
  <tableColumns count="7">
    <tableColumn id="1" xr3:uid="{8B25D698-F4A1-4A7F-A3BF-1E7AF07B185F}" name="FACTURA NCF No. / CONTRATO No." dataDxfId="427" totalsRowDxfId="426"/>
    <tableColumn id="2" xr3:uid="{67183E79-5F5B-49FE-883C-E8D7CBF719D3}" name="FECHA" dataDxfId="425" totalsRowDxfId="424"/>
    <tableColumn id="3" xr3:uid="{AB476FEA-D0B9-4787-8586-81AE4C805CEA}" name="PROVEEDOR" dataDxfId="423" totalsRowDxfId="422"/>
    <tableColumn id="4" xr3:uid="{C357BC8F-874F-43A4-A5D3-2F11BA81F6D9}" name="CONCEPTO" totalsRowLabel="TOTAL GENERAL:" dataDxfId="421" totalsRowDxfId="420"/>
    <tableColumn id="5" xr3:uid="{D1CC49F5-C24E-43F2-8CAD-EC67E02465EE}" name="MONTO" totalsRowFunction="sum" dataDxfId="419" totalsRowDxfId="418"/>
    <tableColumn id="8" xr3:uid="{34A02EF5-331E-4BAD-89CD-E1C5D67F5C71}" name="FORMA DE PAGO" dataDxfId="417" totalsRowDxfId="416"/>
    <tableColumn id="6" xr3:uid="{5C1A35EE-BC28-4123-91A3-AD2404FF1768}" name="FECHA LIMITE DE PAGO" dataDxfId="415" totalsRowDxfId="414"/>
  </tableColumns>
  <tableStyleInfo name="TableStyleMedium2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689B66D-5E4A-4EBA-9C60-EE12CDE92644}" name="Tabla43467891011121314151617181920212324" displayName="Tabla43467891011121314151617181920212324" ref="B12:H34" totalsRowCount="1" headerRowDxfId="413" dataDxfId="411" totalsRowDxfId="409" headerRowBorderDxfId="412" tableBorderDxfId="410">
  <autoFilter ref="B12:H33" xr:uid="{00000000-0009-0000-0100-000004000000}"/>
  <sortState xmlns:xlrd2="http://schemas.microsoft.com/office/spreadsheetml/2017/richdata2" ref="B13:H33">
    <sortCondition ref="C13:C33"/>
  </sortState>
  <tableColumns count="7">
    <tableColumn id="1" xr3:uid="{35449250-3CB4-46AB-8D0E-E47B4CA3E37D}" name="FACTURA NCF No. / CONTRATO No." dataDxfId="408" totalsRowDxfId="407"/>
    <tableColumn id="2" xr3:uid="{E8AF7748-4186-4C0B-B054-D75E5044DFFC}" name="FECHA" dataDxfId="406" totalsRowDxfId="405"/>
    <tableColumn id="3" xr3:uid="{C8B0BB0F-3D2A-42E3-8670-A3A11C49E15A}" name="PROVEEDOR" dataDxfId="404" totalsRowDxfId="403"/>
    <tableColumn id="4" xr3:uid="{333452BA-E129-47D8-9E74-82C3AE056202}" name="CONCEPTO" totalsRowLabel="TOTAL GENERAL:" dataDxfId="402" totalsRowDxfId="401"/>
    <tableColumn id="5" xr3:uid="{912D8CB6-6C05-4714-9961-FBB13F91B029}" name="MONTO" totalsRowFunction="sum" dataDxfId="400" totalsRowDxfId="399"/>
    <tableColumn id="8" xr3:uid="{C617608E-78C7-4C68-8D56-688F2E283AFF}" name="FORMA DE PAGO" dataDxfId="398" totalsRowDxfId="397"/>
    <tableColumn id="6" xr3:uid="{A40062D4-B9E6-496B-A721-9D9A58941202}" name="FECHA LIMITE DE PAGO" dataDxfId="396" totalsRowDxfId="395"/>
  </tableColumns>
  <tableStyleInfo name="TableStyleMedium2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F1255D1-858E-40F7-B455-68733B27CD5F}" name="Tabla4346789101112131415161718192021232425" displayName="Tabla4346789101112131415161718192021232425" ref="B12:H14" totalsRowCount="1" headerRowDxfId="394" dataDxfId="392" totalsRowDxfId="390" headerRowBorderDxfId="393" tableBorderDxfId="391">
  <autoFilter ref="B12:H13" xr:uid="{00000000-0009-0000-0100-000004000000}"/>
  <sortState xmlns:xlrd2="http://schemas.microsoft.com/office/spreadsheetml/2017/richdata2" ref="B13:H13">
    <sortCondition ref="C13"/>
  </sortState>
  <tableColumns count="7">
    <tableColumn id="1" xr3:uid="{C997F33F-B082-4301-A678-9B3D6CD8E365}" name="FACTURA NCF No. / CONTRATO No." dataDxfId="389" totalsRowDxfId="388"/>
    <tableColumn id="2" xr3:uid="{688FB80B-7FF1-4659-B7B6-58F24EE348C1}" name="FECHA" dataDxfId="387" totalsRowDxfId="386"/>
    <tableColumn id="3" xr3:uid="{3216A280-A932-4329-8DFC-CA17D980319C}" name="PROVEEDOR" dataDxfId="385" totalsRowDxfId="384"/>
    <tableColumn id="4" xr3:uid="{39068019-77A1-4DD6-B85F-B7088AF20606}" name="CONCEPTO" totalsRowLabel="TOTAL GENERAL:" dataDxfId="383" totalsRowDxfId="382"/>
    <tableColumn id="5" xr3:uid="{691454B5-FC0A-4AC4-A80C-DD1497654DC7}" name="MONTO" totalsRowFunction="sum" dataDxfId="381" totalsRowDxfId="380"/>
    <tableColumn id="8" xr3:uid="{CA60E595-ED6D-4D7B-9E09-7FEBA5442B18}" name="FORMA DE PAGO" dataDxfId="379" totalsRowDxfId="378"/>
    <tableColumn id="6" xr3:uid="{E8EF152C-6E36-4D55-A0E7-95712ACBE11A}" name="FECHA LIMITE DE PAGO" dataDxfId="377" totalsRowDxfId="376"/>
  </tableColumns>
  <tableStyleInfo name="TableStyleMedium2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506E082-6C28-41E8-87EA-CB71110A2AED}" name="Tabla434678910111213141516171819202123242526" displayName="Tabla434678910111213141516171819202123242526" ref="B12:H20" totalsRowCount="1" headerRowDxfId="375" dataDxfId="373" totalsRowDxfId="371" headerRowBorderDxfId="374" tableBorderDxfId="372">
  <autoFilter ref="B12:H19" xr:uid="{00000000-0009-0000-0100-000004000000}"/>
  <sortState xmlns:xlrd2="http://schemas.microsoft.com/office/spreadsheetml/2017/richdata2" ref="B13:H18">
    <sortCondition ref="C13:C18"/>
  </sortState>
  <tableColumns count="7">
    <tableColumn id="1" xr3:uid="{8FCBE85C-F049-4F59-B1E7-20C70A7036E4}" name="FACTURA NCF No. / CONTRATO No." dataDxfId="370" totalsRowDxfId="369"/>
    <tableColumn id="2" xr3:uid="{668CE81E-EA3D-41B0-AE52-E5E4B6902C84}" name="FECHA" dataDxfId="368" totalsRowDxfId="367"/>
    <tableColumn id="3" xr3:uid="{39F3008A-426E-457F-86FF-E2FDFE612F00}" name="PROVEEDOR" dataDxfId="366" totalsRowDxfId="365"/>
    <tableColumn id="4" xr3:uid="{6216FB4E-1206-4E7A-BBA0-2D18F1FF971F}" name="CONCEPTO" totalsRowLabel="TOTAL GENERAL:" dataDxfId="364" totalsRowDxfId="363"/>
    <tableColumn id="5" xr3:uid="{534B3280-A6BC-4A29-8AAD-08A1B47825DF}" name="MONTO" totalsRowFunction="sum" dataDxfId="362" totalsRowDxfId="361"/>
    <tableColumn id="8" xr3:uid="{A0F6B336-CC4A-4A02-B99C-C744C5106CA4}" name="FORMA DE PAGO" dataDxfId="360" totalsRowDxfId="359"/>
    <tableColumn id="6" xr3:uid="{78958482-55B1-4CBF-B478-A738862BAA68}" name="FECHA LIMITE DE PAGO" dataDxfId="358" totalsRowDxfId="357"/>
  </tableColumns>
  <tableStyleInfo name="TableStyleMedium2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31AE4B6-7633-4C29-85DE-229B47A00164}" name="Tabla43467891011121314151617181920212324252627" displayName="Tabla43467891011121314151617181920212324252627" ref="B12:H23" totalsRowCount="1" headerRowDxfId="356" dataDxfId="354" totalsRowDxfId="352" headerRowBorderDxfId="355" tableBorderDxfId="353">
  <autoFilter ref="B12:H22" xr:uid="{00000000-0009-0000-0100-000004000000}"/>
  <sortState xmlns:xlrd2="http://schemas.microsoft.com/office/spreadsheetml/2017/richdata2" ref="B13:H18">
    <sortCondition ref="C13:C18"/>
  </sortState>
  <tableColumns count="7">
    <tableColumn id="1" xr3:uid="{B51EAB5F-F7BE-4602-90CF-8507CAED1908}" name="FACTURA NCF No. / CONTRATO No." dataDxfId="351" totalsRowDxfId="350"/>
    <tableColumn id="2" xr3:uid="{877261B3-B3A1-4E0D-AC7F-07EB6D31FFA7}" name="FECHA" dataDxfId="349" totalsRowDxfId="348"/>
    <tableColumn id="3" xr3:uid="{5FD44AB7-08F8-4FB2-BB15-C7514958B7C5}" name="PROVEEDOR" dataDxfId="347" totalsRowDxfId="346"/>
    <tableColumn id="4" xr3:uid="{E82C6C1E-4F55-4364-B684-BA09D49F751E}" name="CONCEPTO" totalsRowLabel="TOTAL GENERAL:" dataDxfId="345" totalsRowDxfId="344"/>
    <tableColumn id="5" xr3:uid="{4DB1C24F-B462-4298-80D6-65BDF3161947}" name="MONTO" totalsRowFunction="sum" dataDxfId="343" totalsRowDxfId="342"/>
    <tableColumn id="8" xr3:uid="{F218A485-56A1-442D-A2B9-8D7E8792E560}" name="FORMA DE PAGO" dataDxfId="341" totalsRowDxfId="340"/>
    <tableColumn id="6" xr3:uid="{18685250-86AD-4EDC-BFAF-6C6F74DC2244}" name="FECHA LIMITE DE PAGO" dataDxfId="339" totalsRowDxfId="338"/>
  </tableColumns>
  <tableStyleInfo name="TableStyleMedium2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EB00D71-D968-4BB5-B0C7-D2021789A716}" name="Tabla4346789101112131415161718192021232425262728" displayName="Tabla4346789101112131415161718192021232425262728" ref="B12:H27" totalsRowCount="1" headerRowDxfId="337" dataDxfId="335" totalsRowDxfId="333" headerRowBorderDxfId="336" tableBorderDxfId="334">
  <autoFilter ref="B12:H26" xr:uid="{00000000-0009-0000-0100-000004000000}"/>
  <sortState xmlns:xlrd2="http://schemas.microsoft.com/office/spreadsheetml/2017/richdata2" ref="B13:H17">
    <sortCondition ref="C13:C17"/>
  </sortState>
  <tableColumns count="7">
    <tableColumn id="1" xr3:uid="{D9C43454-EAB9-4DC8-AAF2-6D67C0984E68}" name="FACTURA NCF No. / CONTRATO No." dataDxfId="332" totalsRowDxfId="331"/>
    <tableColumn id="2" xr3:uid="{DD16AEB7-FEBF-4B29-8503-761866F3CE8D}" name="FECHA" dataDxfId="330" totalsRowDxfId="329"/>
    <tableColumn id="3" xr3:uid="{B4685776-62F9-4DFE-B894-A989EFF0C305}" name="PROVEEDOR" dataDxfId="328" totalsRowDxfId="327"/>
    <tableColumn id="4" xr3:uid="{812FF48F-0273-4062-A999-F27C17E1F0E8}" name="CONCEPTO" totalsRowLabel="TOTAL GENERAL:" dataDxfId="326" totalsRowDxfId="325"/>
    <tableColumn id="5" xr3:uid="{D868DE92-0DD9-4A6F-BD4A-8259B07880D7}" name="MONTO" totalsRowFunction="sum" dataDxfId="324" totalsRowDxfId="323"/>
    <tableColumn id="8" xr3:uid="{D01AB379-4589-4DDB-83B5-5FCEEDCC0C9F}" name="FORMA DE PAGO" dataDxfId="322" totalsRowDxfId="321"/>
    <tableColumn id="6" xr3:uid="{C49EEC54-67C9-4445-ABE4-B6C5EFEBCBEF}" name="FECHA LIMITE DE PAGO" dataDxfId="320" totalsRowDxfId="319"/>
  </tableColumns>
  <tableStyleInfo name="TableStyleMedium2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4756DAFD-326E-42EF-BC96-715FD6B0C44A}" name="Tabla434678910111213141516171819202123242526272829" displayName="Tabla434678910111213141516171819202123242526272829" ref="B12:H28" totalsRowCount="1" headerRowDxfId="318" dataDxfId="316" totalsRowDxfId="314" headerRowBorderDxfId="317" tableBorderDxfId="315">
  <autoFilter ref="B12:H27" xr:uid="{00000000-0009-0000-0100-000004000000}"/>
  <sortState xmlns:xlrd2="http://schemas.microsoft.com/office/spreadsheetml/2017/richdata2" ref="B13:H17">
    <sortCondition ref="C13:C17"/>
  </sortState>
  <tableColumns count="7">
    <tableColumn id="1" xr3:uid="{AC7CEDA5-5E37-4C05-B60F-EE8B3F81F0FC}" name="FACTURA NCF No. / CONTRATO No." dataDxfId="313" totalsRowDxfId="312"/>
    <tableColumn id="2" xr3:uid="{69C863AA-F3B8-4C91-87EC-786ECA2CA1A3}" name="FECHA" dataDxfId="311" totalsRowDxfId="310"/>
    <tableColumn id="3" xr3:uid="{87613EFA-BDA4-433C-B174-AD53004B2FF5}" name="PROVEEDOR" dataDxfId="309" totalsRowDxfId="308"/>
    <tableColumn id="4" xr3:uid="{45FA2DA1-2D0C-4859-A19D-068AAA028285}" name="CONCEPTO" totalsRowLabel="TOTAL GENERAL:" dataDxfId="307" totalsRowDxfId="306"/>
    <tableColumn id="5" xr3:uid="{A5708F5C-391E-4D02-9BE0-C1CFAFEE11EB}" name="MONTO" totalsRowFunction="sum" dataDxfId="305" totalsRowDxfId="304"/>
    <tableColumn id="8" xr3:uid="{7286BBB5-467A-49B7-ABCF-2773D44675F2}" name="FORMA DE PAGO" dataDxfId="303" totalsRowDxfId="302"/>
    <tableColumn id="6" xr3:uid="{0508A318-5DA0-4F14-8525-36DF5F8A96ED}" name="FECHA LIMITE DE PAGO" dataDxfId="301" totalsRowDxfId="300"/>
  </tableColumns>
  <tableStyleInfo name="TableStyleMedium2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546989B-D463-4B42-8914-AF13C97EB7A4}" name="Tabla43467891011121314151617181920212324252627282930" displayName="Tabla43467891011121314151617181920212324252627282930" ref="B12:H27" totalsRowCount="1" headerRowDxfId="299" dataDxfId="297" totalsRowDxfId="295" headerRowBorderDxfId="298" tableBorderDxfId="296">
  <autoFilter ref="B12:H26" xr:uid="{00000000-0009-0000-0100-000004000000}"/>
  <sortState xmlns:xlrd2="http://schemas.microsoft.com/office/spreadsheetml/2017/richdata2" ref="B13:H17">
    <sortCondition ref="C13:C17"/>
  </sortState>
  <tableColumns count="7">
    <tableColumn id="1" xr3:uid="{87272089-0DA5-4C0F-A63C-D5A96E1B8527}" name="FACTURA NCF No. / CONTRATO No." dataDxfId="294" totalsRowDxfId="293"/>
    <tableColumn id="2" xr3:uid="{5F2AFB25-57F8-411C-AF16-C8F045A40ED9}" name="FECHA" dataDxfId="292" totalsRowDxfId="291"/>
    <tableColumn id="3" xr3:uid="{E701B596-3125-424B-A84D-5C9C0BFC6B1C}" name="PROVEEDOR" dataDxfId="290" totalsRowDxfId="289"/>
    <tableColumn id="4" xr3:uid="{77AD2D18-92CC-402D-B8AB-B8B8734D7410}" name="CONCEPTO" totalsRowLabel="TOTAL GENERAL:" dataDxfId="288" totalsRowDxfId="287"/>
    <tableColumn id="5" xr3:uid="{1691CB3F-9772-474C-AF34-2B1686AD9112}" name="MONTO" totalsRowFunction="sum" dataDxfId="286" totalsRowDxfId="285"/>
    <tableColumn id="8" xr3:uid="{0C67EFDE-63F7-4F6C-B583-E774BB4E6E91}" name="FORMA DE PAGO" dataDxfId="284" totalsRowDxfId="283"/>
    <tableColumn id="6" xr3:uid="{D8F2B7D9-500E-492D-8DE8-A6EB447A983A}" name="FECHA LIMITE DE PAGO" dataDxfId="282" totalsRowDxfId="281"/>
  </tableColumns>
  <tableStyleInfo name="TableStyleMedium2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8648E4-21DB-4C7B-96F5-66E4EAEAE0B6}" name="Tabla43" displayName="Tabla43" ref="B12:H26" totalsRowCount="1" headerRowDxfId="792" totalsRowDxfId="789" headerRowBorderDxfId="791" tableBorderDxfId="790">
  <autoFilter ref="B12:H25" xr:uid="{00000000-0009-0000-0100-000004000000}"/>
  <sortState xmlns:xlrd2="http://schemas.microsoft.com/office/spreadsheetml/2017/richdata2" ref="B13:H25">
    <sortCondition ref="C12:C25"/>
  </sortState>
  <tableColumns count="7">
    <tableColumn id="1" xr3:uid="{FBFFEE9E-9CCA-41B3-A3D3-0FE498AF3DDE}" name="FACTURA NCF NO." dataDxfId="788" totalsRowDxfId="787"/>
    <tableColumn id="2" xr3:uid="{F0C0D880-DB49-4DA6-8BF7-C63C28F4C6ED}" name="FECHA" dataDxfId="786" totalsRowDxfId="785"/>
    <tableColumn id="3" xr3:uid="{C4DB2F89-7E97-4700-A7CF-A2BB7CFA1397}" name="PROVEEDOR" dataDxfId="784" totalsRowDxfId="783"/>
    <tableColumn id="4" xr3:uid="{B89394EF-3172-4421-82ED-B610CA1A98FA}" name="CONCEPTO" totalsRowLabel="TOTAL GENERAL:" dataDxfId="782" totalsRowDxfId="781"/>
    <tableColumn id="5" xr3:uid="{67468A32-3047-4D3F-9868-4849D0D1B374}" name="MONTO" totalsRowFunction="sum" dataDxfId="780" totalsRowDxfId="779"/>
    <tableColumn id="8" xr3:uid="{465F2096-2F8C-41E3-A0F6-88D00A0AF780}" name="FORMA DE PAGO" dataDxfId="778" totalsRowDxfId="777"/>
    <tableColumn id="6" xr3:uid="{CEAD1E85-EDA6-45A1-8E65-8CF4249D4C73}" name="FECHA LIMITE DE PAGO" dataDxfId="776" totalsRowDxfId="775"/>
  </tableColumns>
  <tableStyleInfo name="TableStyleMedium2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2F636A1-0311-44FD-AA55-DA6B29D18168}" name="Tabla4346789101112131415161718192021232425262728293031" displayName="Tabla4346789101112131415161718192021232425262728293031" ref="B12:H23" totalsRowCount="1" headerRowDxfId="280" dataDxfId="278" totalsRowDxfId="276" headerRowBorderDxfId="279" tableBorderDxfId="277">
  <autoFilter ref="B12:H22" xr:uid="{00000000-0009-0000-0100-000004000000}"/>
  <sortState xmlns:xlrd2="http://schemas.microsoft.com/office/spreadsheetml/2017/richdata2" ref="B13:H13">
    <sortCondition ref="C13"/>
  </sortState>
  <tableColumns count="7">
    <tableColumn id="1" xr3:uid="{74710667-88DD-4CFE-8468-C502CEBE2728}" name="FACTURA NCF No. / CONTRATO No." dataDxfId="275" totalsRowDxfId="274"/>
    <tableColumn id="2" xr3:uid="{D577F8DA-2648-4175-BE61-B981D1263E20}" name="FECHA" dataDxfId="273" totalsRowDxfId="272"/>
    <tableColumn id="3" xr3:uid="{E0649B0D-4495-4255-8054-0661421991DD}" name="PROVEEDOR" dataDxfId="271" totalsRowDxfId="270"/>
    <tableColumn id="4" xr3:uid="{BA278567-B6B7-44AF-B784-199D6F2DFD45}" name="CONCEPTO" totalsRowLabel="TOTAL GENERAL:" dataDxfId="269" totalsRowDxfId="268"/>
    <tableColumn id="5" xr3:uid="{BB6254D5-334B-45D5-B6CE-33E724D444F9}" name="MONTO" totalsRowFunction="sum" dataDxfId="267" totalsRowDxfId="266"/>
    <tableColumn id="8" xr3:uid="{E4CDA597-ECDC-4916-B283-89CBBB2AC2B9}" name="FORMA DE PAGO" dataDxfId="265" totalsRowDxfId="264"/>
    <tableColumn id="6" xr3:uid="{6DF286EB-AB71-4BF3-8868-A56A82A4D0CA}" name="FECHA LIMITE DE PAGO" dataDxfId="263" totalsRowDxfId="262"/>
  </tableColumns>
  <tableStyleInfo name="TableStyleMedium2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CADF4E6-D702-497E-8051-2C80AFF5FB66}" name="Tabla434678910111213141516171819202123242526272829303132" displayName="Tabla434678910111213141516171819202123242526272829303132" ref="B12:H31" totalsRowCount="1" headerRowDxfId="261" dataDxfId="259" totalsRowDxfId="257" headerRowBorderDxfId="260" tableBorderDxfId="258">
  <autoFilter ref="B12:H30" xr:uid="{00000000-0009-0000-0100-000004000000}"/>
  <sortState xmlns:xlrd2="http://schemas.microsoft.com/office/spreadsheetml/2017/richdata2" ref="B13:H13">
    <sortCondition ref="C13"/>
  </sortState>
  <tableColumns count="7">
    <tableColumn id="1" xr3:uid="{9BD11F89-16B9-4D02-BCD0-BBC0E221EFBB}" name="FACTURA NCF No. / CONTRATO No." dataDxfId="256" totalsRowDxfId="255"/>
    <tableColumn id="2" xr3:uid="{C9AF9B21-7851-43B4-983D-09BD8A06E452}" name="FECHA" dataDxfId="254" totalsRowDxfId="253"/>
    <tableColumn id="3" xr3:uid="{6DA45199-465A-40D2-9052-A9969716E62F}" name="PROVEEDOR" dataDxfId="252" totalsRowDxfId="251"/>
    <tableColumn id="4" xr3:uid="{8A55AADD-B7B2-48B4-A868-F8A14F197212}" name="CONCEPTO" totalsRowLabel="TOTAL GENERAL:" dataDxfId="250" totalsRowDxfId="249"/>
    <tableColumn id="5" xr3:uid="{FA1C85B6-58AC-44C8-A354-DA437A767F67}" name="MONTO" totalsRowFunction="sum" dataDxfId="248" totalsRowDxfId="247"/>
    <tableColumn id="8" xr3:uid="{46FE2B2A-4BA3-4336-B101-127098D414CE}" name="FORMA DE PAGO" dataDxfId="246" totalsRowDxfId="245"/>
    <tableColumn id="6" xr3:uid="{921DE362-20E8-4BF6-9F01-D599D3976976}" name="FECHA LIMITE DE PAGO" dataDxfId="244" totalsRowDxfId="243"/>
  </tableColumns>
  <tableStyleInfo name="TableStyleMedium2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C512A26-D2E6-4FEA-9308-3B7D47E10734}" name="Tabla43467891011121314151617181920212324252627282930313233" displayName="Tabla43467891011121314151617181920212324252627282930313233" ref="B12:H26" totalsRowCount="1" headerRowDxfId="242" dataDxfId="240" totalsRowDxfId="238" headerRowBorderDxfId="241" tableBorderDxfId="239">
  <autoFilter ref="B12:H25" xr:uid="{00000000-0009-0000-0100-000004000000}"/>
  <sortState xmlns:xlrd2="http://schemas.microsoft.com/office/spreadsheetml/2017/richdata2" ref="B13:H13">
    <sortCondition ref="C13"/>
  </sortState>
  <tableColumns count="7">
    <tableColumn id="1" xr3:uid="{859FB5AE-88A4-4456-9DD4-9025995D62D2}" name="FACTURA NCF No. / CONTRATO No." dataDxfId="237" totalsRowDxfId="236"/>
    <tableColumn id="2" xr3:uid="{CF59F92F-7483-4685-BADA-8C5038ABC733}" name="FECHA" dataDxfId="235" totalsRowDxfId="234"/>
    <tableColumn id="3" xr3:uid="{EC005571-C1CA-4EBD-BE5C-9C398A0B9FEB}" name="PROVEEDOR" dataDxfId="233" totalsRowDxfId="232"/>
    <tableColumn id="4" xr3:uid="{4E12BAB6-83A4-4B9F-8B66-899808532FD5}" name="CONCEPTO" totalsRowLabel="TOTAL GENERAL:" dataDxfId="231" totalsRowDxfId="230"/>
    <tableColumn id="5" xr3:uid="{16752870-B650-43AB-8DB0-D203B26050F2}" name="MONTO" totalsRowFunction="sum" dataDxfId="229" totalsRowDxfId="228"/>
    <tableColumn id="8" xr3:uid="{ADE3828E-EBC3-4D6D-B522-D476E9DFC9B9}" name="FORMA DE PAGO" dataDxfId="227" totalsRowDxfId="226"/>
    <tableColumn id="6" xr3:uid="{90127E71-5333-4940-9D73-53E968E12018}" name="FECHA LIMITE DE PAGO" dataDxfId="225" totalsRowDxfId="224"/>
  </tableColumns>
  <tableStyleInfo name="TableStyleMedium2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39EC617-2DCD-4BB4-87EE-3AC206D78AC7}" name="Tabla4346789101112131415161718192021232425262728293031323334" displayName="Tabla4346789101112131415161718192021232425262728293031323334" ref="B12:H24" totalsRowCount="1" headerRowDxfId="223" dataDxfId="221" totalsRowDxfId="219" headerRowBorderDxfId="222" tableBorderDxfId="220">
  <autoFilter ref="B12:H23" xr:uid="{00000000-0009-0000-0100-000004000000}"/>
  <sortState xmlns:xlrd2="http://schemas.microsoft.com/office/spreadsheetml/2017/richdata2" ref="B13:H13">
    <sortCondition ref="C13"/>
  </sortState>
  <tableColumns count="7">
    <tableColumn id="1" xr3:uid="{981C62B8-03AA-4DA9-89D4-79E379DFCE98}" name="FACTURA NCF No. / CONTRATO No." dataDxfId="218" totalsRowDxfId="217"/>
    <tableColumn id="2" xr3:uid="{3FADAC72-3C18-43EE-B78B-604FC141FBBB}" name="FECHA" dataDxfId="216" totalsRowDxfId="215"/>
    <tableColumn id="3" xr3:uid="{334279DB-8B77-45C4-9916-59DCCD28B71B}" name="PROVEEDOR" dataDxfId="214" totalsRowDxfId="213"/>
    <tableColumn id="4" xr3:uid="{4C0AE6AD-C23A-451F-9A74-B5A524F9F3D5}" name="CONCEPTO" totalsRowLabel="TOTAL GENERAL:" dataDxfId="212" totalsRowDxfId="211"/>
    <tableColumn id="5" xr3:uid="{08F55331-BFD3-4F16-967D-7B985E2CD0D6}" name="MONTO" totalsRowFunction="sum" dataDxfId="210" totalsRowDxfId="209"/>
    <tableColumn id="8" xr3:uid="{AEB27277-6D76-4EE6-81C9-68600DE3D463}" name="FORMA DE PAGO" dataDxfId="208" totalsRowDxfId="207"/>
    <tableColumn id="6" xr3:uid="{6B757178-F3C4-40B0-ABE3-95DC725A73AA}" name="FECHA LIMITE DE PAGO" dataDxfId="206" totalsRowDxfId="205"/>
  </tableColumns>
  <tableStyleInfo name="TableStyleMedium2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85DC1E9-42C2-4557-8185-38F1E4259361}" name="Tabla434678910111213141516171819202123242526272829303132333436" displayName="Tabla434678910111213141516171819202123242526272829303132333436" ref="B12:H31" totalsRowCount="1" headerRowDxfId="204" dataDxfId="202" totalsRowDxfId="200" headerRowBorderDxfId="203" tableBorderDxfId="201">
  <autoFilter ref="B12:H30" xr:uid="{00000000-0009-0000-0100-000004000000}"/>
  <tableColumns count="7">
    <tableColumn id="1" xr3:uid="{A787A64B-B1E9-490F-99B8-C30277D8B840}" name="FACTURA NCF No. / CONTRATO No." dataDxfId="199" totalsRowDxfId="198"/>
    <tableColumn id="2" xr3:uid="{32EF73B2-AFAF-46A0-987C-A01B7394DE8F}" name="FECHA" dataDxfId="197" totalsRowDxfId="196"/>
    <tableColumn id="3" xr3:uid="{A4F271CA-85CA-4527-9EC5-C990299B1002}" name="PROVEEDOR" dataDxfId="195" totalsRowDxfId="194"/>
    <tableColumn id="4" xr3:uid="{9B414A46-B3DB-4C6F-9D9F-7AF0C7FF9D37}" name="CONCEPTO" totalsRowLabel="TOTAL GENERAL:" dataDxfId="193" totalsRowDxfId="192"/>
    <tableColumn id="5" xr3:uid="{721A3AF5-4B8E-4EAA-A608-A9A8102D826F}" name="MONTO" totalsRowFunction="sum" dataDxfId="191" totalsRowDxfId="190"/>
    <tableColumn id="8" xr3:uid="{7D880E08-2819-403D-8A93-0D460F4E5A66}" name="FORMA DE PAGO" dataDxfId="189" totalsRowDxfId="188"/>
    <tableColumn id="6" xr3:uid="{F174318A-916C-41C4-B018-F3BFC564062D}" name="FECHA LIMITE DE PAGO" dataDxfId="187" totalsRowDxfId="186"/>
  </tableColumns>
  <tableStyleInfo name="TableStyleMedium2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FEEACFB-8CD4-4499-B225-AEEC88F51374}" name="Tabla43467891011121314151617181920212324252627282930313233343637" displayName="Tabla43467891011121314151617181920212324252627282930313233343637" ref="B12:H30" totalsRowCount="1" headerRowDxfId="185" dataDxfId="183" totalsRowDxfId="181" headerRowBorderDxfId="184" tableBorderDxfId="182">
  <autoFilter ref="B12:H29" xr:uid="{00000000-0009-0000-0100-000004000000}"/>
  <tableColumns count="7">
    <tableColumn id="1" xr3:uid="{6502BAE9-A8C4-4DEF-90F8-945EB3A21EB2}" name="FACTURA NCF No. / CONTRATO No." dataDxfId="180" totalsRowDxfId="179"/>
    <tableColumn id="2" xr3:uid="{3EC3A2A3-B6B6-4EDE-A00B-8D3AFE0BE723}" name="FECHA" dataDxfId="178" totalsRowDxfId="177"/>
    <tableColumn id="3" xr3:uid="{3DAE12F3-A938-4E2B-89DA-2246688DA662}" name="PROVEEDOR" dataDxfId="176" totalsRowDxfId="175"/>
    <tableColumn id="4" xr3:uid="{79FF6C7B-BCDF-4A2C-A6BE-158ABF34719E}" name="CONCEPTO" totalsRowLabel="TOTAL GENERAL:" dataDxfId="174" totalsRowDxfId="173"/>
    <tableColumn id="5" xr3:uid="{5C19D319-6BF0-49B8-A2EB-635575594CBD}" name="MONTO" totalsRowFunction="sum" dataDxfId="172" totalsRowDxfId="171"/>
    <tableColumn id="8" xr3:uid="{CACE7271-A2AC-45C1-B186-C8C7BF2376C1}" name="FORMA DE PAGO" dataDxfId="170" totalsRowDxfId="169"/>
    <tableColumn id="6" xr3:uid="{754DFBB2-7CDA-4B25-93BF-4E6A9463F0D8}" name="FECHA LIMITE DE PAGO" dataDxfId="168" totalsRowDxfId="167"/>
  </tableColumns>
  <tableStyleInfo name="TableStyleMedium2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93CA9CB8-23F8-43F4-A4CB-B31EAC4E979B}" name="Tabla4346789101112131415161718192021232425262728293031323334363738" displayName="Tabla4346789101112131415161718192021232425262728293031323334363738" ref="B12:H29" totalsRowCount="1" headerRowDxfId="166" dataDxfId="164" totalsRowDxfId="162" headerRowBorderDxfId="165" tableBorderDxfId="163">
  <autoFilter ref="B12:H28" xr:uid="{00000000-0009-0000-0100-000004000000}"/>
  <tableColumns count="7">
    <tableColumn id="1" xr3:uid="{07DC5B7B-A84D-49C9-9A5E-BD8C275F0413}" name="FACTURA NCF No. / CONTRATO No." dataDxfId="161" totalsRowDxfId="160"/>
    <tableColumn id="2" xr3:uid="{026C4125-5EDA-4E06-ADDD-89DAF130A03D}" name="FECHA" dataDxfId="159" totalsRowDxfId="158"/>
    <tableColumn id="3" xr3:uid="{B0598BBE-0E52-42EA-8E68-C9F9EA339B8E}" name="PROVEEDOR" dataDxfId="157" totalsRowDxfId="156"/>
    <tableColumn id="4" xr3:uid="{FE596C7F-C136-42E4-885D-55217AD59E97}" name="CONCEPTO" totalsRowLabel="TOTAL GENERAL:" dataDxfId="155" totalsRowDxfId="154"/>
    <tableColumn id="5" xr3:uid="{F9130CE0-8B22-4A26-A7CF-F59A03AF8268}" name="MONTO" totalsRowFunction="custom" dataDxfId="153" totalsRowDxfId="152">
      <totalsRowFormula>+F13+F14+F15+F16+F17+F18+F19+F20+F21+F22+F23+F24+F25+F26+F27+F28</totalsRowFormula>
    </tableColumn>
    <tableColumn id="8" xr3:uid="{F2D2A197-CEA3-4601-9BFE-0F4BED59CDB4}" name="FORMA DE PAGO" dataDxfId="151" totalsRowDxfId="150"/>
    <tableColumn id="6" xr3:uid="{5EE8618C-8481-4466-AF3D-F4B75489355D}" name="FECHA LIMITE DE PAGO" dataDxfId="149" totalsRowDxfId="148"/>
  </tableColumns>
  <tableStyleInfo name="TableStyleMedium2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D25AD837-5CD3-4A65-B4F9-BE4911D9B08B}" name="Tabla434678910111213141516171819202123242526272829303132333436373839" displayName="Tabla434678910111213141516171819202123242526272829303132333436373839" ref="B12:H17" totalsRowCount="1" headerRowDxfId="147" dataDxfId="145" totalsRowDxfId="143" headerRowBorderDxfId="146" tableBorderDxfId="144">
  <autoFilter ref="B12:H16" xr:uid="{00000000-0009-0000-0100-000004000000}"/>
  <tableColumns count="7">
    <tableColumn id="1" xr3:uid="{14A8AAAE-A165-420E-BC1F-29848C0DE3CA}" name="FACTURA NCF No. / CONTRATO No." dataDxfId="142" totalsRowDxfId="141"/>
    <tableColumn id="2" xr3:uid="{67670C0E-D010-4DC6-8081-30E065A175A9}" name="FECHA" dataDxfId="140" totalsRowDxfId="139"/>
    <tableColumn id="3" xr3:uid="{B9DEAEDB-043D-49E0-978A-B8F0F94D4633}" name="PROVEEDOR" dataDxfId="138" totalsRowDxfId="137"/>
    <tableColumn id="4" xr3:uid="{E2D295A0-9BDE-48A3-B3F4-8915273BF877}" name="CONCEPTO" totalsRowLabel="TOTAL GENERAL:" dataDxfId="136" totalsRowDxfId="135"/>
    <tableColumn id="5" xr3:uid="{A9F3E53A-2EA1-4F59-8EAC-D3BEFC5459B7}" name="MONTO" totalsRowFunction="custom" dataDxfId="134" totalsRowDxfId="133">
      <totalsRowFormula>+SUM(Tabla434678910111213141516171819202123242526272829303132333436373839[MONTO])</totalsRowFormula>
    </tableColumn>
    <tableColumn id="8" xr3:uid="{FED80AC2-397E-487A-AC6B-4D3CBE7CEF84}" name="FORMA DE PAGO" dataDxfId="132" totalsRowDxfId="131"/>
    <tableColumn id="6" xr3:uid="{64F9AC7C-C6F1-4B84-9BF1-27C146B944DB}" name="FECHA LIMITE DE PAGO" dataDxfId="130" totalsRowDxfId="129"/>
  </tableColumns>
  <tableStyleInfo name="TableStyleMedium2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FDEB674-94CF-42A2-AC4B-C89C8D361D10}" name="Tabla43467891011121314151617181920212324252627282930313233343637383940" displayName="Tabla43467891011121314151617181920212324252627282930313233343637383940" ref="B12:H18" totalsRowCount="1" headerRowDxfId="128" dataDxfId="126" totalsRowDxfId="124" headerRowBorderDxfId="127" tableBorderDxfId="125">
  <autoFilter ref="B12:H17" xr:uid="{00000000-0009-0000-0100-000004000000}"/>
  <tableColumns count="7">
    <tableColumn id="1" xr3:uid="{95B499CF-D04A-4B79-B1E2-EFA4CD473623}" name="FACTURA NCF No. / CONTRATO No." dataDxfId="123" totalsRowDxfId="122"/>
    <tableColumn id="2" xr3:uid="{CFFAB5FB-36A1-48E9-B65F-DFB337394207}" name="FECHA" dataDxfId="121" totalsRowDxfId="120"/>
    <tableColumn id="3" xr3:uid="{10E8F732-6279-4E64-860E-5CA7FDFDC76E}" name="PROVEEDOR" dataDxfId="119" totalsRowDxfId="118"/>
    <tableColumn id="4" xr3:uid="{FBDAB4ED-6D6E-47AF-9C79-3E720D732CEF}" name="CONCEPTO" totalsRowLabel="TOTAL GENERAL:" dataDxfId="117" totalsRowDxfId="116"/>
    <tableColumn id="5" xr3:uid="{9E73DC27-D2BF-47D6-A4FC-014AC6741F29}" name="MONTO" totalsRowFunction="custom" dataDxfId="115" totalsRowDxfId="114">
      <totalsRowFormula>+SUM(Tabla43467891011121314151617181920212324252627282930313233343637383940[MONTO])</totalsRowFormula>
    </tableColumn>
    <tableColumn id="8" xr3:uid="{785AA159-5094-4E94-A1D7-3401031AE110}" name="FORMA DE PAGO" dataDxfId="113" totalsRowDxfId="112"/>
    <tableColumn id="6" xr3:uid="{514FCB79-1D8A-48DE-AD7C-49C8FE07ECA2}" name="FECHA LIMITE DE PAGO" dataDxfId="111" totalsRowDxfId="110"/>
  </tableColumns>
  <tableStyleInfo name="TableStyleMedium2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DA7738D9-0CFC-4CDE-A4E2-3EAD2C5E9699}" name="Tabla4346789101112131415161718192021232425262728293031323334363738394041" displayName="Tabla4346789101112131415161718192021232425262728293031323334363738394041" ref="B12:H23" totalsRowCount="1" headerRowDxfId="109" dataDxfId="107" totalsRowDxfId="105" headerRowBorderDxfId="108" tableBorderDxfId="106">
  <autoFilter ref="B12:H22" xr:uid="{00000000-0009-0000-0100-000004000000}"/>
  <tableColumns count="7">
    <tableColumn id="1" xr3:uid="{8F60C394-C352-4854-A8BC-9DD704ED67C7}" name="FACTURA NCF No. / CONTRATO No." dataDxfId="104" totalsRowDxfId="103"/>
    <tableColumn id="2" xr3:uid="{613D5CD1-A208-4BC2-A159-C3B2CCE8D8E1}" name="FECHA" dataDxfId="102" totalsRowDxfId="101"/>
    <tableColumn id="3" xr3:uid="{B99B6AAE-E32E-4633-B6A4-1B5E6A05E906}" name="PROVEEDOR" dataDxfId="100" totalsRowDxfId="99"/>
    <tableColumn id="4" xr3:uid="{3D25CB7C-3803-4021-8168-154C30580FE8}" name="CONCEPTO" totalsRowLabel="TOTAL GENERAL:" dataDxfId="98" totalsRowDxfId="97"/>
    <tableColumn id="5" xr3:uid="{84D65A14-E57A-489F-9A9C-DCDB6DEC396D}" name="MONTO" totalsRowFunction="custom" dataDxfId="96" totalsRowDxfId="95">
      <totalsRowFormula>+SUM(Tabla4346789101112131415161718192021232425262728293031323334363738394041[MONTO])</totalsRowFormula>
    </tableColumn>
    <tableColumn id="8" xr3:uid="{5800BEA1-874C-4FC1-88CF-382480F82193}" name="FORMA DE PAGO" dataDxfId="94" totalsRowDxfId="93"/>
    <tableColumn id="6" xr3:uid="{B036D679-FB56-481D-BA87-EAE7DB701639}" name="FECHA LIMITE DE PAGO" dataDxfId="92" totalsRowDxfId="91"/>
  </tableColumns>
  <tableStyleInfo name="TableStyleMedium2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861588-BE84-4029-B0AF-12E5ED244023}" name="Tabla434" displayName="Tabla434" ref="B12:H26" totalsRowCount="1" headerRowDxfId="774" dataDxfId="772" totalsRowDxfId="770" headerRowBorderDxfId="773" tableBorderDxfId="771">
  <autoFilter ref="B12:H25" xr:uid="{00000000-0009-0000-0100-000004000000}"/>
  <sortState xmlns:xlrd2="http://schemas.microsoft.com/office/spreadsheetml/2017/richdata2" ref="B13:H25">
    <sortCondition ref="C13:C25"/>
  </sortState>
  <tableColumns count="7">
    <tableColumn id="1" xr3:uid="{BCEA5EE0-317C-4489-88F1-73533B96BC73}" name="FACTURA NCF NO." dataDxfId="769" totalsRowDxfId="768"/>
    <tableColumn id="2" xr3:uid="{7951438E-E19F-4435-A07F-787D7D7F8B56}" name="FECHA" dataDxfId="767" totalsRowDxfId="766"/>
    <tableColumn id="3" xr3:uid="{9C9D9424-F725-46C9-8417-6533DDCB5BE7}" name="PROVEEDOR" dataDxfId="765" totalsRowDxfId="764"/>
    <tableColumn id="4" xr3:uid="{AFD1F1ED-2ED1-4463-BCCB-68301EEEE00F}" name="CONCEPTO" totalsRowLabel="TOTAL GENERAL:" dataDxfId="763" totalsRowDxfId="762"/>
    <tableColumn id="5" xr3:uid="{F0D0FF33-EF53-481B-8100-649F05515FD0}" name="MONTO" totalsRowFunction="sum" dataDxfId="761" totalsRowDxfId="760"/>
    <tableColumn id="8" xr3:uid="{8543980E-E89C-4957-807E-98665F6AB553}" name="FORMA DE PAGO" dataDxfId="759" totalsRowDxfId="758"/>
    <tableColumn id="6" xr3:uid="{F8687716-8E48-4CF7-B255-75D4673C5F14}" name="FECHA LIMITE DE PAGO" dataDxfId="757" totalsRowDxfId="756"/>
  </tableColumns>
  <tableStyleInfo name="TableStyleMedium2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9D97DEBA-92F6-46FB-B941-6101E37ACBE0}" name="Tabla434678910111213141516171819202123242526272829303132333436373839404142" displayName="Tabla434678910111213141516171819202123242526272829303132333436373839404142" ref="B12:H22" totalsRowCount="1" headerRowDxfId="90" dataDxfId="88" totalsRowDxfId="86" headerRowBorderDxfId="89" tableBorderDxfId="87">
  <autoFilter ref="B12:H21" xr:uid="{00000000-0009-0000-0100-000004000000}"/>
  <tableColumns count="7">
    <tableColumn id="1" xr3:uid="{2A6171EB-41F1-494A-9853-7A7A11DA5426}" name="FACTURA NCF No. / CONTRATO No." dataDxfId="85" totalsRowDxfId="84"/>
    <tableColumn id="2" xr3:uid="{DEB75763-B9F9-452C-B591-C00874FFDA40}" name="FECHA" dataDxfId="83" totalsRowDxfId="82"/>
    <tableColumn id="3" xr3:uid="{9EFFB273-6415-4A93-9C51-C598C40C1187}" name="PROVEEDOR" dataDxfId="81" totalsRowDxfId="80"/>
    <tableColumn id="4" xr3:uid="{EE2D910D-CBA3-4995-8392-6B3B33AC0637}" name="CONCEPTO" totalsRowLabel="TOTAL GENERAL:" dataDxfId="79" totalsRowDxfId="78"/>
    <tableColumn id="5" xr3:uid="{86478A3E-BE07-4A76-B07C-82816F8C292B}" name="MONTO" totalsRowFunction="custom" dataDxfId="77" totalsRowDxfId="76">
      <totalsRowFormula>+SUM(Tabla434678910111213141516171819202123242526272829303132333436373839404142[MONTO])</totalsRowFormula>
    </tableColumn>
    <tableColumn id="8" xr3:uid="{9C5AE199-E9AD-4BB9-832F-D2AF02339380}" name="FORMA DE PAGO" dataDxfId="75" totalsRowDxfId="74"/>
    <tableColumn id="6" xr3:uid="{B33EB29B-1FC8-49F4-9349-69C90D9CAAA0}" name="FECHA LIMITE DE PAGO" dataDxfId="73" totalsRowDxfId="72"/>
  </tableColumns>
  <tableStyleInfo name="TableStyleMedium2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2478E668-1DFF-4FF0-8A6C-A80B89ED4433}" name="Tabla43467891011121314151617181920212324252627282930313233343637383940414243" displayName="Tabla43467891011121314151617181920212324252627282930313233343637383940414243" ref="B12:H24" totalsRowCount="1" headerRowDxfId="71" dataDxfId="69" totalsRowDxfId="67" headerRowBorderDxfId="70" tableBorderDxfId="68">
  <autoFilter ref="B12:H23" xr:uid="{00000000-0009-0000-0100-000004000000}"/>
  <tableColumns count="7">
    <tableColumn id="1" xr3:uid="{B35EBA1B-1D56-4E42-80CD-79BB055F5EA6}" name="FACTURA NCF No. / CONTRATO No." dataDxfId="66" totalsRowDxfId="65"/>
    <tableColumn id="2" xr3:uid="{04BD7ED9-7646-420D-8D29-A89F34A640C6}" name="FECHA" dataDxfId="64" totalsRowDxfId="63"/>
    <tableColumn id="3" xr3:uid="{ED0AF237-8E2C-46EE-8957-A7DD902D43CB}" name="PROVEEDOR" dataDxfId="62" totalsRowDxfId="61"/>
    <tableColumn id="4" xr3:uid="{F185E348-2181-49AD-82E4-0BAFAF54D21C}" name="CONCEPTO" totalsRowLabel="TOTAL GENERAL:" dataDxfId="60" totalsRowDxfId="59"/>
    <tableColumn id="5" xr3:uid="{A9C70AF7-7B66-4C4C-BF68-D7B9BFC63521}" name="MONTO" totalsRowFunction="custom" dataDxfId="58" totalsRowDxfId="57">
      <totalsRowFormula>+SUM(Tabla43467891011121314151617181920212324252627282930313233343637383940414243[MONTO])</totalsRowFormula>
    </tableColumn>
    <tableColumn id="8" xr3:uid="{78F7A7C4-DA70-477E-B04F-5DE0696252A4}" name="FORMA DE PAGO" dataDxfId="56" totalsRowDxfId="55"/>
    <tableColumn id="6" xr3:uid="{A2D5CEEA-2ABA-4B26-ACAD-27858EBD79DD}" name="FECHA LIMITE DE PAGO" dataDxfId="54" totalsRowDxfId="53"/>
  </tableColumns>
  <tableStyleInfo name="TableStyleMedium2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DCC11969-5856-4D4B-83E6-84DF6FE436F7}" name="Tabla4346789101112131415161718192021232425262728293031323334363738394041424344" displayName="Tabla4346789101112131415161718192021232425262728293031323334363738394041424344" ref="B12:H28" totalsRowCount="1" headerRowDxfId="52" dataDxfId="50" totalsRowDxfId="48" headerRowBorderDxfId="51" tableBorderDxfId="49">
  <autoFilter ref="B12:H27" xr:uid="{00000000-0009-0000-0100-000004000000}"/>
  <tableColumns count="7">
    <tableColumn id="1" xr3:uid="{ECDC4055-9D4B-4CA1-8121-EB067703945F}" name="FACTURA NCF No. / CONTRATO No." dataDxfId="47" totalsRowDxfId="46"/>
    <tableColumn id="2" xr3:uid="{7B480616-CE9C-4CCA-BAAE-9041BA3CF1C4}" name="FECHA" dataDxfId="45" totalsRowDxfId="44"/>
    <tableColumn id="3" xr3:uid="{4B46F16F-95F9-4223-A6D5-4CAFED856954}" name="PROVEEDOR" dataDxfId="43" totalsRowDxfId="42"/>
    <tableColumn id="4" xr3:uid="{5E6416DC-840E-4DD7-B804-FA8EFDBFC626}" name="CONCEPTO" totalsRowLabel="TOTAL GENERAL:" dataDxfId="41" totalsRowDxfId="40"/>
    <tableColumn id="5" xr3:uid="{22404DB2-1763-4729-8E88-7997EF22412B}" name="MONTO" totalsRowFunction="custom" dataDxfId="39" totalsRowDxfId="38">
      <totalsRowFormula>+SUM(Tabla4346789101112131415161718192021232425262728293031323334363738394041424344[MONTO])</totalsRowFormula>
    </tableColumn>
    <tableColumn id="8" xr3:uid="{AD924E00-E56A-42E8-8CEF-F533524AAE16}" name="FORMA DE PAGO" dataDxfId="37" totalsRowDxfId="36"/>
    <tableColumn id="6" xr3:uid="{E03D0B18-C1E8-494C-8637-3B9A3F92DB05}" name="FECHA LIMITE DE PAGO" dataDxfId="35" totalsRowDxfId="34"/>
  </tableColumns>
  <tableStyleInfo name="TableStyleMedium2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F5A040F2-0122-4373-BE66-C54575A60FA0}" name="Tabla434678910111213141516171819202123242526272829303132333436373839404142434445" displayName="Tabla434678910111213141516171819202123242526272829303132333436373839404142434445" ref="B12:H34" totalsRowCount="1" headerRowDxfId="33" dataDxfId="31" totalsRowDxfId="29" headerRowBorderDxfId="32" tableBorderDxfId="30">
  <autoFilter ref="B12:H33" xr:uid="{00000000-0009-0000-0100-000004000000}"/>
  <tableColumns count="7">
    <tableColumn id="1" xr3:uid="{C860455D-F901-42AA-A352-7956CB7DE07F}" name="FACTURA NCF No. / CONTRATO No." dataDxfId="28" totalsRowDxfId="27"/>
    <tableColumn id="2" xr3:uid="{CD775171-7FF8-4D83-B808-221CBD00F8D3}" name="FECHA" dataDxfId="26" totalsRowDxfId="25"/>
    <tableColumn id="3" xr3:uid="{F9D04324-271F-4022-8CB8-520DF306B369}" name="PROVEEDOR" dataDxfId="24" totalsRowDxfId="23"/>
    <tableColumn id="4" xr3:uid="{CEFD3336-D094-45EF-BA9E-215C1702D5D3}" name="CONCEPTO" totalsRowLabel="TOTAL GENERAL:" dataDxfId="22" totalsRowDxfId="21"/>
    <tableColumn id="5" xr3:uid="{1020793B-8789-4C0D-B070-C565FC1FB504}" name="MONTO" totalsRowFunction="custom" dataDxfId="20" totalsRowDxfId="19">
      <totalsRowFormula>+SUM(Tabla434678910111213141516171819202123242526272829303132333436373839404142434445[MONTO])</totalsRowFormula>
    </tableColumn>
    <tableColumn id="8" xr3:uid="{22DFB38C-6EB0-419A-80FF-73FF138B36AA}" name="FORMA DE PAGO" dataDxfId="18" totalsRowDxfId="17"/>
    <tableColumn id="6" xr3:uid="{C28D8D53-F25B-49F1-AEE3-0A5DCD672772}" name="FECHA LIMITE DE PAGO" dataDxfId="16" totalsRowDxfId="15"/>
  </tableColumns>
  <tableStyleInfo name="TableStyleMedium2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300D7E2A-BD05-4429-89DC-452A8E7162DD}" name="Tabla434678910111213141516171819202123242526272829303132333435" displayName="Tabla434678910111213141516171819202123242526272829303132333435" ref="B12:F17" totalsRowCount="1" headerRowDxfId="14" dataDxfId="12" totalsRowDxfId="10" headerRowBorderDxfId="13" tableBorderDxfId="11">
  <autoFilter ref="B12:F16" xr:uid="{00000000-0009-0000-0100-000004000000}"/>
  <tableColumns count="5">
    <tableColumn id="1" xr3:uid="{18C311F6-4606-42F9-BA41-D2D5B0A5C823}" name="FACTURA NCF No. / CONTRATO No." dataDxfId="9" totalsRowDxfId="8"/>
    <tableColumn id="2" xr3:uid="{FD0494CD-9ED3-4CBD-9971-624F00541C65}" name="FECHA" dataDxfId="7" totalsRowDxfId="6"/>
    <tableColumn id="3" xr3:uid="{FC5F7CBF-9A94-4ACF-97EA-D4D85630DD19}" name="PROVEEDOR" dataDxfId="5" totalsRowDxfId="4"/>
    <tableColumn id="4" xr3:uid="{6A1B091B-BCF7-4DED-ACFA-4EBAC3D1568D}" name="CONCEPTO" totalsRowLabel="TOTAL GENERAL:" dataDxfId="3" totalsRowDxfId="2"/>
    <tableColumn id="5" xr3:uid="{DB5DDC33-5E04-4A2E-A44E-8354517D03D2}" name="MONTO" totalsRowFunction="sum" dataDxfId="1" totalsRowDxfId="0"/>
  </tableColumns>
  <tableStyleInfo name="TableStyleMedium2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B82EC58-2A86-4B98-BE75-F87576B74E26}" name="Tabla4346" displayName="Tabla4346" ref="B12:H23" totalsRowCount="1" headerRowDxfId="755" dataDxfId="753" totalsRowDxfId="751" headerRowBorderDxfId="754" tableBorderDxfId="752">
  <autoFilter ref="B12:H22" xr:uid="{00000000-0009-0000-0100-000004000000}"/>
  <sortState xmlns:xlrd2="http://schemas.microsoft.com/office/spreadsheetml/2017/richdata2" ref="B13:H22">
    <sortCondition ref="C13:C22"/>
  </sortState>
  <tableColumns count="7">
    <tableColumn id="1" xr3:uid="{A5F7CC02-038B-4F79-A040-06BF8E969F9F}" name="FACTURA NCF NO." dataDxfId="750" totalsRowDxfId="749"/>
    <tableColumn id="2" xr3:uid="{A4317F85-08F0-406E-97E8-5AD0F5C5D493}" name="FECHA" dataDxfId="748" totalsRowDxfId="747"/>
    <tableColumn id="3" xr3:uid="{1C805EB1-247A-4FB4-83A1-1BDD8F79F163}" name="PROVEEDOR" dataDxfId="746" totalsRowDxfId="745"/>
    <tableColumn id="4" xr3:uid="{A8504FF2-7160-4AD0-942A-22221BA2F655}" name="CONCEPTO" totalsRowLabel="TOTAL GENERAL:" dataDxfId="744" totalsRowDxfId="743"/>
    <tableColumn id="5" xr3:uid="{6E4BBD5F-B207-43A2-9C54-E2EF31D5B7E3}" name="MONTO" totalsRowFunction="sum" dataDxfId="742" totalsRowDxfId="741"/>
    <tableColumn id="8" xr3:uid="{CD4D0C4D-38D5-41E0-B275-2C36F6573D66}" name="FORMA DE PAGO" dataDxfId="740" totalsRowDxfId="739"/>
    <tableColumn id="6" xr3:uid="{2D74E42E-1CA9-4783-8DBF-D62220CF530F}" name="FECHA LIMITE DE PAGO" dataDxfId="738" totalsRowDxfId="737"/>
  </tableColumns>
  <tableStyleInfo name="TableStyleMedium2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C59A1-B7A6-4964-BCC0-7943F560FB41}" name="Tabla43467" displayName="Tabla43467" ref="B12:H41" totalsRowCount="1" headerRowDxfId="736" dataDxfId="734" totalsRowDxfId="732" headerRowBorderDxfId="735" tableBorderDxfId="733">
  <autoFilter ref="B12:H40" xr:uid="{00000000-0009-0000-0100-000004000000}"/>
  <sortState xmlns:xlrd2="http://schemas.microsoft.com/office/spreadsheetml/2017/richdata2" ref="B13:H40">
    <sortCondition ref="C13:C40"/>
  </sortState>
  <tableColumns count="7">
    <tableColumn id="1" xr3:uid="{EA03B4F7-0E37-4C61-95C9-677AB3E80FA9}" name="FACTURA NCF NO." dataDxfId="731" totalsRowDxfId="730"/>
    <tableColumn id="2" xr3:uid="{F690138B-CDB5-4F44-9D68-B7C98D7E39DC}" name="FECHA" dataDxfId="729" totalsRowDxfId="728"/>
    <tableColumn id="3" xr3:uid="{0752794B-4B4E-437D-8813-C94BA8AFE463}" name="PROVEEDOR" dataDxfId="727" totalsRowDxfId="726"/>
    <tableColumn id="4" xr3:uid="{F5FF02F3-2D86-43CA-B68A-87BBF32E4584}" name="CONCEPTO" totalsRowLabel="TOTAL GENERAL:" dataDxfId="725" totalsRowDxfId="724"/>
    <tableColumn id="5" xr3:uid="{972F4685-30AA-4156-AC04-46B1F4177D42}" name="MONTO" totalsRowFunction="sum" dataDxfId="723" totalsRowDxfId="722"/>
    <tableColumn id="8" xr3:uid="{C4575206-501F-4488-989C-1A8EEFC3E246}" name="FORMA DE PAGO" dataDxfId="721" totalsRowDxfId="720"/>
    <tableColumn id="6" xr3:uid="{AF8768D2-9B64-4B11-AEB5-47369CA45431}" name="FECHA LIMITE DE PAGO" dataDxfId="719" totalsRowDxfId="718"/>
  </tableColumns>
  <tableStyleInfo name="TableStyleMedium2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D39884E-8D02-4EE6-866B-A4D5F1262EBF}" name="Tabla434678" displayName="Tabla434678" ref="B12:H35" totalsRowCount="1" headerRowDxfId="717" dataDxfId="715" totalsRowDxfId="713" headerRowBorderDxfId="716" tableBorderDxfId="714">
  <autoFilter ref="B12:H34" xr:uid="{00000000-0009-0000-0100-000004000000}"/>
  <sortState xmlns:xlrd2="http://schemas.microsoft.com/office/spreadsheetml/2017/richdata2" ref="B13:H34">
    <sortCondition ref="C13:C34"/>
  </sortState>
  <tableColumns count="7">
    <tableColumn id="1" xr3:uid="{207444CA-5EEF-4118-91B9-77E3A9E67284}" name="FACTURA NCF NO." dataDxfId="712" totalsRowDxfId="711"/>
    <tableColumn id="2" xr3:uid="{5B1456D8-CCFF-46EB-B56A-90E9805ACCAB}" name="FECHA" dataDxfId="710" totalsRowDxfId="709"/>
    <tableColumn id="3" xr3:uid="{8410EAA1-FF6C-4C61-9529-4D55851886A8}" name="PROVEEDOR" dataDxfId="708" totalsRowDxfId="707"/>
    <tableColumn id="4" xr3:uid="{77943675-8EBD-4A76-83FF-1C6FCC901967}" name="CONCEPTO" totalsRowLabel="TOTAL GENERAL:" dataDxfId="706" totalsRowDxfId="705"/>
    <tableColumn id="5" xr3:uid="{BFC44214-280C-4DB1-ACF3-EC22303DA770}" name="MONTO" totalsRowFunction="sum" dataDxfId="704" totalsRowDxfId="703"/>
    <tableColumn id="8" xr3:uid="{B6802997-B6D3-4224-B6D0-699CB53FFBAC}" name="FORMA DE PAGO" dataDxfId="702" totalsRowDxfId="701"/>
    <tableColumn id="6" xr3:uid="{71BADE83-CEC2-4189-B61E-1E9BDBCC42DE}" name="FECHA LIMITE DE PAGO" dataDxfId="700" totalsRowDxfId="699"/>
  </tableColumns>
  <tableStyleInfo name="TableStyleMedium2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DD6FF48-DE68-4716-9E11-E460772B03D9}" name="Tabla4346789" displayName="Tabla4346789" ref="B12:H33" totalsRowCount="1" headerRowDxfId="698" dataDxfId="696" totalsRowDxfId="694" headerRowBorderDxfId="697" tableBorderDxfId="695">
  <autoFilter ref="B12:H32" xr:uid="{00000000-0009-0000-0100-000004000000}"/>
  <sortState xmlns:xlrd2="http://schemas.microsoft.com/office/spreadsheetml/2017/richdata2" ref="B13:H32">
    <sortCondition ref="C13:C32"/>
  </sortState>
  <tableColumns count="7">
    <tableColumn id="1" xr3:uid="{2672A2D2-19B0-43A6-AA14-F5617CE0AD0E}" name="FACTURA NCF NO." dataDxfId="693" totalsRowDxfId="692"/>
    <tableColumn id="2" xr3:uid="{70D7D939-F101-46A9-BA6C-B74307EBA8CF}" name="FECHA" dataDxfId="691" totalsRowDxfId="690"/>
    <tableColumn id="3" xr3:uid="{AD5D2E8C-8021-4CC3-ACA0-CB3BBE50B4A1}" name="PROVEEDOR" dataDxfId="689" totalsRowDxfId="688"/>
    <tableColumn id="4" xr3:uid="{D13F4C1B-4813-469B-A299-0F09121EB1F5}" name="CONCEPTO" totalsRowLabel="TOTAL GENERAL:" dataDxfId="687" totalsRowDxfId="686"/>
    <tableColumn id="5" xr3:uid="{ED38265B-5542-4DBD-9C0D-5FC22D32E6DC}" name="MONTO" totalsRowFunction="sum" dataDxfId="685" totalsRowDxfId="684"/>
    <tableColumn id="8" xr3:uid="{9E386900-62AC-4171-A94B-DEEAE29251D3}" name="FORMA DE PAGO" dataDxfId="683" totalsRowDxfId="682"/>
    <tableColumn id="6" xr3:uid="{908CA339-1C87-49B7-8A3E-3190F3973633}" name="FECHA LIMITE DE PAGO" dataDxfId="681" totalsRowDxfId="680"/>
  </tableColumns>
  <tableStyleInfo name="TableStyleMedium2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1E94DA-4823-4711-8223-DB998FE8FFAD}" name="Tabla434678910" displayName="Tabla434678910" ref="B12:H24" totalsRowCount="1" headerRowDxfId="679" dataDxfId="677" totalsRowDxfId="675" headerRowBorderDxfId="678" tableBorderDxfId="676">
  <autoFilter ref="B12:H23" xr:uid="{00000000-0009-0000-0100-000004000000}"/>
  <sortState xmlns:xlrd2="http://schemas.microsoft.com/office/spreadsheetml/2017/richdata2" ref="B13:H23">
    <sortCondition ref="C13:C23"/>
  </sortState>
  <tableColumns count="7">
    <tableColumn id="1" xr3:uid="{247D7BEF-AE34-4861-AA22-6EE93727057B}" name="FACTURA NCF NO." dataDxfId="674" totalsRowDxfId="673"/>
    <tableColumn id="2" xr3:uid="{D61927D1-7168-4A4A-80FA-F42C2C0073F1}" name="FECHA" dataDxfId="672" totalsRowDxfId="671"/>
    <tableColumn id="3" xr3:uid="{8BFC565E-FBCE-4648-9DD8-313AD35533DE}" name="PROVEEDOR" dataDxfId="670" totalsRowDxfId="669"/>
    <tableColumn id="4" xr3:uid="{DBDCAB80-F4B6-4FB9-BB62-F549C67E7997}" name="CONCEPTO" totalsRowLabel="TOTAL GENERAL:" dataDxfId="668" totalsRowDxfId="667"/>
    <tableColumn id="5" xr3:uid="{6137574B-36AB-4D37-9D21-7DCD35796EC7}" name="MONTO" totalsRowFunction="sum" dataDxfId="666" totalsRowDxfId="665"/>
    <tableColumn id="8" xr3:uid="{819E7FD2-FC97-45FF-B29E-38E3AD678B9C}" name="FORMA DE PAGO" dataDxfId="664" totalsRowDxfId="663"/>
    <tableColumn id="6" xr3:uid="{88A625D9-EBA6-4E18-930C-7F5C08644FE4}" name="FECHA LIMITE DE PAGO" dataDxfId="662" totalsRowDxfId="661"/>
  </tableColumns>
  <tableStyleInfo name="TableStyleMedium2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table" Target="../tables/table25.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table" Target="../tables/table40.xml"/><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table" Target="../tables/table44.xml"/><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4E49-9738-43EB-84C9-E6AA89161D2D}">
  <dimension ref="B1:J49"/>
  <sheetViews>
    <sheetView zoomScale="40" zoomScaleNormal="40" workbookViewId="0">
      <selection activeCell="D18" sqref="D18:E19"/>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49" t="s">
        <v>0</v>
      </c>
      <c r="C2" s="49"/>
      <c r="D2" s="49"/>
      <c r="E2" s="49"/>
      <c r="F2" s="49"/>
      <c r="G2" s="49"/>
      <c r="H2" s="49"/>
      <c r="I2" s="1"/>
      <c r="J2" s="1"/>
    </row>
    <row r="3" spans="2:10" s="4" customFormat="1" ht="33.75" x14ac:dyDescent="0.35">
      <c r="B3" s="50" t="s">
        <v>1</v>
      </c>
      <c r="C3" s="49"/>
      <c r="D3" s="49"/>
      <c r="E3" s="49"/>
      <c r="F3" s="49"/>
      <c r="G3" s="49"/>
      <c r="H3" s="49"/>
    </row>
    <row r="4" spans="2:10" ht="33.75" x14ac:dyDescent="0.25">
      <c r="B4" s="49" t="s">
        <v>2</v>
      </c>
      <c r="C4" s="49"/>
      <c r="D4" s="49"/>
      <c r="E4" s="49"/>
      <c r="F4" s="49"/>
      <c r="G4" s="49"/>
      <c r="H4" s="49"/>
      <c r="I4" s="1"/>
      <c r="J4" s="1"/>
    </row>
    <row r="5" spans="2:10" ht="28.5" customHeight="1" x14ac:dyDescent="0.25">
      <c r="B5" s="47"/>
      <c r="C5" s="47"/>
      <c r="D5" s="47"/>
      <c r="E5" s="47"/>
      <c r="F5" s="47"/>
      <c r="G5" s="47"/>
      <c r="H5" s="47"/>
      <c r="I5" s="1"/>
      <c r="J5" s="1"/>
    </row>
    <row r="6" spans="2:10" ht="36" x14ac:dyDescent="0.25">
      <c r="B6" s="51" t="s">
        <v>3</v>
      </c>
      <c r="C6" s="51"/>
      <c r="D6" s="51"/>
      <c r="E6" s="51"/>
      <c r="F6" s="51"/>
      <c r="G6" s="51"/>
      <c r="H6" s="51"/>
      <c r="I6" s="1"/>
      <c r="J6" s="1"/>
    </row>
    <row r="7" spans="2:10" ht="28.5" customHeight="1" x14ac:dyDescent="0.25">
      <c r="B7" s="52" t="s">
        <v>0</v>
      </c>
      <c r="C7" s="52"/>
      <c r="D7" s="52"/>
      <c r="E7" s="52"/>
      <c r="F7" s="52"/>
      <c r="G7" s="52"/>
      <c r="H7" s="52"/>
      <c r="I7" s="1"/>
      <c r="J7" s="1"/>
    </row>
    <row r="8" spans="2:10" ht="21" customHeight="1" x14ac:dyDescent="0.25">
      <c r="B8" s="47"/>
      <c r="C8" s="47"/>
      <c r="D8" s="47"/>
      <c r="E8" s="47"/>
      <c r="F8" s="47"/>
      <c r="G8" s="47"/>
      <c r="H8" s="47"/>
      <c r="I8" s="1"/>
      <c r="J8" s="1"/>
    </row>
    <row r="9" spans="2:10" ht="26.25" x14ac:dyDescent="0.25">
      <c r="B9" s="48" t="s">
        <v>4</v>
      </c>
      <c r="C9" s="48"/>
      <c r="D9" s="48"/>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44620</v>
      </c>
    </row>
    <row r="14" spans="2:10" ht="52.5" x14ac:dyDescent="0.25">
      <c r="B14" s="17" t="s">
        <v>16</v>
      </c>
      <c r="C14" s="18">
        <v>44547</v>
      </c>
      <c r="D14" s="19" t="s">
        <v>17</v>
      </c>
      <c r="E14" s="19" t="s">
        <v>18</v>
      </c>
      <c r="F14" s="20">
        <v>23600</v>
      </c>
      <c r="G14" s="21" t="s">
        <v>15</v>
      </c>
      <c r="H14" s="18">
        <v>44620</v>
      </c>
    </row>
    <row r="15" spans="2:10" ht="26.25" x14ac:dyDescent="0.25">
      <c r="B15" s="17" t="s">
        <v>19</v>
      </c>
      <c r="C15" s="18">
        <v>44552</v>
      </c>
      <c r="D15" s="19" t="s">
        <v>20</v>
      </c>
      <c r="E15" s="19" t="s">
        <v>21</v>
      </c>
      <c r="F15" s="20">
        <v>550683.07999999996</v>
      </c>
      <c r="G15" s="21" t="s">
        <v>15</v>
      </c>
      <c r="H15" s="18">
        <v>44620</v>
      </c>
    </row>
    <row r="16" spans="2:10" ht="26.25" x14ac:dyDescent="0.25">
      <c r="B16" s="17" t="s">
        <v>22</v>
      </c>
      <c r="C16" s="18">
        <v>44585</v>
      </c>
      <c r="D16" s="19" t="s">
        <v>23</v>
      </c>
      <c r="E16" s="19" t="s">
        <v>24</v>
      </c>
      <c r="F16" s="20">
        <v>183543.33</v>
      </c>
      <c r="G16" s="21" t="s">
        <v>15</v>
      </c>
      <c r="H16" s="18">
        <v>44620</v>
      </c>
    </row>
    <row r="17" spans="2:8" ht="26.25" x14ac:dyDescent="0.25">
      <c r="B17" s="17" t="s">
        <v>25</v>
      </c>
      <c r="C17" s="18">
        <v>44589</v>
      </c>
      <c r="D17" s="19" t="s">
        <v>26</v>
      </c>
      <c r="E17" s="19" t="s">
        <v>27</v>
      </c>
      <c r="F17" s="20">
        <v>424268.37</v>
      </c>
      <c r="G17" s="21" t="s">
        <v>15</v>
      </c>
      <c r="H17" s="18">
        <v>44620</v>
      </c>
    </row>
    <row r="18" spans="2:8" ht="52.5" x14ac:dyDescent="0.25">
      <c r="B18" s="17" t="s">
        <v>28</v>
      </c>
      <c r="C18" s="18">
        <v>44592</v>
      </c>
      <c r="D18" s="19" t="s">
        <v>29</v>
      </c>
      <c r="E18" s="19" t="s">
        <v>30</v>
      </c>
      <c r="F18" s="20">
        <v>25000</v>
      </c>
      <c r="G18" s="21" t="s">
        <v>15</v>
      </c>
      <c r="H18" s="18">
        <v>44620</v>
      </c>
    </row>
    <row r="19" spans="2:8" ht="52.5" x14ac:dyDescent="0.25">
      <c r="B19" s="17" t="s">
        <v>31</v>
      </c>
      <c r="C19" s="18">
        <v>44592</v>
      </c>
      <c r="D19" s="27" t="s">
        <v>32</v>
      </c>
      <c r="E19" s="19" t="s">
        <v>33</v>
      </c>
      <c r="F19" s="20">
        <v>27140</v>
      </c>
      <c r="G19" s="21" t="s">
        <v>15</v>
      </c>
      <c r="H19" s="18">
        <v>44620</v>
      </c>
    </row>
    <row r="20" spans="2:8" ht="26.25" x14ac:dyDescent="0.25">
      <c r="B20" s="17" t="s">
        <v>34</v>
      </c>
      <c r="C20" s="18">
        <v>44592</v>
      </c>
      <c r="D20" s="19" t="s">
        <v>35</v>
      </c>
      <c r="E20" s="19" t="s">
        <v>36</v>
      </c>
      <c r="F20" s="20">
        <v>201344.03</v>
      </c>
      <c r="G20" s="21" t="s">
        <v>15</v>
      </c>
      <c r="H20" s="18">
        <v>44620</v>
      </c>
    </row>
    <row r="21" spans="2:8" ht="26.25" x14ac:dyDescent="0.25">
      <c r="B21" s="17" t="s">
        <v>31</v>
      </c>
      <c r="C21" s="18">
        <v>44592</v>
      </c>
      <c r="D21" s="19" t="s">
        <v>37</v>
      </c>
      <c r="E21" s="19" t="s">
        <v>38</v>
      </c>
      <c r="F21" s="20">
        <v>2758210</v>
      </c>
      <c r="G21" s="21" t="s">
        <v>15</v>
      </c>
      <c r="H21" s="18">
        <v>44592</v>
      </c>
    </row>
    <row r="22" spans="2:8" ht="26.25" x14ac:dyDescent="0.25">
      <c r="B22" s="26"/>
      <c r="C22" s="26"/>
      <c r="D22" s="26"/>
      <c r="E22" s="26" t="s">
        <v>39</v>
      </c>
      <c r="F22" s="24">
        <f>SUBTOTAL(109,Tabla42[MONTO])</f>
        <v>4264203.2699999996</v>
      </c>
      <c r="G22" s="25"/>
      <c r="H22" s="26"/>
    </row>
    <row r="23" spans="2:8" ht="28.5" x14ac:dyDescent="0.45">
      <c r="B23" s="2" t="s">
        <v>40</v>
      </c>
      <c r="C23" s="2"/>
      <c r="D23" s="2"/>
      <c r="E23" s="2"/>
      <c r="F23" s="12"/>
      <c r="G23" s="3"/>
      <c r="H23" s="2"/>
    </row>
    <row r="24" spans="2:8" ht="28.5" x14ac:dyDescent="0.45">
      <c r="B24" s="2"/>
      <c r="C24" s="2"/>
      <c r="D24" s="2"/>
      <c r="E24" s="2"/>
      <c r="F24" s="12"/>
      <c r="G24" s="3"/>
      <c r="H24" s="2"/>
    </row>
    <row r="25" spans="2:8" ht="28.5" x14ac:dyDescent="0.45">
      <c r="B25" s="8" t="s">
        <v>41</v>
      </c>
      <c r="C25" s="9"/>
      <c r="D25" s="9"/>
      <c r="E25" s="8" t="s">
        <v>42</v>
      </c>
      <c r="F25" s="12"/>
      <c r="G25" s="8" t="s">
        <v>43</v>
      </c>
      <c r="H25" s="9"/>
    </row>
    <row r="26" spans="2:8" ht="28.5" x14ac:dyDescent="0.45">
      <c r="B26" s="9"/>
      <c r="C26" s="9"/>
      <c r="D26" s="9"/>
      <c r="E26" s="9"/>
      <c r="F26" s="12"/>
      <c r="G26" s="10"/>
      <c r="H26" s="9"/>
    </row>
    <row r="27" spans="2:8" ht="28.5" x14ac:dyDescent="0.45">
      <c r="B27" s="9"/>
      <c r="C27" s="9"/>
      <c r="D27" s="9"/>
      <c r="E27" s="9"/>
      <c r="F27" s="12"/>
      <c r="G27" s="10"/>
      <c r="H27" s="9"/>
    </row>
    <row r="28" spans="2:8" ht="28.5" x14ac:dyDescent="0.45">
      <c r="B28" s="11" t="s">
        <v>44</v>
      </c>
      <c r="C28" s="12"/>
      <c r="D28" s="12"/>
      <c r="E28" s="12" t="s">
        <v>45</v>
      </c>
      <c r="F28" s="12"/>
      <c r="G28" s="12" t="s">
        <v>46</v>
      </c>
      <c r="H28" s="12"/>
    </row>
    <row r="29" spans="2:8" ht="28.5" x14ac:dyDescent="0.45">
      <c r="B29" s="11" t="s">
        <v>47</v>
      </c>
      <c r="C29" s="12"/>
      <c r="D29" s="12"/>
      <c r="E29" s="12" t="s">
        <v>48</v>
      </c>
      <c r="F29" s="12"/>
      <c r="G29" s="12" t="s">
        <v>49</v>
      </c>
      <c r="H29" s="12"/>
    </row>
    <row r="30" spans="2:8" ht="28.5" x14ac:dyDescent="0.45">
      <c r="B30" s="8" t="s">
        <v>50</v>
      </c>
      <c r="C30" s="12"/>
      <c r="D30" s="12"/>
      <c r="E30" s="12" t="s">
        <v>51</v>
      </c>
      <c r="F30" s="13"/>
      <c r="G30" s="12" t="s">
        <v>52</v>
      </c>
      <c r="H30" s="12"/>
    </row>
    <row r="31" spans="2:8" ht="28.5" x14ac:dyDescent="0.45">
      <c r="B31" s="12"/>
      <c r="C31" s="12"/>
      <c r="D31" s="12"/>
      <c r="E31" s="12"/>
      <c r="F31" s="12"/>
      <c r="G31" s="12"/>
      <c r="H31" s="12"/>
    </row>
    <row r="32" spans="2:8" x14ac:dyDescent="0.25">
      <c r="E32" s="16"/>
    </row>
    <row r="33" spans="2:9" x14ac:dyDescent="0.25">
      <c r="E33" s="16"/>
      <c r="I33" s="1"/>
    </row>
    <row r="34" spans="2:9" x14ac:dyDescent="0.25">
      <c r="E34" s="16"/>
    </row>
    <row r="36" spans="2:9" ht="21" x14ac:dyDescent="0.25">
      <c r="B36" s="5"/>
    </row>
    <row r="49" spans="5:5" x14ac:dyDescent="0.25">
      <c r="E49"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68005-2A02-4724-A31D-B5BECF2DF6DF}">
  <dimension ref="B1:H59"/>
  <sheetViews>
    <sheetView zoomScale="40" zoomScaleNormal="40" workbookViewId="0">
      <selection activeCell="P32" sqref="P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266</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44895</v>
      </c>
    </row>
    <row r="14" spans="2:8" ht="52.5" x14ac:dyDescent="0.4">
      <c r="B14" s="17">
        <v>156</v>
      </c>
      <c r="C14" s="18">
        <v>44531</v>
      </c>
      <c r="D14" s="19" t="s">
        <v>54</v>
      </c>
      <c r="E14" s="19" t="s">
        <v>55</v>
      </c>
      <c r="F14" s="20">
        <v>77563.199999999997</v>
      </c>
      <c r="G14" s="21" t="s">
        <v>15</v>
      </c>
      <c r="H14" s="18">
        <v>44895</v>
      </c>
    </row>
    <row r="15" spans="2:8" ht="52.5" x14ac:dyDescent="0.4">
      <c r="B15" s="17" t="s">
        <v>183</v>
      </c>
      <c r="C15" s="18">
        <v>44735</v>
      </c>
      <c r="D15" s="19" t="s">
        <v>184</v>
      </c>
      <c r="E15" s="19" t="s">
        <v>185</v>
      </c>
      <c r="F15" s="20">
        <v>29415</v>
      </c>
      <c r="G15" s="21" t="s">
        <v>15</v>
      </c>
      <c r="H15" s="18">
        <v>44895</v>
      </c>
    </row>
    <row r="16" spans="2:8" x14ac:dyDescent="0.4">
      <c r="B16" s="17" t="s">
        <v>267</v>
      </c>
      <c r="C16" s="18">
        <v>44771</v>
      </c>
      <c r="D16" s="19" t="s">
        <v>268</v>
      </c>
      <c r="E16" s="19" t="s">
        <v>269</v>
      </c>
      <c r="F16" s="20">
        <v>8509.49</v>
      </c>
      <c r="G16" s="21" t="s">
        <v>15</v>
      </c>
      <c r="H16" s="18">
        <v>44895</v>
      </c>
    </row>
    <row r="17" spans="2:8" ht="52.5" x14ac:dyDescent="0.4">
      <c r="B17" s="17" t="s">
        <v>240</v>
      </c>
      <c r="C17" s="18">
        <v>44798</v>
      </c>
      <c r="D17" s="19" t="s">
        <v>241</v>
      </c>
      <c r="E17" s="19" t="s">
        <v>242</v>
      </c>
      <c r="F17" s="20">
        <v>11505</v>
      </c>
      <c r="G17" s="21" t="s">
        <v>15</v>
      </c>
      <c r="H17" s="18">
        <v>44895</v>
      </c>
    </row>
    <row r="18" spans="2:8" ht="52.5" x14ac:dyDescent="0.4">
      <c r="B18" s="17" t="s">
        <v>270</v>
      </c>
      <c r="C18" s="18">
        <v>44835</v>
      </c>
      <c r="D18" s="19" t="s">
        <v>271</v>
      </c>
      <c r="E18" s="19" t="s">
        <v>272</v>
      </c>
      <c r="F18" s="20">
        <v>4720</v>
      </c>
      <c r="G18" s="21" t="s">
        <v>15</v>
      </c>
      <c r="H18" s="18">
        <v>44895</v>
      </c>
    </row>
    <row r="19" spans="2:8" x14ac:dyDescent="0.4">
      <c r="B19" s="17" t="s">
        <v>273</v>
      </c>
      <c r="C19" s="18">
        <v>44846</v>
      </c>
      <c r="D19" s="19" t="s">
        <v>220</v>
      </c>
      <c r="E19" s="19" t="s">
        <v>274</v>
      </c>
      <c r="F19" s="20">
        <v>34522.080000000002</v>
      </c>
      <c r="G19" s="21" t="s">
        <v>15</v>
      </c>
      <c r="H19" s="18">
        <v>44895</v>
      </c>
    </row>
    <row r="20" spans="2:8" ht="52.5" x14ac:dyDescent="0.4">
      <c r="B20" s="17" t="s">
        <v>275</v>
      </c>
      <c r="C20" s="18">
        <v>44848</v>
      </c>
      <c r="D20" s="19" t="s">
        <v>199</v>
      </c>
      <c r="E20" s="19" t="s">
        <v>276</v>
      </c>
      <c r="F20" s="20">
        <v>35400</v>
      </c>
      <c r="G20" s="21" t="s">
        <v>15</v>
      </c>
      <c r="H20" s="18">
        <v>44895</v>
      </c>
    </row>
    <row r="21" spans="2:8" ht="52.5" x14ac:dyDescent="0.4">
      <c r="B21" s="17" t="s">
        <v>277</v>
      </c>
      <c r="C21" s="18">
        <v>44848</v>
      </c>
      <c r="D21" s="19" t="s">
        <v>199</v>
      </c>
      <c r="E21" s="19" t="s">
        <v>278</v>
      </c>
      <c r="F21" s="20">
        <v>49560</v>
      </c>
      <c r="G21" s="21" t="s">
        <v>15</v>
      </c>
      <c r="H21" s="18">
        <v>44895</v>
      </c>
    </row>
    <row r="22" spans="2:8" x14ac:dyDescent="0.4">
      <c r="B22" s="17" t="s">
        <v>279</v>
      </c>
      <c r="C22" s="18">
        <v>44852</v>
      </c>
      <c r="D22" s="19" t="s">
        <v>280</v>
      </c>
      <c r="E22" s="19" t="s">
        <v>281</v>
      </c>
      <c r="F22" s="20">
        <v>75893.399999999994</v>
      </c>
      <c r="G22" s="21" t="s">
        <v>15</v>
      </c>
      <c r="H22" s="18">
        <v>44895</v>
      </c>
    </row>
    <row r="23" spans="2:8" ht="52.5" x14ac:dyDescent="0.4">
      <c r="B23" s="17" t="s">
        <v>282</v>
      </c>
      <c r="C23" s="18">
        <v>44854</v>
      </c>
      <c r="D23" s="19" t="s">
        <v>283</v>
      </c>
      <c r="E23" s="19" t="s">
        <v>284</v>
      </c>
      <c r="F23" s="20">
        <v>25000</v>
      </c>
      <c r="G23" s="21" t="s">
        <v>15</v>
      </c>
      <c r="H23" s="18">
        <v>44895</v>
      </c>
    </row>
    <row r="24" spans="2:8" ht="52.5" x14ac:dyDescent="0.4">
      <c r="B24" s="17" t="s">
        <v>285</v>
      </c>
      <c r="C24" s="18">
        <v>44858</v>
      </c>
      <c r="D24" s="19" t="s">
        <v>199</v>
      </c>
      <c r="E24" s="19" t="s">
        <v>286</v>
      </c>
      <c r="F24" s="20">
        <v>31624</v>
      </c>
      <c r="G24" s="21" t="s">
        <v>15</v>
      </c>
      <c r="H24" s="18">
        <v>44895</v>
      </c>
    </row>
    <row r="25" spans="2:8" ht="52.5" x14ac:dyDescent="0.4">
      <c r="B25" s="17" t="s">
        <v>287</v>
      </c>
      <c r="C25" s="18">
        <v>44858</v>
      </c>
      <c r="D25" s="19" t="s">
        <v>288</v>
      </c>
      <c r="E25" s="19" t="s">
        <v>289</v>
      </c>
      <c r="F25" s="20">
        <v>206002.08</v>
      </c>
      <c r="G25" s="21" t="s">
        <v>15</v>
      </c>
      <c r="H25" s="18">
        <v>44895</v>
      </c>
    </row>
    <row r="26" spans="2:8" ht="52.5" x14ac:dyDescent="0.4">
      <c r="B26" s="17" t="s">
        <v>137</v>
      </c>
      <c r="C26" s="18">
        <v>44860</v>
      </c>
      <c r="D26" s="19" t="s">
        <v>70</v>
      </c>
      <c r="E26" s="19" t="s">
        <v>290</v>
      </c>
      <c r="F26" s="20">
        <v>27140</v>
      </c>
      <c r="G26" s="21" t="s">
        <v>15</v>
      </c>
      <c r="H26" s="18">
        <v>44895</v>
      </c>
    </row>
    <row r="27" spans="2:8" ht="52.5" x14ac:dyDescent="0.4">
      <c r="B27" s="17" t="s">
        <v>291</v>
      </c>
      <c r="C27" s="18">
        <v>44861</v>
      </c>
      <c r="D27" s="19" t="s">
        <v>292</v>
      </c>
      <c r="E27" s="19" t="s">
        <v>293</v>
      </c>
      <c r="F27" s="20">
        <v>16298.75</v>
      </c>
      <c r="G27" s="21" t="s">
        <v>15</v>
      </c>
      <c r="H27" s="18">
        <v>44895</v>
      </c>
    </row>
    <row r="28" spans="2:8" ht="52.5" x14ac:dyDescent="0.4">
      <c r="B28" s="17" t="s">
        <v>294</v>
      </c>
      <c r="C28" s="18">
        <v>44861</v>
      </c>
      <c r="D28" s="19" t="s">
        <v>295</v>
      </c>
      <c r="E28" s="19" t="s">
        <v>296</v>
      </c>
      <c r="F28" s="20">
        <v>104800</v>
      </c>
      <c r="G28" s="21" t="s">
        <v>15</v>
      </c>
      <c r="H28" s="18">
        <v>44895</v>
      </c>
    </row>
    <row r="29" spans="2:8" x14ac:dyDescent="0.4">
      <c r="B29" s="17" t="s">
        <v>297</v>
      </c>
      <c r="C29" s="18">
        <v>44862</v>
      </c>
      <c r="D29" s="19" t="s">
        <v>288</v>
      </c>
      <c r="E29" s="19" t="s">
        <v>298</v>
      </c>
      <c r="F29" s="20">
        <v>192006.1</v>
      </c>
      <c r="G29" s="21" t="s">
        <v>15</v>
      </c>
      <c r="H29" s="18">
        <v>44895</v>
      </c>
    </row>
    <row r="30" spans="2:8" x14ac:dyDescent="0.4">
      <c r="B30" s="17" t="s">
        <v>299</v>
      </c>
      <c r="C30" s="18">
        <v>44862</v>
      </c>
      <c r="D30" s="19" t="s">
        <v>26</v>
      </c>
      <c r="E30" s="19" t="s">
        <v>300</v>
      </c>
      <c r="F30" s="20">
        <v>399523.54</v>
      </c>
      <c r="G30" s="21" t="s">
        <v>15</v>
      </c>
      <c r="H30" s="18">
        <v>44895</v>
      </c>
    </row>
    <row r="31" spans="2:8" x14ac:dyDescent="0.4">
      <c r="B31" s="17" t="s">
        <v>31</v>
      </c>
      <c r="C31" s="18">
        <v>44865</v>
      </c>
      <c r="D31" s="19" t="s">
        <v>259</v>
      </c>
      <c r="E31" s="19" t="s">
        <v>260</v>
      </c>
      <c r="F31" s="20">
        <v>16270840</v>
      </c>
      <c r="G31" s="21" t="s">
        <v>15</v>
      </c>
      <c r="H31" s="18">
        <v>44895</v>
      </c>
    </row>
    <row r="32" spans="2:8" x14ac:dyDescent="0.4">
      <c r="B32" s="26"/>
      <c r="C32" s="26"/>
      <c r="D32" s="26"/>
      <c r="E32" s="26" t="s">
        <v>39</v>
      </c>
      <c r="F32" s="24">
        <f>SUBTOTAL(109,Tabla43467891011[MONTO])</f>
        <v>17670737.100000001</v>
      </c>
      <c r="G32" s="25"/>
      <c r="H32" s="26"/>
    </row>
    <row r="33" spans="2:8" x14ac:dyDescent="0.4">
      <c r="B33" s="29" t="s">
        <v>40</v>
      </c>
      <c r="C33" s="29"/>
      <c r="D33" s="29"/>
      <c r="E33" s="29"/>
      <c r="G33" s="35"/>
      <c r="H33" s="29"/>
    </row>
    <row r="34" spans="2:8" x14ac:dyDescent="0.4">
      <c r="B34" s="29"/>
      <c r="C34" s="29"/>
      <c r="D34" s="29"/>
      <c r="E34" s="29"/>
      <c r="G34" s="35"/>
      <c r="H34" s="29"/>
    </row>
    <row r="35" spans="2:8" x14ac:dyDescent="0.4">
      <c r="B35" s="28" t="s">
        <v>41</v>
      </c>
      <c r="C35" s="29"/>
      <c r="D35" s="29"/>
      <c r="E35" s="28" t="s">
        <v>42</v>
      </c>
      <c r="G35" s="28" t="s">
        <v>43</v>
      </c>
      <c r="H35" s="29"/>
    </row>
    <row r="36" spans="2:8" x14ac:dyDescent="0.4">
      <c r="B36" s="29"/>
      <c r="C36" s="29"/>
      <c r="D36" s="29"/>
      <c r="E36" s="29"/>
      <c r="G36" s="35"/>
      <c r="H36" s="29"/>
    </row>
    <row r="37" spans="2:8" x14ac:dyDescent="0.4">
      <c r="B37" s="29"/>
      <c r="C37" s="29"/>
      <c r="D37" s="29"/>
      <c r="E37" s="29"/>
      <c r="G37" s="35"/>
      <c r="H37" s="29"/>
    </row>
    <row r="38" spans="2:8" x14ac:dyDescent="0.4">
      <c r="B38" s="36" t="s">
        <v>44</v>
      </c>
      <c r="E38" s="30" t="s">
        <v>45</v>
      </c>
      <c r="G38" s="30" t="s">
        <v>46</v>
      </c>
    </row>
    <row r="39" spans="2:8" x14ac:dyDescent="0.4">
      <c r="B39" s="36" t="s">
        <v>47</v>
      </c>
      <c r="E39" s="30" t="s">
        <v>48</v>
      </c>
      <c r="G39" s="30" t="s">
        <v>49</v>
      </c>
    </row>
    <row r="40" spans="2:8" x14ac:dyDescent="0.4">
      <c r="B40" s="28" t="s">
        <v>50</v>
      </c>
      <c r="E40" s="30" t="s">
        <v>51</v>
      </c>
      <c r="F40" s="37"/>
      <c r="G40" s="30" t="s">
        <v>52</v>
      </c>
    </row>
    <row r="42" spans="2:8" x14ac:dyDescent="0.4">
      <c r="E42" s="37"/>
    </row>
    <row r="43" spans="2:8" x14ac:dyDescent="0.4">
      <c r="E43" s="37"/>
    </row>
    <row r="44" spans="2:8" x14ac:dyDescent="0.4">
      <c r="E44" s="37"/>
    </row>
    <row r="46" spans="2:8" x14ac:dyDescent="0.4">
      <c r="B46" s="29"/>
    </row>
    <row r="59" spans="5:5" x14ac:dyDescent="0.4">
      <c r="E5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76CDA-53A6-4383-B936-F966E5639658}">
  <dimension ref="B1:H61"/>
  <sheetViews>
    <sheetView zoomScale="40" zoomScaleNormal="40" workbookViewId="0">
      <selection activeCell="B33" sqref="B3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301</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44926</v>
      </c>
    </row>
    <row r="14" spans="2:8" ht="52.5" x14ac:dyDescent="0.4">
      <c r="B14" s="17">
        <v>156</v>
      </c>
      <c r="C14" s="18">
        <v>44531</v>
      </c>
      <c r="D14" s="19" t="s">
        <v>54</v>
      </c>
      <c r="E14" s="19" t="s">
        <v>55</v>
      </c>
      <c r="F14" s="20">
        <v>77563.199999999997</v>
      </c>
      <c r="G14" s="21" t="s">
        <v>15</v>
      </c>
      <c r="H14" s="18">
        <v>44926</v>
      </c>
    </row>
    <row r="15" spans="2:8" ht="52.5" x14ac:dyDescent="0.4">
      <c r="B15" s="17" t="s">
        <v>183</v>
      </c>
      <c r="C15" s="18">
        <v>44735</v>
      </c>
      <c r="D15" s="19" t="s">
        <v>184</v>
      </c>
      <c r="E15" s="19" t="s">
        <v>185</v>
      </c>
      <c r="F15" s="20">
        <v>29415</v>
      </c>
      <c r="G15" s="21" t="s">
        <v>15</v>
      </c>
      <c r="H15" s="18">
        <v>44926</v>
      </c>
    </row>
    <row r="16" spans="2:8" x14ac:dyDescent="0.4">
      <c r="B16" s="17" t="s">
        <v>302</v>
      </c>
      <c r="C16" s="18">
        <v>44815</v>
      </c>
      <c r="D16" s="19" t="s">
        <v>303</v>
      </c>
      <c r="E16" s="19" t="s">
        <v>304</v>
      </c>
      <c r="F16" s="20">
        <v>557285.6</v>
      </c>
      <c r="G16" s="21" t="s">
        <v>15</v>
      </c>
      <c r="H16" s="18">
        <v>44926</v>
      </c>
    </row>
    <row r="17" spans="2:8" x14ac:dyDescent="0.4">
      <c r="B17" s="17" t="s">
        <v>305</v>
      </c>
      <c r="C17" s="18">
        <v>44846</v>
      </c>
      <c r="D17" s="19" t="s">
        <v>306</v>
      </c>
      <c r="E17" s="19" t="s">
        <v>307</v>
      </c>
      <c r="F17" s="20">
        <v>8614</v>
      </c>
      <c r="G17" s="21" t="s">
        <v>15</v>
      </c>
      <c r="H17" s="18">
        <v>44926</v>
      </c>
    </row>
    <row r="18" spans="2:8" ht="52.5" x14ac:dyDescent="0.4">
      <c r="B18" s="17" t="s">
        <v>308</v>
      </c>
      <c r="C18" s="18">
        <v>44880</v>
      </c>
      <c r="D18" s="19" t="s">
        <v>309</v>
      </c>
      <c r="E18" s="19" t="s">
        <v>310</v>
      </c>
      <c r="F18" s="20">
        <v>14750</v>
      </c>
      <c r="G18" s="21" t="s">
        <v>15</v>
      </c>
      <c r="H18" s="18">
        <v>44926</v>
      </c>
    </row>
    <row r="19" spans="2:8" x14ac:dyDescent="0.4">
      <c r="B19" s="17" t="s">
        <v>311</v>
      </c>
      <c r="C19" s="18">
        <v>44881</v>
      </c>
      <c r="D19" s="19" t="s">
        <v>162</v>
      </c>
      <c r="E19" s="19" t="s">
        <v>312</v>
      </c>
      <c r="F19" s="20">
        <v>75893.399999999994</v>
      </c>
      <c r="G19" s="21" t="s">
        <v>15</v>
      </c>
      <c r="H19" s="18">
        <v>44926</v>
      </c>
    </row>
    <row r="20" spans="2:8" x14ac:dyDescent="0.4">
      <c r="B20" s="17" t="s">
        <v>313</v>
      </c>
      <c r="C20" s="18">
        <v>44883</v>
      </c>
      <c r="D20" s="19" t="s">
        <v>35</v>
      </c>
      <c r="E20" s="19" t="s">
        <v>314</v>
      </c>
      <c r="F20" s="20">
        <v>210598.12</v>
      </c>
      <c r="G20" s="21" t="s">
        <v>15</v>
      </c>
      <c r="H20" s="18">
        <v>44926</v>
      </c>
    </row>
    <row r="21" spans="2:8" ht="52.5" x14ac:dyDescent="0.4">
      <c r="B21" s="17" t="s">
        <v>315</v>
      </c>
      <c r="C21" s="18">
        <v>44886</v>
      </c>
      <c r="D21" s="19" t="s">
        <v>316</v>
      </c>
      <c r="E21" s="19" t="s">
        <v>317</v>
      </c>
      <c r="F21" s="20">
        <v>10785.2</v>
      </c>
      <c r="G21" s="21" t="s">
        <v>15</v>
      </c>
      <c r="H21" s="18">
        <v>44926</v>
      </c>
    </row>
    <row r="22" spans="2:8" ht="52.5" x14ac:dyDescent="0.4">
      <c r="B22" s="17" t="s">
        <v>318</v>
      </c>
      <c r="C22" s="18">
        <v>44886</v>
      </c>
      <c r="D22" s="19" t="s">
        <v>319</v>
      </c>
      <c r="E22" s="19" t="s">
        <v>320</v>
      </c>
      <c r="F22" s="20">
        <v>140184</v>
      </c>
      <c r="G22" s="21" t="s">
        <v>15</v>
      </c>
      <c r="H22" s="18">
        <v>44926</v>
      </c>
    </row>
    <row r="23" spans="2:8" x14ac:dyDescent="0.4">
      <c r="B23" s="17" t="s">
        <v>74</v>
      </c>
      <c r="C23" s="18">
        <v>44887</v>
      </c>
      <c r="D23" s="19" t="s">
        <v>321</v>
      </c>
      <c r="E23" s="19" t="s">
        <v>322</v>
      </c>
      <c r="F23" s="20">
        <v>188160</v>
      </c>
      <c r="G23" s="21" t="s">
        <v>15</v>
      </c>
      <c r="H23" s="18">
        <v>44926</v>
      </c>
    </row>
    <row r="24" spans="2:8" x14ac:dyDescent="0.4">
      <c r="B24" s="17" t="s">
        <v>323</v>
      </c>
      <c r="C24" s="18">
        <v>44887</v>
      </c>
      <c r="D24" s="19" t="s">
        <v>324</v>
      </c>
      <c r="E24" s="19" t="s">
        <v>325</v>
      </c>
      <c r="F24" s="20">
        <v>11844.6</v>
      </c>
      <c r="G24" s="21" t="s">
        <v>15</v>
      </c>
      <c r="H24" s="18">
        <v>44926</v>
      </c>
    </row>
    <row r="25" spans="2:8" x14ac:dyDescent="0.4">
      <c r="B25" s="17" t="s">
        <v>326</v>
      </c>
      <c r="C25" s="18">
        <v>44887</v>
      </c>
      <c r="D25" s="19" t="s">
        <v>327</v>
      </c>
      <c r="E25" s="19" t="s">
        <v>328</v>
      </c>
      <c r="F25" s="20">
        <v>364663.61</v>
      </c>
      <c r="G25" s="21" t="s">
        <v>15</v>
      </c>
      <c r="H25" s="18">
        <v>44926</v>
      </c>
    </row>
    <row r="26" spans="2:8" x14ac:dyDescent="0.4">
      <c r="B26" s="17" t="s">
        <v>56</v>
      </c>
      <c r="C26" s="18">
        <v>44888</v>
      </c>
      <c r="D26" s="19" t="s">
        <v>321</v>
      </c>
      <c r="E26" s="19" t="s">
        <v>329</v>
      </c>
      <c r="F26" s="20">
        <v>75750</v>
      </c>
      <c r="G26" s="21" t="s">
        <v>15</v>
      </c>
      <c r="H26" s="18">
        <v>44926</v>
      </c>
    </row>
    <row r="27" spans="2:8" ht="52.5" x14ac:dyDescent="0.4">
      <c r="B27" s="17" t="s">
        <v>28</v>
      </c>
      <c r="C27" s="18">
        <v>44888</v>
      </c>
      <c r="D27" s="19" t="s">
        <v>70</v>
      </c>
      <c r="E27" s="19" t="s">
        <v>330</v>
      </c>
      <c r="F27" s="20">
        <v>93810</v>
      </c>
      <c r="G27" s="21" t="s">
        <v>15</v>
      </c>
      <c r="H27" s="18">
        <v>44926</v>
      </c>
    </row>
    <row r="28" spans="2:8" x14ac:dyDescent="0.4">
      <c r="B28" s="17" t="s">
        <v>331</v>
      </c>
      <c r="C28" s="18">
        <v>44889</v>
      </c>
      <c r="D28" s="19" t="s">
        <v>332</v>
      </c>
      <c r="E28" s="19" t="s">
        <v>333</v>
      </c>
      <c r="F28" s="20">
        <v>111007.45</v>
      </c>
      <c r="G28" s="21" t="s">
        <v>15</v>
      </c>
      <c r="H28" s="18">
        <v>44926</v>
      </c>
    </row>
    <row r="29" spans="2:8" x14ac:dyDescent="0.4">
      <c r="B29" s="17" t="s">
        <v>334</v>
      </c>
      <c r="C29" s="18">
        <v>44889</v>
      </c>
      <c r="D29" s="19" t="s">
        <v>23</v>
      </c>
      <c r="E29" s="19" t="s">
        <v>335</v>
      </c>
      <c r="F29" s="20">
        <v>168774.15</v>
      </c>
      <c r="G29" s="21" t="s">
        <v>15</v>
      </c>
      <c r="H29" s="18">
        <v>44926</v>
      </c>
    </row>
    <row r="30" spans="2:8" ht="52.5" x14ac:dyDescent="0.4">
      <c r="B30" s="17" t="s">
        <v>336</v>
      </c>
      <c r="C30" s="18">
        <v>44893</v>
      </c>
      <c r="D30" s="19" t="s">
        <v>199</v>
      </c>
      <c r="E30" s="19" t="s">
        <v>337</v>
      </c>
      <c r="F30" s="20">
        <v>18762</v>
      </c>
      <c r="G30" s="21" t="s">
        <v>15</v>
      </c>
      <c r="H30" s="18">
        <v>44926</v>
      </c>
    </row>
    <row r="31" spans="2:8" ht="52.5" x14ac:dyDescent="0.4">
      <c r="B31" s="17" t="s">
        <v>338</v>
      </c>
      <c r="C31" s="18">
        <v>44893</v>
      </c>
      <c r="D31" s="19" t="s">
        <v>23</v>
      </c>
      <c r="E31" s="19" t="s">
        <v>339</v>
      </c>
      <c r="F31" s="20">
        <v>192006.1</v>
      </c>
      <c r="G31" s="21" t="s">
        <v>15</v>
      </c>
      <c r="H31" s="18">
        <v>44926</v>
      </c>
    </row>
    <row r="32" spans="2:8" x14ac:dyDescent="0.4">
      <c r="B32" s="17" t="s">
        <v>340</v>
      </c>
      <c r="C32" s="18">
        <v>44893</v>
      </c>
      <c r="D32" s="19" t="s">
        <v>26</v>
      </c>
      <c r="E32" s="19" t="s">
        <v>341</v>
      </c>
      <c r="F32" s="20">
        <v>326335.58</v>
      </c>
      <c r="G32" s="21" t="s">
        <v>15</v>
      </c>
      <c r="H32" s="18">
        <v>44926</v>
      </c>
    </row>
    <row r="33" spans="2:8" x14ac:dyDescent="0.4">
      <c r="B33" s="17" t="s">
        <v>31</v>
      </c>
      <c r="C33" s="18">
        <v>44895</v>
      </c>
      <c r="D33" s="19" t="s">
        <v>259</v>
      </c>
      <c r="E33" s="19" t="s">
        <v>260</v>
      </c>
      <c r="F33" s="20">
        <v>17839750</v>
      </c>
      <c r="G33" s="21" t="s">
        <v>15</v>
      </c>
      <c r="H33" s="18">
        <v>44895</v>
      </c>
    </row>
    <row r="34" spans="2:8" x14ac:dyDescent="0.4">
      <c r="B34" s="26"/>
      <c r="C34" s="26"/>
      <c r="D34" s="26"/>
      <c r="E34" s="26" t="s">
        <v>39</v>
      </c>
      <c r="F34" s="24">
        <f>SUBTOTAL(109,Tabla4346789101112[MONTO])</f>
        <v>20586366.469999999</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98470-8EB8-4689-B94B-645AEF3A37D7}">
  <dimension ref="B1:H46"/>
  <sheetViews>
    <sheetView zoomScale="40" zoomScaleNormal="40" workbookViewId="0">
      <selection activeCell="E39" sqref="E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342</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44957</v>
      </c>
    </row>
    <row r="14" spans="2:8" ht="52.5" x14ac:dyDescent="0.4">
      <c r="B14" s="17">
        <v>156</v>
      </c>
      <c r="C14" s="18">
        <v>44531</v>
      </c>
      <c r="D14" s="19" t="s">
        <v>54</v>
      </c>
      <c r="E14" s="19" t="s">
        <v>55</v>
      </c>
      <c r="F14" s="20">
        <v>77563.199999999997</v>
      </c>
      <c r="G14" s="21" t="s">
        <v>15</v>
      </c>
      <c r="H14" s="18">
        <v>44957</v>
      </c>
    </row>
    <row r="15" spans="2:8" x14ac:dyDescent="0.4">
      <c r="B15" s="17" t="s">
        <v>343</v>
      </c>
      <c r="C15" s="18">
        <v>44914</v>
      </c>
      <c r="D15" s="19" t="s">
        <v>162</v>
      </c>
      <c r="E15" s="19" t="s">
        <v>344</v>
      </c>
      <c r="F15" s="20">
        <v>75893.399999999994</v>
      </c>
      <c r="G15" s="21" t="s">
        <v>15</v>
      </c>
      <c r="H15" s="18">
        <v>44957</v>
      </c>
    </row>
    <row r="16" spans="2:8" x14ac:dyDescent="0.4">
      <c r="B16" s="17" t="s">
        <v>345</v>
      </c>
      <c r="C16" s="18">
        <v>44919</v>
      </c>
      <c r="D16" s="19" t="s">
        <v>23</v>
      </c>
      <c r="E16" s="19" t="s">
        <v>346</v>
      </c>
      <c r="F16" s="20">
        <v>129844</v>
      </c>
      <c r="G16" s="21" t="s">
        <v>15</v>
      </c>
      <c r="H16" s="18">
        <v>44957</v>
      </c>
    </row>
    <row r="17" spans="2:8" ht="52.5" x14ac:dyDescent="0.4">
      <c r="B17" s="17" t="s">
        <v>347</v>
      </c>
      <c r="C17" s="18">
        <v>44923</v>
      </c>
      <c r="D17" s="19" t="s">
        <v>23</v>
      </c>
      <c r="E17" s="19" t="s">
        <v>348</v>
      </c>
      <c r="F17" s="20">
        <v>192006.1</v>
      </c>
      <c r="G17" s="21" t="s">
        <v>15</v>
      </c>
      <c r="H17" s="18">
        <v>44957</v>
      </c>
    </row>
    <row r="18" spans="2:8" x14ac:dyDescent="0.4">
      <c r="B18" s="17" t="s">
        <v>349</v>
      </c>
      <c r="C18" s="18">
        <v>44923</v>
      </c>
      <c r="D18" s="19" t="s">
        <v>26</v>
      </c>
      <c r="E18" s="19" t="s">
        <v>350</v>
      </c>
      <c r="F18" s="20">
        <v>321701.5</v>
      </c>
      <c r="G18" s="21" t="s">
        <v>15</v>
      </c>
      <c r="H18" s="18">
        <v>44957</v>
      </c>
    </row>
    <row r="19" spans="2:8" x14ac:dyDescent="0.4">
      <c r="B19" s="26"/>
      <c r="C19" s="26"/>
      <c r="D19" s="26"/>
      <c r="E19" s="26" t="s">
        <v>39</v>
      </c>
      <c r="F19" s="24">
        <f>SUBTOTAL(109,Tabla434678910111213[MONTO])</f>
        <v>867422.66</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3E343-5DE8-44C4-870A-0C0505875828}">
  <dimension ref="B1:H46"/>
  <sheetViews>
    <sheetView zoomScale="40" zoomScaleNormal="40" workbookViewId="0">
      <selection activeCell="D27" sqref="D2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351</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44959</v>
      </c>
    </row>
    <row r="14" spans="2:8" ht="52.5" x14ac:dyDescent="0.4">
      <c r="B14" s="17">
        <v>156</v>
      </c>
      <c r="C14" s="18">
        <v>44531</v>
      </c>
      <c r="D14" s="19" t="s">
        <v>54</v>
      </c>
      <c r="E14" s="19" t="s">
        <v>55</v>
      </c>
      <c r="F14" s="20">
        <v>77563.199999999997</v>
      </c>
      <c r="G14" s="21" t="s">
        <v>15</v>
      </c>
      <c r="H14" s="18">
        <v>44959</v>
      </c>
    </row>
    <row r="15" spans="2:8" x14ac:dyDescent="0.4">
      <c r="B15" s="17" t="s">
        <v>352</v>
      </c>
      <c r="C15" s="18">
        <v>44944</v>
      </c>
      <c r="D15" s="19" t="s">
        <v>162</v>
      </c>
      <c r="E15" s="19" t="s">
        <v>344</v>
      </c>
      <c r="F15" s="20">
        <v>78820</v>
      </c>
      <c r="G15" s="21" t="s">
        <v>15</v>
      </c>
      <c r="H15" s="18">
        <v>44959</v>
      </c>
    </row>
    <row r="16" spans="2:8" x14ac:dyDescent="0.4">
      <c r="B16" s="17" t="s">
        <v>353</v>
      </c>
      <c r="C16" s="18">
        <v>44950</v>
      </c>
      <c r="D16" s="19" t="s">
        <v>23</v>
      </c>
      <c r="E16" s="19" t="s">
        <v>354</v>
      </c>
      <c r="F16" s="20">
        <v>129844</v>
      </c>
      <c r="G16" s="21" t="s">
        <v>15</v>
      </c>
      <c r="H16" s="18">
        <v>44959</v>
      </c>
    </row>
    <row r="17" spans="2:8" x14ac:dyDescent="0.4">
      <c r="B17" s="17" t="s">
        <v>355</v>
      </c>
      <c r="C17" s="18">
        <v>44946</v>
      </c>
      <c r="D17" s="19" t="s">
        <v>356</v>
      </c>
      <c r="E17" s="19" t="s">
        <v>357</v>
      </c>
      <c r="F17" s="20">
        <v>31270</v>
      </c>
      <c r="G17" s="21" t="s">
        <v>15</v>
      </c>
      <c r="H17" s="18">
        <v>44959</v>
      </c>
    </row>
    <row r="18" spans="2:8" x14ac:dyDescent="0.4">
      <c r="B18" s="17"/>
      <c r="C18" s="18"/>
      <c r="D18" s="19"/>
      <c r="E18" s="19"/>
      <c r="F18" s="20"/>
      <c r="G18" s="21"/>
      <c r="H18" s="18"/>
    </row>
    <row r="19" spans="2:8" x14ac:dyDescent="0.4">
      <c r="B19" s="26"/>
      <c r="C19" s="26"/>
      <c r="D19" s="26"/>
      <c r="E19" s="26" t="s">
        <v>39</v>
      </c>
      <c r="F19" s="24">
        <f>SUBTOTAL(109,Tabla43467891011121314[MONTO])</f>
        <v>387911.66000000003</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0594-DA14-4985-851E-09CBD595F425}">
  <dimension ref="B1:H49"/>
  <sheetViews>
    <sheetView zoomScale="40" zoomScaleNormal="40" workbookViewId="0">
      <selection activeCell="O16" sqref="O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351</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44985</v>
      </c>
    </row>
    <row r="14" spans="2:8" ht="52.5" x14ac:dyDescent="0.4">
      <c r="B14" s="17">
        <v>156</v>
      </c>
      <c r="C14" s="18">
        <v>44531</v>
      </c>
      <c r="D14" s="19" t="s">
        <v>54</v>
      </c>
      <c r="E14" s="19" t="s">
        <v>55</v>
      </c>
      <c r="F14" s="20">
        <v>77563.199999999997</v>
      </c>
      <c r="G14" s="21" t="s">
        <v>15</v>
      </c>
      <c r="H14" s="18">
        <v>44985</v>
      </c>
    </row>
    <row r="15" spans="2:8" ht="52.5" x14ac:dyDescent="0.4">
      <c r="B15" s="17" t="s">
        <v>358</v>
      </c>
      <c r="C15" s="18">
        <v>44902</v>
      </c>
      <c r="D15" s="19" t="s">
        <v>359</v>
      </c>
      <c r="E15" s="19" t="s">
        <v>360</v>
      </c>
      <c r="F15" s="20">
        <v>270000</v>
      </c>
      <c r="G15" s="21" t="s">
        <v>15</v>
      </c>
      <c r="H15" s="18">
        <v>44985</v>
      </c>
    </row>
    <row r="16" spans="2:8" x14ac:dyDescent="0.4">
      <c r="B16" s="17" t="s">
        <v>352</v>
      </c>
      <c r="C16" s="18">
        <v>44944</v>
      </c>
      <c r="D16" s="19" t="s">
        <v>162</v>
      </c>
      <c r="E16" s="19" t="s">
        <v>344</v>
      </c>
      <c r="F16" s="20">
        <v>78820</v>
      </c>
      <c r="G16" s="21" t="s">
        <v>15</v>
      </c>
      <c r="H16" s="18">
        <v>44985</v>
      </c>
    </row>
    <row r="17" spans="2:8" x14ac:dyDescent="0.4">
      <c r="B17" s="17" t="s">
        <v>353</v>
      </c>
      <c r="C17" s="18">
        <v>44950</v>
      </c>
      <c r="D17" s="19" t="s">
        <v>23</v>
      </c>
      <c r="E17" s="19" t="s">
        <v>354</v>
      </c>
      <c r="F17" s="20">
        <v>129844</v>
      </c>
      <c r="G17" s="21" t="s">
        <v>15</v>
      </c>
      <c r="H17" s="18">
        <v>44985</v>
      </c>
    </row>
    <row r="18" spans="2:8" x14ac:dyDescent="0.4">
      <c r="B18" s="17" t="s">
        <v>361</v>
      </c>
      <c r="C18" s="18">
        <v>44946</v>
      </c>
      <c r="D18" s="19" t="s">
        <v>356</v>
      </c>
      <c r="E18" s="19" t="s">
        <v>357</v>
      </c>
      <c r="F18" s="20">
        <v>31270</v>
      </c>
      <c r="G18" s="21" t="s">
        <v>15</v>
      </c>
      <c r="H18" s="18">
        <v>44985</v>
      </c>
    </row>
    <row r="19" spans="2:8" x14ac:dyDescent="0.4">
      <c r="B19" s="17" t="s">
        <v>362</v>
      </c>
      <c r="C19" s="18">
        <v>44942</v>
      </c>
      <c r="D19" s="19" t="s">
        <v>178</v>
      </c>
      <c r="E19" s="19" t="s">
        <v>363</v>
      </c>
      <c r="F19" s="20">
        <v>25000</v>
      </c>
      <c r="G19" s="21" t="s">
        <v>15</v>
      </c>
      <c r="H19" s="18">
        <v>44985</v>
      </c>
    </row>
    <row r="20" spans="2:8" x14ac:dyDescent="0.4">
      <c r="B20" s="17" t="s">
        <v>364</v>
      </c>
      <c r="C20" s="18">
        <v>44953</v>
      </c>
      <c r="D20" s="19" t="s">
        <v>187</v>
      </c>
      <c r="E20" s="19" t="s">
        <v>365</v>
      </c>
      <c r="F20" s="20">
        <v>318653.68</v>
      </c>
      <c r="G20" s="21" t="s">
        <v>15</v>
      </c>
      <c r="H20" s="18">
        <v>44985</v>
      </c>
    </row>
    <row r="21" spans="2:8" ht="52.5" x14ac:dyDescent="0.4">
      <c r="B21" s="17" t="s">
        <v>366</v>
      </c>
      <c r="C21" s="18">
        <v>44956</v>
      </c>
      <c r="D21" s="19" t="s">
        <v>367</v>
      </c>
      <c r="E21" s="19" t="s">
        <v>363</v>
      </c>
      <c r="F21" s="20">
        <v>10000</v>
      </c>
      <c r="G21" s="21" t="s">
        <v>15</v>
      </c>
      <c r="H21" s="18">
        <v>44985</v>
      </c>
    </row>
    <row r="22" spans="2:8" x14ac:dyDescent="0.4">
      <c r="B22" s="26"/>
      <c r="C22" s="26"/>
      <c r="D22" s="26"/>
      <c r="E22" s="26" t="s">
        <v>39</v>
      </c>
      <c r="F22" s="24">
        <f>SUBTOTAL(109,Tabla4346789101112131415[MONTO])</f>
        <v>1011565.3400000001</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C7AA-7FA7-4EC5-ADF9-AF7CF9E13305}">
  <dimension ref="B1:H49"/>
  <sheetViews>
    <sheetView zoomScale="40" zoomScaleNormal="40" workbookViewId="0">
      <selection activeCell="F18" sqref="F18"/>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368</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45016</v>
      </c>
    </row>
    <row r="14" spans="2:8" ht="52.5" x14ac:dyDescent="0.4">
      <c r="B14" s="17">
        <v>156</v>
      </c>
      <c r="C14" s="18">
        <v>44531</v>
      </c>
      <c r="D14" s="19" t="s">
        <v>54</v>
      </c>
      <c r="E14" s="19" t="s">
        <v>55</v>
      </c>
      <c r="F14" s="20">
        <v>77563.199999999997</v>
      </c>
      <c r="G14" s="21" t="s">
        <v>15</v>
      </c>
      <c r="H14" s="18">
        <v>45016</v>
      </c>
    </row>
    <row r="15" spans="2:8" ht="52.5" x14ac:dyDescent="0.4">
      <c r="B15" s="17" t="s">
        <v>358</v>
      </c>
      <c r="C15" s="18">
        <v>44902</v>
      </c>
      <c r="D15" s="19" t="s">
        <v>359</v>
      </c>
      <c r="E15" s="19" t="s">
        <v>360</v>
      </c>
      <c r="F15" s="20">
        <v>270000</v>
      </c>
      <c r="G15" s="21" t="s">
        <v>15</v>
      </c>
      <c r="H15" s="18">
        <v>45016</v>
      </c>
    </row>
    <row r="16" spans="2:8" x14ac:dyDescent="0.4">
      <c r="B16" s="17" t="s">
        <v>362</v>
      </c>
      <c r="C16" s="18">
        <v>44942</v>
      </c>
      <c r="D16" s="19" t="s">
        <v>178</v>
      </c>
      <c r="E16" s="19" t="s">
        <v>363</v>
      </c>
      <c r="F16" s="20">
        <v>25000</v>
      </c>
      <c r="G16" s="21" t="s">
        <v>15</v>
      </c>
      <c r="H16" s="18">
        <v>45016</v>
      </c>
    </row>
    <row r="17" spans="2:8" ht="52.5" x14ac:dyDescent="0.4">
      <c r="B17" s="17" t="s">
        <v>366</v>
      </c>
      <c r="C17" s="18">
        <v>44956</v>
      </c>
      <c r="D17" s="19" t="s">
        <v>367</v>
      </c>
      <c r="E17" s="19" t="s">
        <v>363</v>
      </c>
      <c r="F17" s="20">
        <v>10000</v>
      </c>
      <c r="G17" s="21" t="s">
        <v>15</v>
      </c>
      <c r="H17" s="18">
        <v>45016</v>
      </c>
    </row>
    <row r="18" spans="2:8" x14ac:dyDescent="0.4">
      <c r="B18" s="17" t="s">
        <v>369</v>
      </c>
      <c r="C18" s="18"/>
      <c r="D18" s="19" t="s">
        <v>23</v>
      </c>
      <c r="E18" s="19" t="s">
        <v>370</v>
      </c>
      <c r="F18" s="20"/>
      <c r="G18" s="21" t="s">
        <v>15</v>
      </c>
      <c r="H18" s="18">
        <v>45016</v>
      </c>
    </row>
    <row r="19" spans="2:8" x14ac:dyDescent="0.4">
      <c r="B19" s="17"/>
      <c r="C19" s="18"/>
      <c r="D19" s="19"/>
      <c r="E19" s="19"/>
      <c r="F19" s="20"/>
      <c r="G19" s="21" t="s">
        <v>15</v>
      </c>
      <c r="H19" s="18">
        <v>45016</v>
      </c>
    </row>
    <row r="20" spans="2:8" x14ac:dyDescent="0.4">
      <c r="B20" s="17"/>
      <c r="C20" s="18"/>
      <c r="D20" s="19"/>
      <c r="E20" s="19"/>
      <c r="F20" s="20"/>
      <c r="G20" s="21" t="s">
        <v>15</v>
      </c>
      <c r="H20" s="18">
        <v>45016</v>
      </c>
    </row>
    <row r="21" spans="2:8" x14ac:dyDescent="0.4">
      <c r="B21" s="17"/>
      <c r="C21" s="18"/>
      <c r="D21" s="19"/>
      <c r="E21" s="19"/>
      <c r="F21" s="20"/>
      <c r="G21" s="21" t="s">
        <v>15</v>
      </c>
      <c r="H21" s="18">
        <v>45016</v>
      </c>
    </row>
    <row r="22" spans="2:8" x14ac:dyDescent="0.4">
      <c r="B22" s="26"/>
      <c r="C22" s="26"/>
      <c r="D22" s="26"/>
      <c r="E22" s="26" t="s">
        <v>39</v>
      </c>
      <c r="F22" s="24">
        <f>SUBTOTAL(109,Tabla434678910111213141516[MONTO])</f>
        <v>452977.66000000003</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7AF39-EC79-4EA6-94DE-FD34F2F27D3A}">
  <dimension ref="B1:H56"/>
  <sheetViews>
    <sheetView zoomScale="40" zoomScaleNormal="40" workbookViewId="0">
      <selection activeCell="C43" sqref="C4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371</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45077</v>
      </c>
    </row>
    <row r="14" spans="2:8" ht="52.5" x14ac:dyDescent="0.4">
      <c r="B14" s="17">
        <v>156</v>
      </c>
      <c r="C14" s="18">
        <v>44531</v>
      </c>
      <c r="D14" s="19" t="s">
        <v>54</v>
      </c>
      <c r="E14" s="19" t="s">
        <v>55</v>
      </c>
      <c r="F14" s="20">
        <v>77563.199999999997</v>
      </c>
      <c r="G14" s="21" t="s">
        <v>15</v>
      </c>
      <c r="H14" s="18">
        <v>45077</v>
      </c>
    </row>
    <row r="15" spans="2:8" ht="52.5" x14ac:dyDescent="0.4">
      <c r="B15" s="17" t="s">
        <v>358</v>
      </c>
      <c r="C15" s="18">
        <v>44902</v>
      </c>
      <c r="D15" s="19" t="s">
        <v>359</v>
      </c>
      <c r="E15" s="19" t="s">
        <v>360</v>
      </c>
      <c r="F15" s="20">
        <v>270000</v>
      </c>
      <c r="G15" s="21" t="s">
        <v>15</v>
      </c>
      <c r="H15" s="18">
        <v>45077</v>
      </c>
    </row>
    <row r="16" spans="2:8" ht="52.5" x14ac:dyDescent="0.4">
      <c r="B16" s="17" t="s">
        <v>372</v>
      </c>
      <c r="C16" s="18">
        <v>45028</v>
      </c>
      <c r="D16" s="19" t="s">
        <v>373</v>
      </c>
      <c r="E16" s="19" t="s">
        <v>374</v>
      </c>
      <c r="F16" s="20">
        <v>88525.25</v>
      </c>
      <c r="G16" s="21" t="s">
        <v>15</v>
      </c>
      <c r="H16" s="18">
        <v>45077</v>
      </c>
    </row>
    <row r="17" spans="2:8" ht="52.5" x14ac:dyDescent="0.4">
      <c r="B17" s="17" t="s">
        <v>375</v>
      </c>
      <c r="C17" s="18">
        <v>45035</v>
      </c>
      <c r="D17" s="19" t="s">
        <v>376</v>
      </c>
      <c r="E17" s="19" t="s">
        <v>377</v>
      </c>
      <c r="F17" s="20">
        <v>208911.32</v>
      </c>
      <c r="G17" s="21" t="s">
        <v>15</v>
      </c>
      <c r="H17" s="18">
        <v>45077</v>
      </c>
    </row>
    <row r="18" spans="2:8" x14ac:dyDescent="0.4">
      <c r="B18" s="17" t="s">
        <v>378</v>
      </c>
      <c r="C18" s="18">
        <v>45035</v>
      </c>
      <c r="D18" s="19" t="s">
        <v>280</v>
      </c>
      <c r="E18" s="19" t="s">
        <v>379</v>
      </c>
      <c r="F18" s="20">
        <v>78820</v>
      </c>
      <c r="G18" s="21" t="s">
        <v>15</v>
      </c>
      <c r="H18" s="18">
        <v>45077</v>
      </c>
    </row>
    <row r="19" spans="2:8" ht="52.5" x14ac:dyDescent="0.4">
      <c r="B19" s="17" t="s">
        <v>380</v>
      </c>
      <c r="C19" s="18">
        <v>45036</v>
      </c>
      <c r="D19" s="19" t="s">
        <v>381</v>
      </c>
      <c r="E19" s="19" t="s">
        <v>382</v>
      </c>
      <c r="F19" s="20">
        <v>31270</v>
      </c>
      <c r="G19" s="21" t="s">
        <v>15</v>
      </c>
      <c r="H19" s="18">
        <v>45077</v>
      </c>
    </row>
    <row r="20" spans="2:8" ht="52.5" x14ac:dyDescent="0.4">
      <c r="B20" s="17" t="s">
        <v>383</v>
      </c>
      <c r="C20" s="18">
        <v>45040</v>
      </c>
      <c r="D20" s="19" t="s">
        <v>384</v>
      </c>
      <c r="E20" s="19" t="s">
        <v>385</v>
      </c>
      <c r="F20" s="20">
        <v>129844</v>
      </c>
      <c r="G20" s="21" t="s">
        <v>15</v>
      </c>
      <c r="H20" s="18">
        <v>45077</v>
      </c>
    </row>
    <row r="21" spans="2:8" x14ac:dyDescent="0.4">
      <c r="B21" s="17" t="s">
        <v>386</v>
      </c>
      <c r="C21" s="18">
        <v>45042</v>
      </c>
      <c r="D21" s="19" t="s">
        <v>387</v>
      </c>
      <c r="E21" s="19" t="s">
        <v>388</v>
      </c>
      <c r="F21" s="20">
        <v>7915.05</v>
      </c>
      <c r="G21" s="21" t="s">
        <v>15</v>
      </c>
      <c r="H21" s="18">
        <v>45077</v>
      </c>
    </row>
    <row r="22" spans="2:8" x14ac:dyDescent="0.4">
      <c r="B22" s="17" t="s">
        <v>389</v>
      </c>
      <c r="C22" s="18">
        <v>45043</v>
      </c>
      <c r="D22" s="19" t="s">
        <v>390</v>
      </c>
      <c r="E22" s="19" t="s">
        <v>391</v>
      </c>
      <c r="F22" s="20">
        <v>311974.08</v>
      </c>
      <c r="G22" s="21" t="s">
        <v>15</v>
      </c>
      <c r="H22" s="18">
        <v>45077</v>
      </c>
    </row>
    <row r="23" spans="2:8" ht="78.75" x14ac:dyDescent="0.4">
      <c r="B23" s="17" t="s">
        <v>392</v>
      </c>
      <c r="C23" s="18">
        <v>45043</v>
      </c>
      <c r="D23" s="19" t="s">
        <v>393</v>
      </c>
      <c r="E23" s="19" t="s">
        <v>394</v>
      </c>
      <c r="F23" s="20">
        <v>10000</v>
      </c>
      <c r="G23" s="21" t="s">
        <v>15</v>
      </c>
      <c r="H23" s="18">
        <v>45077</v>
      </c>
    </row>
    <row r="24" spans="2:8" x14ac:dyDescent="0.4">
      <c r="B24" s="17" t="s">
        <v>395</v>
      </c>
      <c r="C24" s="18">
        <v>45044</v>
      </c>
      <c r="D24" s="19" t="s">
        <v>384</v>
      </c>
      <c r="E24" s="19" t="s">
        <v>396</v>
      </c>
      <c r="F24" s="20">
        <v>192006.1</v>
      </c>
      <c r="G24" s="21" t="s">
        <v>15</v>
      </c>
      <c r="H24" s="18">
        <v>45077</v>
      </c>
    </row>
    <row r="25" spans="2:8" x14ac:dyDescent="0.4">
      <c r="B25" s="17" t="s">
        <v>397</v>
      </c>
      <c r="C25" s="18">
        <v>45044</v>
      </c>
      <c r="D25" s="19" t="s">
        <v>398</v>
      </c>
      <c r="E25" s="19" t="s">
        <v>399</v>
      </c>
      <c r="F25" s="20">
        <v>51105.8</v>
      </c>
      <c r="G25" s="21" t="s">
        <v>15</v>
      </c>
      <c r="H25" s="18">
        <v>45077</v>
      </c>
    </row>
    <row r="26" spans="2:8" x14ac:dyDescent="0.4">
      <c r="B26" s="17" t="s">
        <v>400</v>
      </c>
      <c r="C26" s="18">
        <v>45044</v>
      </c>
      <c r="D26" s="19" t="s">
        <v>401</v>
      </c>
      <c r="E26" s="19" t="s">
        <v>402</v>
      </c>
      <c r="F26" s="20">
        <v>5310</v>
      </c>
      <c r="G26" s="21" t="s">
        <v>15</v>
      </c>
      <c r="H26" s="18">
        <v>45077</v>
      </c>
    </row>
    <row r="27" spans="2:8" x14ac:dyDescent="0.4">
      <c r="B27" s="17" t="s">
        <v>31</v>
      </c>
      <c r="C27" s="18">
        <v>45046</v>
      </c>
      <c r="D27" s="19" t="s">
        <v>259</v>
      </c>
      <c r="E27" s="19" t="s">
        <v>403</v>
      </c>
      <c r="F27" s="20">
        <v>1132680</v>
      </c>
      <c r="G27" s="21" t="s">
        <v>15</v>
      </c>
      <c r="H27" s="18">
        <v>45077</v>
      </c>
    </row>
    <row r="28" spans="2:8" ht="52.5" x14ac:dyDescent="0.4">
      <c r="B28" s="17" t="s">
        <v>404</v>
      </c>
      <c r="C28" s="18">
        <v>45046</v>
      </c>
      <c r="D28" s="19" t="s">
        <v>405</v>
      </c>
      <c r="E28" s="19" t="s">
        <v>406</v>
      </c>
      <c r="F28" s="20">
        <v>25000</v>
      </c>
      <c r="G28" s="21" t="s">
        <v>15</v>
      </c>
      <c r="H28" s="18">
        <v>45077</v>
      </c>
    </row>
    <row r="29" spans="2:8" x14ac:dyDescent="0.4">
      <c r="B29" s="26"/>
      <c r="C29" s="26"/>
      <c r="D29" s="26"/>
      <c r="E29" s="26" t="s">
        <v>39</v>
      </c>
      <c r="F29" s="24">
        <f>SUBTOTAL(109,Tabla43467891011121314151617[MONTO])</f>
        <v>2691339.2600000002</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A576-3AA5-4892-8538-D5527A17A4C5}">
  <dimension ref="B1:H56"/>
  <sheetViews>
    <sheetView zoomScale="40" zoomScaleNormal="40" workbookViewId="0">
      <selection activeCell="D15" sqref="D1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407</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45107</v>
      </c>
    </row>
    <row r="14" spans="2:8" ht="52.5" x14ac:dyDescent="0.4">
      <c r="B14" s="17">
        <v>156</v>
      </c>
      <c r="C14" s="18">
        <v>44531</v>
      </c>
      <c r="D14" s="19" t="s">
        <v>54</v>
      </c>
      <c r="E14" s="19" t="s">
        <v>55</v>
      </c>
      <c r="F14" s="20">
        <v>77563.199999999997</v>
      </c>
      <c r="G14" s="21" t="s">
        <v>15</v>
      </c>
      <c r="H14" s="18">
        <v>45107</v>
      </c>
    </row>
    <row r="15" spans="2:8" ht="52.5" x14ac:dyDescent="0.4">
      <c r="B15" s="17" t="s">
        <v>358</v>
      </c>
      <c r="C15" s="18">
        <v>44902</v>
      </c>
      <c r="D15" s="19" t="s">
        <v>359</v>
      </c>
      <c r="E15" s="19" t="s">
        <v>360</v>
      </c>
      <c r="F15" s="20">
        <v>270000</v>
      </c>
      <c r="G15" s="21" t="s">
        <v>15</v>
      </c>
      <c r="H15" s="18">
        <v>45107</v>
      </c>
    </row>
    <row r="16" spans="2:8" ht="52.5" x14ac:dyDescent="0.4">
      <c r="B16" s="17" t="s">
        <v>404</v>
      </c>
      <c r="C16" s="18">
        <v>45077</v>
      </c>
      <c r="D16" s="19" t="s">
        <v>405</v>
      </c>
      <c r="E16" s="19" t="s">
        <v>408</v>
      </c>
      <c r="F16" s="20">
        <v>50000</v>
      </c>
      <c r="G16" s="21" t="s">
        <v>15</v>
      </c>
      <c r="H16" s="18">
        <v>45107</v>
      </c>
    </row>
    <row r="17" spans="2:8" ht="52.5" x14ac:dyDescent="0.4">
      <c r="B17" s="17" t="s">
        <v>409</v>
      </c>
      <c r="C17" s="18">
        <v>45057</v>
      </c>
      <c r="D17" s="19" t="s">
        <v>410</v>
      </c>
      <c r="E17" s="19" t="s">
        <v>411</v>
      </c>
      <c r="F17" s="20">
        <v>1099760</v>
      </c>
      <c r="G17" s="21" t="s">
        <v>15</v>
      </c>
      <c r="H17" s="18">
        <v>45107</v>
      </c>
    </row>
    <row r="18" spans="2:8" ht="52.5" x14ac:dyDescent="0.4">
      <c r="B18" s="17" t="s">
        <v>412</v>
      </c>
      <c r="C18" s="18">
        <v>45065</v>
      </c>
      <c r="D18" s="19" t="s">
        <v>35</v>
      </c>
      <c r="E18" s="19" t="s">
        <v>413</v>
      </c>
      <c r="F18" s="20">
        <v>242257.64</v>
      </c>
      <c r="G18" s="21" t="s">
        <v>15</v>
      </c>
      <c r="H18" s="18">
        <v>45107</v>
      </c>
    </row>
    <row r="19" spans="2:8" ht="52.5" x14ac:dyDescent="0.4">
      <c r="B19" s="17" t="s">
        <v>414</v>
      </c>
      <c r="C19" s="18">
        <v>45066</v>
      </c>
      <c r="D19" s="19" t="s">
        <v>70</v>
      </c>
      <c r="E19" s="19" t="s">
        <v>415</v>
      </c>
      <c r="F19" s="20">
        <v>31270</v>
      </c>
      <c r="G19" s="21" t="s">
        <v>15</v>
      </c>
      <c r="H19" s="18">
        <v>45107</v>
      </c>
    </row>
    <row r="20" spans="2:8" ht="52.5" x14ac:dyDescent="0.4">
      <c r="B20" s="17" t="s">
        <v>416</v>
      </c>
      <c r="C20" s="18">
        <v>45070</v>
      </c>
      <c r="D20" s="19" t="s">
        <v>384</v>
      </c>
      <c r="E20" s="19" t="s">
        <v>417</v>
      </c>
      <c r="F20" s="20">
        <v>129844</v>
      </c>
      <c r="G20" s="21" t="s">
        <v>15</v>
      </c>
      <c r="H20" s="18">
        <v>45107</v>
      </c>
    </row>
    <row r="21" spans="2:8" x14ac:dyDescent="0.4">
      <c r="B21" s="17" t="s">
        <v>418</v>
      </c>
      <c r="C21" s="18">
        <v>45072</v>
      </c>
      <c r="D21" s="19" t="s">
        <v>401</v>
      </c>
      <c r="E21" s="19" t="s">
        <v>419</v>
      </c>
      <c r="F21" s="20">
        <v>5310</v>
      </c>
      <c r="G21" s="21" t="s">
        <v>15</v>
      </c>
      <c r="H21" s="18">
        <v>45107</v>
      </c>
    </row>
    <row r="22" spans="2:8" ht="52.5" x14ac:dyDescent="0.4">
      <c r="B22" s="17" t="s">
        <v>420</v>
      </c>
      <c r="C22" s="18">
        <v>45072</v>
      </c>
      <c r="D22" s="19" t="s">
        <v>421</v>
      </c>
      <c r="E22" s="19" t="s">
        <v>422</v>
      </c>
      <c r="F22" s="20">
        <v>14400</v>
      </c>
      <c r="G22" s="21" t="s">
        <v>15</v>
      </c>
      <c r="H22" s="18">
        <v>45107</v>
      </c>
    </row>
    <row r="23" spans="2:8" ht="52.5" x14ac:dyDescent="0.4">
      <c r="B23" s="17" t="s">
        <v>423</v>
      </c>
      <c r="C23" s="18">
        <v>45074</v>
      </c>
      <c r="D23" s="19" t="s">
        <v>384</v>
      </c>
      <c r="E23" s="19" t="s">
        <v>424</v>
      </c>
      <c r="F23" s="20">
        <v>192006.1</v>
      </c>
      <c r="G23" s="21" t="s">
        <v>15</v>
      </c>
      <c r="H23" s="18">
        <v>45107</v>
      </c>
    </row>
    <row r="24" spans="2:8" x14ac:dyDescent="0.4">
      <c r="B24" s="17" t="s">
        <v>425</v>
      </c>
      <c r="C24" s="18">
        <v>45074</v>
      </c>
      <c r="D24" s="19" t="s">
        <v>26</v>
      </c>
      <c r="E24" s="19" t="s">
        <v>426</v>
      </c>
      <c r="F24" s="20">
        <v>309941.01</v>
      </c>
      <c r="G24" s="21" t="s">
        <v>15</v>
      </c>
      <c r="H24" s="18">
        <v>45107</v>
      </c>
    </row>
    <row r="25" spans="2:8" ht="52.5" x14ac:dyDescent="0.4">
      <c r="B25" s="17" t="s">
        <v>427</v>
      </c>
      <c r="C25" s="18">
        <v>45075</v>
      </c>
      <c r="D25" s="19" t="s">
        <v>428</v>
      </c>
      <c r="E25" s="19" t="s">
        <v>429</v>
      </c>
      <c r="F25" s="20">
        <v>160000</v>
      </c>
      <c r="G25" s="21" t="s">
        <v>15</v>
      </c>
      <c r="H25" s="18">
        <v>45107</v>
      </c>
    </row>
    <row r="26" spans="2:8" ht="52.5" x14ac:dyDescent="0.4">
      <c r="B26" s="17" t="s">
        <v>430</v>
      </c>
      <c r="C26" s="18">
        <v>45075</v>
      </c>
      <c r="D26" s="19" t="s">
        <v>431</v>
      </c>
      <c r="E26" s="19" t="s">
        <v>432</v>
      </c>
      <c r="F26" s="20">
        <v>10000</v>
      </c>
      <c r="G26" s="21" t="s">
        <v>15</v>
      </c>
      <c r="H26" s="18">
        <v>45107</v>
      </c>
    </row>
    <row r="27" spans="2:8" ht="52.5" x14ac:dyDescent="0.4">
      <c r="B27" s="17" t="s">
        <v>433</v>
      </c>
      <c r="C27" s="18">
        <v>45075</v>
      </c>
      <c r="D27" s="19" t="s">
        <v>434</v>
      </c>
      <c r="E27" s="19" t="s">
        <v>435</v>
      </c>
      <c r="F27" s="20">
        <v>50525</v>
      </c>
      <c r="G27" s="21" t="s">
        <v>15</v>
      </c>
      <c r="H27" s="18">
        <v>45107</v>
      </c>
    </row>
    <row r="28" spans="2:8" x14ac:dyDescent="0.4">
      <c r="B28" s="17" t="s">
        <v>31</v>
      </c>
      <c r="C28" s="18">
        <v>45077</v>
      </c>
      <c r="D28" s="19" t="s">
        <v>259</v>
      </c>
      <c r="E28" s="19" t="s">
        <v>403</v>
      </c>
      <c r="F28" s="20">
        <v>1686800</v>
      </c>
      <c r="G28" s="21" t="s">
        <v>15</v>
      </c>
      <c r="H28" s="18">
        <v>45107</v>
      </c>
    </row>
    <row r="29" spans="2:8" x14ac:dyDescent="0.4">
      <c r="B29" s="26"/>
      <c r="C29" s="26"/>
      <c r="D29" s="26"/>
      <c r="E29" s="26" t="s">
        <v>39</v>
      </c>
      <c r="F29" s="24">
        <f>SUBTOTAL(109,Tabla4346789101112131415161718[MONTO])</f>
        <v>4400091.41</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1BBD-2166-4173-8702-06AA0FEFCC82}">
  <dimension ref="B1:H63"/>
  <sheetViews>
    <sheetView zoomScale="40" zoomScaleNormal="40" workbookViewId="0">
      <selection activeCell="M16" sqref="M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436</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45138</v>
      </c>
    </row>
    <row r="14" spans="2:8" ht="52.5" x14ac:dyDescent="0.4">
      <c r="B14" s="17">
        <v>156</v>
      </c>
      <c r="C14" s="18">
        <v>44531</v>
      </c>
      <c r="D14" s="19" t="s">
        <v>54</v>
      </c>
      <c r="E14" s="19" t="s">
        <v>55</v>
      </c>
      <c r="F14" s="20">
        <v>77563.199999999997</v>
      </c>
      <c r="G14" s="21" t="s">
        <v>15</v>
      </c>
      <c r="H14" s="18">
        <v>45138</v>
      </c>
    </row>
    <row r="15" spans="2:8" ht="52.5" x14ac:dyDescent="0.4">
      <c r="B15" s="17" t="s">
        <v>358</v>
      </c>
      <c r="C15" s="18">
        <v>44902</v>
      </c>
      <c r="D15" s="19" t="s">
        <v>359</v>
      </c>
      <c r="E15" s="19" t="s">
        <v>360</v>
      </c>
      <c r="F15" s="20">
        <v>270000</v>
      </c>
      <c r="G15" s="21" t="s">
        <v>15</v>
      </c>
      <c r="H15" s="18">
        <v>45138</v>
      </c>
    </row>
    <row r="16" spans="2:8" ht="52.5" x14ac:dyDescent="0.4">
      <c r="B16" s="17" t="s">
        <v>438</v>
      </c>
      <c r="C16" s="18">
        <v>45061</v>
      </c>
      <c r="D16" s="19" t="s">
        <v>439</v>
      </c>
      <c r="E16" s="19" t="s">
        <v>440</v>
      </c>
      <c r="F16" s="20">
        <v>120360</v>
      </c>
      <c r="G16" s="21" t="s">
        <v>15</v>
      </c>
      <c r="H16" s="18">
        <v>45138</v>
      </c>
    </row>
    <row r="17" spans="2:8" ht="52.5" x14ac:dyDescent="0.4">
      <c r="B17" s="17" t="s">
        <v>441</v>
      </c>
      <c r="C17" s="18">
        <v>45072</v>
      </c>
      <c r="D17" s="19" t="s">
        <v>442</v>
      </c>
      <c r="E17" s="19" t="s">
        <v>443</v>
      </c>
      <c r="F17" s="20">
        <v>49760</v>
      </c>
      <c r="G17" s="21" t="s">
        <v>15</v>
      </c>
      <c r="H17" s="18">
        <v>45138</v>
      </c>
    </row>
    <row r="18" spans="2:8" x14ac:dyDescent="0.4">
      <c r="B18" s="17" t="s">
        <v>444</v>
      </c>
      <c r="C18" s="18">
        <v>45078</v>
      </c>
      <c r="D18" s="19" t="s">
        <v>63</v>
      </c>
      <c r="E18" s="19" t="s">
        <v>445</v>
      </c>
      <c r="F18" s="20">
        <v>2526</v>
      </c>
      <c r="G18" s="21" t="s">
        <v>15</v>
      </c>
      <c r="H18" s="18">
        <v>45138</v>
      </c>
    </row>
    <row r="19" spans="2:8" x14ac:dyDescent="0.4">
      <c r="B19" s="17" t="s">
        <v>214</v>
      </c>
      <c r="C19" s="18">
        <v>45082</v>
      </c>
      <c r="D19" s="19" t="s">
        <v>446</v>
      </c>
      <c r="E19" s="19" t="s">
        <v>447</v>
      </c>
      <c r="F19" s="20">
        <v>175200</v>
      </c>
      <c r="G19" s="21" t="s">
        <v>15</v>
      </c>
      <c r="H19" s="18">
        <v>45138</v>
      </c>
    </row>
    <row r="20" spans="2:8" x14ac:dyDescent="0.4">
      <c r="B20" s="17" t="s">
        <v>448</v>
      </c>
      <c r="C20" s="18">
        <v>45082</v>
      </c>
      <c r="D20" s="19" t="s">
        <v>449</v>
      </c>
      <c r="E20" s="19" t="s">
        <v>450</v>
      </c>
      <c r="F20" s="20">
        <v>269040</v>
      </c>
      <c r="G20" s="21" t="s">
        <v>15</v>
      </c>
      <c r="H20" s="18">
        <v>45138</v>
      </c>
    </row>
    <row r="21" spans="2:8" ht="52.5" x14ac:dyDescent="0.4">
      <c r="B21" s="17" t="s">
        <v>451</v>
      </c>
      <c r="C21" s="18">
        <v>45086</v>
      </c>
      <c r="D21" s="19" t="s">
        <v>452</v>
      </c>
      <c r="E21" s="19" t="s">
        <v>453</v>
      </c>
      <c r="F21" s="20">
        <v>12245.6</v>
      </c>
      <c r="G21" s="21" t="s">
        <v>15</v>
      </c>
      <c r="H21" s="18">
        <v>45138</v>
      </c>
    </row>
    <row r="22" spans="2:8" x14ac:dyDescent="0.4">
      <c r="B22" s="17" t="s">
        <v>454</v>
      </c>
      <c r="C22" s="18">
        <v>45092</v>
      </c>
      <c r="D22" s="19" t="s">
        <v>446</v>
      </c>
      <c r="E22" s="19" t="s">
        <v>447</v>
      </c>
      <c r="F22" s="20">
        <v>126886.39999999999</v>
      </c>
      <c r="G22" s="21" t="s">
        <v>15</v>
      </c>
      <c r="H22" s="18">
        <v>45138</v>
      </c>
    </row>
    <row r="23" spans="2:8" ht="52.5" x14ac:dyDescent="0.4">
      <c r="B23" s="17" t="s">
        <v>455</v>
      </c>
      <c r="C23" s="18">
        <v>45096</v>
      </c>
      <c r="D23" s="19" t="s">
        <v>35</v>
      </c>
      <c r="E23" s="19" t="s">
        <v>456</v>
      </c>
      <c r="F23" s="20">
        <v>255497.62</v>
      </c>
      <c r="G23" s="21" t="s">
        <v>15</v>
      </c>
      <c r="H23" s="18">
        <v>45138</v>
      </c>
    </row>
    <row r="24" spans="2:8" x14ac:dyDescent="0.4">
      <c r="B24" s="17" t="s">
        <v>457</v>
      </c>
      <c r="C24" s="18">
        <v>45097</v>
      </c>
      <c r="D24" s="19" t="s">
        <v>280</v>
      </c>
      <c r="E24" s="19" t="s">
        <v>379</v>
      </c>
      <c r="F24" s="20">
        <v>77391</v>
      </c>
      <c r="G24" s="21" t="s">
        <v>15</v>
      </c>
      <c r="H24" s="18">
        <v>45138</v>
      </c>
    </row>
    <row r="25" spans="2:8" ht="52.5" x14ac:dyDescent="0.4">
      <c r="B25" s="17" t="s">
        <v>458</v>
      </c>
      <c r="C25" s="18">
        <v>45097</v>
      </c>
      <c r="D25" s="19" t="s">
        <v>356</v>
      </c>
      <c r="E25" s="19" t="s">
        <v>459</v>
      </c>
      <c r="F25" s="20">
        <v>31270</v>
      </c>
      <c r="G25" s="21" t="s">
        <v>15</v>
      </c>
      <c r="H25" s="18">
        <v>45138</v>
      </c>
    </row>
    <row r="26" spans="2:8" ht="52.5" x14ac:dyDescent="0.4">
      <c r="B26" s="17" t="s">
        <v>460</v>
      </c>
      <c r="C26" s="18">
        <v>45097</v>
      </c>
      <c r="D26" s="19" t="s">
        <v>461</v>
      </c>
      <c r="E26" s="19" t="s">
        <v>462</v>
      </c>
      <c r="F26" s="20">
        <v>44800</v>
      </c>
      <c r="G26" s="21" t="s">
        <v>15</v>
      </c>
      <c r="H26" s="18">
        <v>45138</v>
      </c>
    </row>
    <row r="27" spans="2:8" ht="52.5" x14ac:dyDescent="0.4">
      <c r="B27" s="17" t="s">
        <v>463</v>
      </c>
      <c r="C27" s="18">
        <v>45101</v>
      </c>
      <c r="D27" s="19" t="s">
        <v>228</v>
      </c>
      <c r="E27" s="19" t="s">
        <v>464</v>
      </c>
      <c r="F27" s="20">
        <v>129844</v>
      </c>
      <c r="G27" s="21" t="s">
        <v>15</v>
      </c>
      <c r="H27" s="18">
        <v>45138</v>
      </c>
    </row>
    <row r="28" spans="2:8" x14ac:dyDescent="0.4">
      <c r="B28" s="17" t="s">
        <v>465</v>
      </c>
      <c r="C28" s="18">
        <v>45104</v>
      </c>
      <c r="D28" s="19" t="s">
        <v>466</v>
      </c>
      <c r="E28" s="19" t="s">
        <v>467</v>
      </c>
      <c r="F28" s="20">
        <v>3600</v>
      </c>
      <c r="G28" s="21" t="s">
        <v>15</v>
      </c>
      <c r="H28" s="18">
        <v>45138</v>
      </c>
    </row>
    <row r="29" spans="2:8" x14ac:dyDescent="0.4">
      <c r="B29" s="17" t="s">
        <v>468</v>
      </c>
      <c r="C29" s="18">
        <v>45104</v>
      </c>
      <c r="D29" s="19" t="s">
        <v>469</v>
      </c>
      <c r="E29" s="19" t="s">
        <v>470</v>
      </c>
      <c r="F29" s="20">
        <v>35518</v>
      </c>
      <c r="G29" s="21" t="s">
        <v>15</v>
      </c>
      <c r="H29" s="18">
        <v>45138</v>
      </c>
    </row>
    <row r="30" spans="2:8" x14ac:dyDescent="0.4">
      <c r="B30" s="17" t="s">
        <v>471</v>
      </c>
      <c r="C30" s="18">
        <v>45104</v>
      </c>
      <c r="D30" s="19" t="s">
        <v>26</v>
      </c>
      <c r="E30" s="19" t="s">
        <v>472</v>
      </c>
      <c r="F30" s="20">
        <v>302657.84000000003</v>
      </c>
      <c r="G30" s="21" t="s">
        <v>15</v>
      </c>
      <c r="H30" s="18">
        <v>45138</v>
      </c>
    </row>
    <row r="31" spans="2:8" x14ac:dyDescent="0.4">
      <c r="B31" s="17" t="s">
        <v>427</v>
      </c>
      <c r="C31" s="18">
        <v>45105</v>
      </c>
      <c r="D31" s="19" t="s">
        <v>473</v>
      </c>
      <c r="E31" s="19" t="s">
        <v>474</v>
      </c>
      <c r="F31" s="20">
        <v>118354</v>
      </c>
      <c r="G31" s="21" t="s">
        <v>15</v>
      </c>
      <c r="H31" s="18">
        <v>45138</v>
      </c>
    </row>
    <row r="32" spans="2:8" ht="52.5" x14ac:dyDescent="0.4">
      <c r="B32" s="17" t="s">
        <v>475</v>
      </c>
      <c r="C32" s="18">
        <v>45105</v>
      </c>
      <c r="D32" s="19" t="s">
        <v>228</v>
      </c>
      <c r="E32" s="19" t="s">
        <v>476</v>
      </c>
      <c r="F32" s="20">
        <v>192006.1</v>
      </c>
      <c r="G32" s="21" t="s">
        <v>15</v>
      </c>
      <c r="H32" s="18">
        <v>45138</v>
      </c>
    </row>
    <row r="33" spans="2:8" ht="52.5" x14ac:dyDescent="0.4">
      <c r="B33" s="17" t="s">
        <v>404</v>
      </c>
      <c r="C33" s="18">
        <v>45107</v>
      </c>
      <c r="D33" s="19" t="s">
        <v>405</v>
      </c>
      <c r="E33" s="19" t="s">
        <v>477</v>
      </c>
      <c r="F33" s="20">
        <v>45000</v>
      </c>
      <c r="G33" s="21" t="s">
        <v>15</v>
      </c>
      <c r="H33" s="18">
        <v>45138</v>
      </c>
    </row>
    <row r="34" spans="2:8" ht="78.75" x14ac:dyDescent="0.4">
      <c r="B34" s="17" t="s">
        <v>366</v>
      </c>
      <c r="C34" s="18">
        <v>45107</v>
      </c>
      <c r="D34" s="19" t="s">
        <v>478</v>
      </c>
      <c r="E34" s="19" t="s">
        <v>479</v>
      </c>
      <c r="F34" s="20">
        <v>10000</v>
      </c>
      <c r="G34" s="21" t="s">
        <v>15</v>
      </c>
      <c r="H34" s="18">
        <v>45138</v>
      </c>
    </row>
    <row r="35" spans="2:8" x14ac:dyDescent="0.4">
      <c r="B35" s="17" t="s">
        <v>31</v>
      </c>
      <c r="C35" s="18">
        <v>45107</v>
      </c>
      <c r="D35" s="19" t="s">
        <v>259</v>
      </c>
      <c r="E35" s="19" t="s">
        <v>403</v>
      </c>
      <c r="F35" s="20">
        <v>1835450</v>
      </c>
      <c r="G35" s="21" t="s">
        <v>15</v>
      </c>
      <c r="H35" s="18">
        <v>45138</v>
      </c>
    </row>
    <row r="36" spans="2:8" x14ac:dyDescent="0.4">
      <c r="B36" s="26"/>
      <c r="C36" s="26"/>
      <c r="D36" s="26"/>
      <c r="E36" s="26" t="s">
        <v>39</v>
      </c>
      <c r="F36" s="24">
        <f>SUBTOTAL(109,Tabla434678910111213141516171819[MONTO])</f>
        <v>4255384.2200000007</v>
      </c>
      <c r="G36" s="25"/>
      <c r="H36" s="26"/>
    </row>
    <row r="37" spans="2:8" x14ac:dyDescent="0.4">
      <c r="B37" s="29" t="s">
        <v>40</v>
      </c>
      <c r="C37" s="29"/>
      <c r="D37" s="29"/>
      <c r="E37" s="29"/>
      <c r="G37" s="35"/>
      <c r="H37" s="29"/>
    </row>
    <row r="38" spans="2:8" x14ac:dyDescent="0.4">
      <c r="B38" s="29"/>
      <c r="C38" s="29"/>
      <c r="D38" s="29"/>
      <c r="E38" s="29"/>
      <c r="G38" s="35"/>
      <c r="H38" s="29"/>
    </row>
    <row r="39" spans="2:8" x14ac:dyDescent="0.4">
      <c r="B39" s="28" t="s">
        <v>41</v>
      </c>
      <c r="C39" s="29"/>
      <c r="D39" s="29"/>
      <c r="E39" s="28" t="s">
        <v>42</v>
      </c>
      <c r="G39" s="28" t="s">
        <v>43</v>
      </c>
      <c r="H39" s="29"/>
    </row>
    <row r="40" spans="2:8" x14ac:dyDescent="0.4">
      <c r="B40" s="29"/>
      <c r="C40" s="29"/>
      <c r="D40" s="29"/>
      <c r="E40" s="29"/>
      <c r="G40" s="35"/>
      <c r="H40" s="29"/>
    </row>
    <row r="41" spans="2:8" x14ac:dyDescent="0.4">
      <c r="B41" s="29"/>
      <c r="C41" s="29"/>
      <c r="D41" s="29"/>
      <c r="E41" s="29"/>
      <c r="G41" s="35"/>
      <c r="H41" s="29"/>
    </row>
    <row r="42" spans="2:8" x14ac:dyDescent="0.4">
      <c r="B42" s="36" t="s">
        <v>44</v>
      </c>
      <c r="E42" s="30" t="s">
        <v>45</v>
      </c>
      <c r="G42" s="30" t="s">
        <v>46</v>
      </c>
    </row>
    <row r="43" spans="2:8" x14ac:dyDescent="0.4">
      <c r="B43" s="36" t="s">
        <v>47</v>
      </c>
      <c r="E43" s="30" t="s">
        <v>48</v>
      </c>
      <c r="G43" s="30" t="s">
        <v>49</v>
      </c>
    </row>
    <row r="44" spans="2:8" x14ac:dyDescent="0.4">
      <c r="B44" s="28" t="s">
        <v>50</v>
      </c>
      <c r="E44" s="30" t="s">
        <v>51</v>
      </c>
      <c r="F44" s="37"/>
      <c r="G44" s="30" t="s">
        <v>52</v>
      </c>
    </row>
    <row r="46" spans="2:8" x14ac:dyDescent="0.4">
      <c r="E46" s="37"/>
    </row>
    <row r="47" spans="2:8" x14ac:dyDescent="0.4">
      <c r="E47" s="37"/>
    </row>
    <row r="48" spans="2:8" x14ac:dyDescent="0.4">
      <c r="E48" s="37"/>
    </row>
    <row r="50" spans="2:5" x14ac:dyDescent="0.4">
      <c r="B50" s="29"/>
    </row>
    <row r="63" spans="2:5" x14ac:dyDescent="0.4">
      <c r="E6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BD2B-89B7-4601-B840-C8DBF1E17F0F}">
  <dimension ref="B1:H60"/>
  <sheetViews>
    <sheetView zoomScale="40" zoomScaleNormal="40" workbookViewId="0">
      <selection activeCell="F31" sqref="F31"/>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480</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ht="52.5" x14ac:dyDescent="0.4">
      <c r="B13" s="17" t="s">
        <v>441</v>
      </c>
      <c r="C13" s="18">
        <v>45072</v>
      </c>
      <c r="D13" s="19" t="s">
        <v>481</v>
      </c>
      <c r="E13" s="19" t="s">
        <v>482</v>
      </c>
      <c r="F13" s="20">
        <v>38114</v>
      </c>
      <c r="G13" s="21" t="s">
        <v>15</v>
      </c>
      <c r="H13" s="18">
        <v>45169</v>
      </c>
    </row>
    <row r="14" spans="2:8" ht="52.5" x14ac:dyDescent="0.4">
      <c r="B14" s="17" t="s">
        <v>483</v>
      </c>
      <c r="C14" s="18">
        <v>45072</v>
      </c>
      <c r="D14" s="19" t="s">
        <v>481</v>
      </c>
      <c r="E14" s="19" t="s">
        <v>484</v>
      </c>
      <c r="F14" s="20">
        <v>11646.6</v>
      </c>
      <c r="G14" s="21" t="s">
        <v>15</v>
      </c>
      <c r="H14" s="18">
        <v>45169</v>
      </c>
    </row>
    <row r="15" spans="2:8" x14ac:dyDescent="0.4">
      <c r="B15" s="17" t="s">
        <v>214</v>
      </c>
      <c r="C15" s="18">
        <v>45082</v>
      </c>
      <c r="D15" s="19" t="s">
        <v>446</v>
      </c>
      <c r="E15" s="19" t="s">
        <v>485</v>
      </c>
      <c r="F15" s="20">
        <v>175200</v>
      </c>
      <c r="G15" s="21" t="s">
        <v>15</v>
      </c>
      <c r="H15" s="18">
        <v>45169</v>
      </c>
    </row>
    <row r="16" spans="2:8" ht="52.5" x14ac:dyDescent="0.4">
      <c r="B16" s="17" t="s">
        <v>486</v>
      </c>
      <c r="C16" s="18">
        <v>45100</v>
      </c>
      <c r="D16" s="19" t="s">
        <v>54</v>
      </c>
      <c r="E16" s="19" t="s">
        <v>487</v>
      </c>
      <c r="F16" s="20">
        <v>314677.12</v>
      </c>
      <c r="G16" s="21" t="s">
        <v>15</v>
      </c>
      <c r="H16" s="18">
        <v>45169</v>
      </c>
    </row>
    <row r="17" spans="2:8" x14ac:dyDescent="0.4">
      <c r="B17" s="17" t="s">
        <v>488</v>
      </c>
      <c r="C17" s="18">
        <v>45113</v>
      </c>
      <c r="D17" s="19" t="s">
        <v>489</v>
      </c>
      <c r="E17" s="19" t="s">
        <v>490</v>
      </c>
      <c r="F17" s="20">
        <v>166911</v>
      </c>
      <c r="G17" s="21" t="s">
        <v>15</v>
      </c>
      <c r="H17" s="18">
        <v>45169</v>
      </c>
    </row>
    <row r="18" spans="2:8" x14ac:dyDescent="0.4">
      <c r="B18" s="17" t="s">
        <v>491</v>
      </c>
      <c r="C18" s="18">
        <v>45120</v>
      </c>
      <c r="D18" s="19" t="s">
        <v>492</v>
      </c>
      <c r="E18" s="19" t="s">
        <v>493</v>
      </c>
      <c r="F18" s="20">
        <v>568180</v>
      </c>
      <c r="G18" s="21" t="s">
        <v>15</v>
      </c>
      <c r="H18" s="18">
        <v>45169</v>
      </c>
    </row>
    <row r="19" spans="2:8" x14ac:dyDescent="0.4">
      <c r="B19" s="17" t="s">
        <v>19</v>
      </c>
      <c r="C19" s="18">
        <v>45120</v>
      </c>
      <c r="D19" s="19" t="s">
        <v>494</v>
      </c>
      <c r="E19" s="19" t="s">
        <v>495</v>
      </c>
      <c r="F19" s="20">
        <v>35000</v>
      </c>
      <c r="G19" s="21" t="s">
        <v>15</v>
      </c>
      <c r="H19" s="18">
        <v>45169</v>
      </c>
    </row>
    <row r="20" spans="2:8" ht="52.5" x14ac:dyDescent="0.4">
      <c r="B20" s="17" t="s">
        <v>496</v>
      </c>
      <c r="C20" s="18">
        <v>45124</v>
      </c>
      <c r="D20" s="19" t="s">
        <v>178</v>
      </c>
      <c r="E20" s="19" t="s">
        <v>497</v>
      </c>
      <c r="F20" s="20">
        <v>15000</v>
      </c>
      <c r="G20" s="21" t="s">
        <v>15</v>
      </c>
      <c r="H20" s="18">
        <v>45169</v>
      </c>
    </row>
    <row r="21" spans="2:8" ht="52.5" x14ac:dyDescent="0.4">
      <c r="B21" s="17" t="s">
        <v>498</v>
      </c>
      <c r="C21" s="18">
        <v>45124</v>
      </c>
      <c r="D21" s="19" t="s">
        <v>473</v>
      </c>
      <c r="E21" s="19" t="s">
        <v>499</v>
      </c>
      <c r="F21" s="20">
        <v>20532</v>
      </c>
      <c r="G21" s="21" t="s">
        <v>15</v>
      </c>
      <c r="H21" s="18">
        <v>45169</v>
      </c>
    </row>
    <row r="22" spans="2:8" ht="52.5" x14ac:dyDescent="0.4">
      <c r="B22" s="17" t="s">
        <v>500</v>
      </c>
      <c r="C22" s="18">
        <v>45124</v>
      </c>
      <c r="D22" s="19" t="s">
        <v>223</v>
      </c>
      <c r="E22" s="19" t="s">
        <v>501</v>
      </c>
      <c r="F22" s="20">
        <v>14878.5</v>
      </c>
      <c r="G22" s="21" t="s">
        <v>15</v>
      </c>
      <c r="H22" s="18">
        <v>45169</v>
      </c>
    </row>
    <row r="23" spans="2:8" x14ac:dyDescent="0.4">
      <c r="B23" s="17" t="s">
        <v>502</v>
      </c>
      <c r="C23" s="18">
        <v>45125</v>
      </c>
      <c r="D23" s="19" t="s">
        <v>280</v>
      </c>
      <c r="E23" s="19" t="s">
        <v>503</v>
      </c>
      <c r="F23" s="20">
        <v>78139.8</v>
      </c>
      <c r="G23" s="21" t="s">
        <v>15</v>
      </c>
      <c r="H23" s="18">
        <v>45169</v>
      </c>
    </row>
    <row r="24" spans="2:8" ht="52.5" x14ac:dyDescent="0.4">
      <c r="B24" s="17" t="s">
        <v>504</v>
      </c>
      <c r="C24" s="18">
        <v>45126</v>
      </c>
      <c r="D24" s="19" t="s">
        <v>35</v>
      </c>
      <c r="E24" s="19" t="s">
        <v>505</v>
      </c>
      <c r="F24" s="20">
        <v>263747.59000000003</v>
      </c>
      <c r="G24" s="21" t="s">
        <v>15</v>
      </c>
      <c r="H24" s="18">
        <v>45169</v>
      </c>
    </row>
    <row r="25" spans="2:8" ht="52.5" x14ac:dyDescent="0.4">
      <c r="B25" s="17" t="s">
        <v>177</v>
      </c>
      <c r="C25" s="18">
        <v>45127</v>
      </c>
      <c r="D25" s="19" t="s">
        <v>70</v>
      </c>
      <c r="E25" s="19" t="s">
        <v>506</v>
      </c>
      <c r="F25" s="20">
        <v>31270</v>
      </c>
      <c r="G25" s="21" t="s">
        <v>15</v>
      </c>
      <c r="H25" s="18">
        <v>45169</v>
      </c>
    </row>
    <row r="26" spans="2:8" ht="52.5" x14ac:dyDescent="0.4">
      <c r="B26" s="17" t="s">
        <v>507</v>
      </c>
      <c r="C26" s="18">
        <v>45131</v>
      </c>
      <c r="D26" s="19" t="s">
        <v>23</v>
      </c>
      <c r="E26" s="19" t="s">
        <v>508</v>
      </c>
      <c r="F26" s="20">
        <v>129844</v>
      </c>
      <c r="G26" s="21" t="s">
        <v>15</v>
      </c>
      <c r="H26" s="18">
        <v>45169</v>
      </c>
    </row>
    <row r="27" spans="2:8" x14ac:dyDescent="0.4">
      <c r="B27" s="17" t="s">
        <v>509</v>
      </c>
      <c r="C27" s="18">
        <v>45131</v>
      </c>
      <c r="D27" s="19" t="s">
        <v>510</v>
      </c>
      <c r="E27" s="19" t="s">
        <v>511</v>
      </c>
      <c r="F27" s="20">
        <v>33158</v>
      </c>
      <c r="G27" s="21" t="s">
        <v>15</v>
      </c>
      <c r="H27" s="18">
        <v>45169</v>
      </c>
    </row>
    <row r="28" spans="2:8" x14ac:dyDescent="0.4">
      <c r="B28" s="17" t="s">
        <v>512</v>
      </c>
      <c r="C28" s="18">
        <v>45133</v>
      </c>
      <c r="D28" s="19" t="s">
        <v>473</v>
      </c>
      <c r="E28" s="19" t="s">
        <v>513</v>
      </c>
      <c r="F28" s="20">
        <v>22066</v>
      </c>
      <c r="G28" s="21" t="s">
        <v>15</v>
      </c>
      <c r="H28" s="18">
        <v>45169</v>
      </c>
    </row>
    <row r="29" spans="2:8" ht="52.5" x14ac:dyDescent="0.4">
      <c r="B29" s="17" t="s">
        <v>514</v>
      </c>
      <c r="C29" s="18">
        <v>45135</v>
      </c>
      <c r="D29" s="19" t="s">
        <v>23</v>
      </c>
      <c r="E29" s="19" t="s">
        <v>515</v>
      </c>
      <c r="F29" s="20">
        <v>192006.1</v>
      </c>
      <c r="G29" s="21" t="s">
        <v>15</v>
      </c>
      <c r="H29" s="18">
        <v>45169</v>
      </c>
    </row>
    <row r="30" spans="2:8" x14ac:dyDescent="0.4">
      <c r="B30" s="17" t="s">
        <v>151</v>
      </c>
      <c r="C30" s="18">
        <v>45135</v>
      </c>
      <c r="D30" s="19" t="s">
        <v>516</v>
      </c>
      <c r="E30" s="19" t="s">
        <v>517</v>
      </c>
      <c r="F30" s="20">
        <v>25000</v>
      </c>
      <c r="G30" s="21" t="s">
        <v>15</v>
      </c>
      <c r="H30" s="18">
        <v>45169</v>
      </c>
    </row>
    <row r="31" spans="2:8" x14ac:dyDescent="0.4">
      <c r="B31" s="17" t="s">
        <v>518</v>
      </c>
      <c r="C31" s="18">
        <v>45135</v>
      </c>
      <c r="D31" s="19" t="s">
        <v>26</v>
      </c>
      <c r="E31" s="19" t="s">
        <v>519</v>
      </c>
      <c r="F31" s="20">
        <v>297194.83</v>
      </c>
      <c r="G31" s="21" t="s">
        <v>15</v>
      </c>
      <c r="H31" s="18">
        <v>45169</v>
      </c>
    </row>
    <row r="32" spans="2:8" x14ac:dyDescent="0.4">
      <c r="B32" s="17" t="s">
        <v>31</v>
      </c>
      <c r="C32" s="18">
        <v>45138</v>
      </c>
      <c r="D32" s="19" t="s">
        <v>259</v>
      </c>
      <c r="E32" s="19" t="s">
        <v>403</v>
      </c>
      <c r="F32" s="20">
        <v>1781610</v>
      </c>
      <c r="G32" s="21" t="s">
        <v>15</v>
      </c>
      <c r="H32" s="18">
        <v>45169</v>
      </c>
    </row>
    <row r="33" spans="2:8" x14ac:dyDescent="0.4">
      <c r="B33" s="26"/>
      <c r="C33" s="26"/>
      <c r="D33" s="26"/>
      <c r="E33" s="26" t="s">
        <v>39</v>
      </c>
      <c r="F33" s="24">
        <f>SUBTOTAL(109,Tabla43467891011121314151617181920[MONTO])</f>
        <v>4214175.54</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3"/>
  <sheetViews>
    <sheetView zoomScale="40" zoomScaleNormal="40" workbookViewId="0">
      <selection activeCell="F17" sqref="F17"/>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49" t="s">
        <v>0</v>
      </c>
      <c r="C2" s="49"/>
      <c r="D2" s="49"/>
      <c r="E2" s="49"/>
      <c r="F2" s="49"/>
      <c r="G2" s="49"/>
      <c r="H2" s="49"/>
      <c r="I2" s="1"/>
      <c r="J2" s="1"/>
    </row>
    <row r="3" spans="2:10" s="4" customFormat="1" ht="33.75" x14ac:dyDescent="0.35">
      <c r="B3" s="50" t="s">
        <v>1</v>
      </c>
      <c r="C3" s="49"/>
      <c r="D3" s="49"/>
      <c r="E3" s="49"/>
      <c r="F3" s="49"/>
      <c r="G3" s="49"/>
      <c r="H3" s="49"/>
    </row>
    <row r="4" spans="2:10" ht="33.75" x14ac:dyDescent="0.25">
      <c r="B4" s="49" t="s">
        <v>2</v>
      </c>
      <c r="C4" s="49"/>
      <c r="D4" s="49"/>
      <c r="E4" s="49"/>
      <c r="F4" s="49"/>
      <c r="G4" s="49"/>
      <c r="H4" s="49"/>
      <c r="I4" s="1"/>
      <c r="J4" s="1"/>
    </row>
    <row r="5" spans="2:10" ht="28.5" customHeight="1" x14ac:dyDescent="0.25">
      <c r="B5" s="47"/>
      <c r="C5" s="47"/>
      <c r="D5" s="47"/>
      <c r="E5" s="47"/>
      <c r="F5" s="47"/>
      <c r="G5" s="47"/>
      <c r="H5" s="47"/>
      <c r="I5" s="1"/>
      <c r="J5" s="1"/>
    </row>
    <row r="6" spans="2:10" ht="36" x14ac:dyDescent="0.25">
      <c r="B6" s="51" t="s">
        <v>53</v>
      </c>
      <c r="C6" s="51"/>
      <c r="D6" s="51"/>
      <c r="E6" s="51"/>
      <c r="F6" s="51"/>
      <c r="G6" s="51"/>
      <c r="H6" s="51"/>
      <c r="I6" s="1"/>
      <c r="J6" s="1"/>
    </row>
    <row r="7" spans="2:10" ht="28.5" customHeight="1" x14ac:dyDescent="0.25">
      <c r="B7" s="52" t="s">
        <v>0</v>
      </c>
      <c r="C7" s="52"/>
      <c r="D7" s="52"/>
      <c r="E7" s="52"/>
      <c r="F7" s="52"/>
      <c r="G7" s="52"/>
      <c r="H7" s="52"/>
      <c r="I7" s="1"/>
      <c r="J7" s="1"/>
    </row>
    <row r="8" spans="2:10" ht="21" customHeight="1" x14ac:dyDescent="0.25">
      <c r="B8" s="47"/>
      <c r="C8" s="47"/>
      <c r="D8" s="47"/>
      <c r="E8" s="47"/>
      <c r="F8" s="47"/>
      <c r="G8" s="47"/>
      <c r="H8" s="47"/>
      <c r="I8" s="1"/>
      <c r="J8" s="1"/>
    </row>
    <row r="9" spans="2:10" ht="26.25" x14ac:dyDescent="0.25">
      <c r="B9" s="48" t="s">
        <v>4</v>
      </c>
      <c r="C9" s="48"/>
      <c r="D9" s="48"/>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44651</v>
      </c>
    </row>
    <row r="14" spans="2:10" ht="52.5" x14ac:dyDescent="0.25">
      <c r="B14" s="17">
        <v>156</v>
      </c>
      <c r="C14" s="18">
        <v>44531</v>
      </c>
      <c r="D14" s="19" t="s">
        <v>54</v>
      </c>
      <c r="E14" s="19" t="s">
        <v>55</v>
      </c>
      <c r="F14" s="20">
        <v>77563.199999999997</v>
      </c>
      <c r="G14" s="21" t="s">
        <v>15</v>
      </c>
      <c r="H14" s="18">
        <v>44651</v>
      </c>
    </row>
    <row r="15" spans="2:10" ht="26.25" x14ac:dyDescent="0.25">
      <c r="B15" s="17" t="s">
        <v>56</v>
      </c>
      <c r="C15" s="18">
        <v>44537</v>
      </c>
      <c r="D15" s="19" t="s">
        <v>57</v>
      </c>
      <c r="E15" s="19" t="s">
        <v>58</v>
      </c>
      <c r="F15" s="20">
        <v>140550.51999999999</v>
      </c>
      <c r="G15" s="21" t="s">
        <v>15</v>
      </c>
      <c r="H15" s="18">
        <v>44651</v>
      </c>
    </row>
    <row r="16" spans="2:10" ht="26.25" x14ac:dyDescent="0.25">
      <c r="B16" s="17" t="s">
        <v>59</v>
      </c>
      <c r="C16" s="18">
        <v>44545</v>
      </c>
      <c r="D16" s="19" t="s">
        <v>60</v>
      </c>
      <c r="E16" s="19" t="s">
        <v>61</v>
      </c>
      <c r="F16" s="20">
        <v>37789.5</v>
      </c>
      <c r="G16" s="21" t="s">
        <v>15</v>
      </c>
      <c r="H16" s="18">
        <v>44651</v>
      </c>
    </row>
    <row r="17" spans="2:8" ht="52.5" x14ac:dyDescent="0.25">
      <c r="B17" s="17" t="s">
        <v>16</v>
      </c>
      <c r="C17" s="18">
        <v>44547</v>
      </c>
      <c r="D17" s="19" t="s">
        <v>17</v>
      </c>
      <c r="E17" s="19" t="s">
        <v>18</v>
      </c>
      <c r="F17" s="20">
        <v>23600</v>
      </c>
      <c r="G17" s="21" t="s">
        <v>15</v>
      </c>
      <c r="H17" s="18">
        <v>44651</v>
      </c>
    </row>
    <row r="18" spans="2:8" ht="26.25" x14ac:dyDescent="0.25">
      <c r="B18" s="17" t="s">
        <v>62</v>
      </c>
      <c r="C18" s="18">
        <v>44560</v>
      </c>
      <c r="D18" s="19" t="s">
        <v>63</v>
      </c>
      <c r="E18" s="19" t="s">
        <v>64</v>
      </c>
      <c r="F18" s="20">
        <v>1684.8</v>
      </c>
      <c r="G18" s="21" t="s">
        <v>15</v>
      </c>
      <c r="H18" s="18">
        <v>44651</v>
      </c>
    </row>
    <row r="19" spans="2:8" ht="52.5" x14ac:dyDescent="0.25">
      <c r="B19" s="17" t="s">
        <v>28</v>
      </c>
      <c r="C19" s="18">
        <v>44592</v>
      </c>
      <c r="D19" s="19" t="s">
        <v>65</v>
      </c>
      <c r="E19" s="19" t="s">
        <v>30</v>
      </c>
      <c r="F19" s="20">
        <v>50000</v>
      </c>
      <c r="G19" s="21" t="s">
        <v>15</v>
      </c>
      <c r="H19" s="18">
        <v>44651</v>
      </c>
    </row>
    <row r="20" spans="2:8" ht="26.25" x14ac:dyDescent="0.25">
      <c r="B20" s="17" t="s">
        <v>66</v>
      </c>
      <c r="C20" s="18">
        <v>44609</v>
      </c>
      <c r="D20" s="19" t="s">
        <v>67</v>
      </c>
      <c r="E20" s="19" t="s">
        <v>68</v>
      </c>
      <c r="F20" s="20">
        <v>77847</v>
      </c>
      <c r="G20" s="21" t="s">
        <v>15</v>
      </c>
      <c r="H20" s="18">
        <v>44651</v>
      </c>
    </row>
    <row r="21" spans="2:8" ht="26.25" x14ac:dyDescent="0.25">
      <c r="B21" s="17" t="s">
        <v>69</v>
      </c>
      <c r="C21" s="18">
        <v>44611</v>
      </c>
      <c r="D21" s="19" t="s">
        <v>70</v>
      </c>
      <c r="E21" s="19" t="s">
        <v>71</v>
      </c>
      <c r="F21" s="20">
        <v>27140</v>
      </c>
      <c r="G21" s="21" t="s">
        <v>15</v>
      </c>
      <c r="H21" s="18">
        <v>44651</v>
      </c>
    </row>
    <row r="22" spans="2:8" ht="26.25" x14ac:dyDescent="0.25">
      <c r="B22" s="17" t="s">
        <v>72</v>
      </c>
      <c r="C22" s="18">
        <v>44615</v>
      </c>
      <c r="D22" s="19" t="s">
        <v>35</v>
      </c>
      <c r="E22" s="19" t="s">
        <v>73</v>
      </c>
      <c r="F22" s="20">
        <v>147617.06</v>
      </c>
      <c r="G22" s="21" t="s">
        <v>15</v>
      </c>
      <c r="H22" s="18">
        <v>44651</v>
      </c>
    </row>
    <row r="23" spans="2:8" ht="26.25" x14ac:dyDescent="0.25">
      <c r="B23" s="17" t="s">
        <v>74</v>
      </c>
      <c r="C23" s="18">
        <v>44616</v>
      </c>
      <c r="D23" s="19" t="s">
        <v>20</v>
      </c>
      <c r="E23" s="19" t="s">
        <v>21</v>
      </c>
      <c r="F23" s="20">
        <v>603050.80000000005</v>
      </c>
      <c r="G23" s="21" t="s">
        <v>15</v>
      </c>
      <c r="H23" s="18">
        <v>44651</v>
      </c>
    </row>
    <row r="24" spans="2:8" ht="26.25" x14ac:dyDescent="0.25">
      <c r="B24" s="17" t="s">
        <v>31</v>
      </c>
      <c r="C24" s="18">
        <v>44620</v>
      </c>
      <c r="D24" s="19" t="s">
        <v>37</v>
      </c>
      <c r="E24" s="19" t="s">
        <v>38</v>
      </c>
      <c r="F24" s="20">
        <v>4454460</v>
      </c>
      <c r="G24" s="21" t="s">
        <v>15</v>
      </c>
      <c r="H24" s="18">
        <v>44651</v>
      </c>
    </row>
    <row r="25" spans="2:8" ht="26.25" x14ac:dyDescent="0.25">
      <c r="B25" s="17" t="s">
        <v>75</v>
      </c>
      <c r="C25" s="18">
        <v>44620</v>
      </c>
      <c r="D25" s="19" t="s">
        <v>26</v>
      </c>
      <c r="E25" s="19" t="s">
        <v>76</v>
      </c>
      <c r="F25" s="20">
        <v>441020.92</v>
      </c>
      <c r="G25" s="21" t="s">
        <v>15</v>
      </c>
      <c r="H25" s="18">
        <v>44651</v>
      </c>
    </row>
    <row r="26" spans="2:8" ht="26.25" x14ac:dyDescent="0.25">
      <c r="B26" s="26"/>
      <c r="C26" s="26"/>
      <c r="D26" s="26"/>
      <c r="E26" s="26" t="s">
        <v>39</v>
      </c>
      <c r="F26" s="24">
        <f>SUBTOTAL(109,Tabla4[MONTO])</f>
        <v>6152738.2599999998</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2:H2"/>
    <mergeCell ref="B5:H5"/>
    <mergeCell ref="B8:H8"/>
    <mergeCell ref="B9:D9"/>
    <mergeCell ref="B7:H7"/>
    <mergeCell ref="B6:H6"/>
    <mergeCell ref="B4:H4"/>
    <mergeCell ref="B3:H3"/>
  </mergeCells>
  <phoneticPr fontId="14" type="noConversion"/>
  <pageMargins left="0.11811023622047245" right="0" top="0" bottom="0" header="0.51181102362204722" footer="0.31496062992125984"/>
  <pageSetup paperSize="5" scale="34" orientation="landscape"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22E3F-1432-4BAB-BB82-85045D11D8E4}">
  <dimension ref="B1:H58"/>
  <sheetViews>
    <sheetView zoomScale="40" zoomScaleNormal="40" workbookViewId="0">
      <selection activeCell="O17" sqref="O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520</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ht="52.5" x14ac:dyDescent="0.4">
      <c r="B13" s="17" t="s">
        <v>521</v>
      </c>
      <c r="C13" s="18">
        <v>45133</v>
      </c>
      <c r="D13" s="19" t="s">
        <v>431</v>
      </c>
      <c r="E13" s="19" t="s">
        <v>522</v>
      </c>
      <c r="F13" s="20">
        <v>20000</v>
      </c>
      <c r="G13" s="21" t="s">
        <v>15</v>
      </c>
      <c r="H13" s="18">
        <v>45199</v>
      </c>
    </row>
    <row r="14" spans="2:8" ht="52.5" x14ac:dyDescent="0.4">
      <c r="B14" s="17" t="s">
        <v>427</v>
      </c>
      <c r="C14" s="18">
        <v>45139</v>
      </c>
      <c r="D14" s="19" t="s">
        <v>303</v>
      </c>
      <c r="E14" s="19" t="s">
        <v>523</v>
      </c>
      <c r="F14" s="20">
        <v>296672.13</v>
      </c>
      <c r="G14" s="21" t="s">
        <v>15</v>
      </c>
      <c r="H14" s="18">
        <v>45199</v>
      </c>
    </row>
    <row r="15" spans="2:8" x14ac:dyDescent="0.4">
      <c r="B15" s="17" t="s">
        <v>524</v>
      </c>
      <c r="C15" s="18">
        <v>45140</v>
      </c>
      <c r="D15" s="19" t="s">
        <v>525</v>
      </c>
      <c r="E15" s="19" t="s">
        <v>526</v>
      </c>
      <c r="F15" s="20">
        <v>18798.75</v>
      </c>
      <c r="G15" s="21" t="s">
        <v>15</v>
      </c>
      <c r="H15" s="18">
        <v>45199</v>
      </c>
    </row>
    <row r="16" spans="2:8" ht="52.5" x14ac:dyDescent="0.4">
      <c r="B16" s="17" t="s">
        <v>270</v>
      </c>
      <c r="C16" s="18">
        <v>45149</v>
      </c>
      <c r="D16" s="19" t="s">
        <v>527</v>
      </c>
      <c r="E16" s="19" t="s">
        <v>528</v>
      </c>
      <c r="F16" s="20">
        <v>198240</v>
      </c>
      <c r="G16" s="21" t="s">
        <v>15</v>
      </c>
      <c r="H16" s="18">
        <v>45199</v>
      </c>
    </row>
    <row r="17" spans="2:8" ht="52.5" x14ac:dyDescent="0.4">
      <c r="B17" s="17" t="s">
        <v>529</v>
      </c>
      <c r="C17" s="18">
        <v>45156</v>
      </c>
      <c r="D17" s="19" t="s">
        <v>178</v>
      </c>
      <c r="E17" s="19" t="s">
        <v>530</v>
      </c>
      <c r="F17" s="20">
        <v>30000</v>
      </c>
      <c r="G17" s="21" t="s">
        <v>15</v>
      </c>
      <c r="H17" s="18">
        <v>45199</v>
      </c>
    </row>
    <row r="18" spans="2:8" ht="52.5" x14ac:dyDescent="0.4">
      <c r="B18" s="17" t="s">
        <v>531</v>
      </c>
      <c r="C18" s="18">
        <v>45156</v>
      </c>
      <c r="D18" s="19" t="s">
        <v>35</v>
      </c>
      <c r="E18" s="19" t="s">
        <v>532</v>
      </c>
      <c r="F18" s="20">
        <v>260057.78</v>
      </c>
      <c r="G18" s="21" t="s">
        <v>15</v>
      </c>
      <c r="H18" s="18">
        <v>45199</v>
      </c>
    </row>
    <row r="19" spans="2:8" ht="52.5" x14ac:dyDescent="0.4">
      <c r="B19" s="17" t="s">
        <v>533</v>
      </c>
      <c r="C19" s="18">
        <v>45156</v>
      </c>
      <c r="D19" s="19" t="s">
        <v>280</v>
      </c>
      <c r="E19" s="19" t="s">
        <v>534</v>
      </c>
      <c r="F19" s="20">
        <v>78138.8</v>
      </c>
      <c r="G19" s="21" t="s">
        <v>15</v>
      </c>
      <c r="H19" s="18">
        <v>45199</v>
      </c>
    </row>
    <row r="20" spans="2:8" ht="52.5" x14ac:dyDescent="0.4">
      <c r="B20" s="17" t="s">
        <v>535</v>
      </c>
      <c r="C20" s="18">
        <v>45159</v>
      </c>
      <c r="D20" s="19" t="s">
        <v>536</v>
      </c>
      <c r="E20" s="19" t="s">
        <v>537</v>
      </c>
      <c r="F20" s="20">
        <v>50525</v>
      </c>
      <c r="G20" s="21" t="s">
        <v>15</v>
      </c>
      <c r="H20" s="18">
        <v>45199</v>
      </c>
    </row>
    <row r="21" spans="2:8" ht="52.5" x14ac:dyDescent="0.4">
      <c r="B21" s="17" t="s">
        <v>538</v>
      </c>
      <c r="C21" s="18">
        <v>45162</v>
      </c>
      <c r="D21" s="19" t="s">
        <v>23</v>
      </c>
      <c r="E21" s="19" t="s">
        <v>539</v>
      </c>
      <c r="F21" s="20">
        <v>129844</v>
      </c>
      <c r="G21" s="21" t="s">
        <v>15</v>
      </c>
      <c r="H21" s="18">
        <v>45199</v>
      </c>
    </row>
    <row r="22" spans="2:8" ht="52.5" x14ac:dyDescent="0.4">
      <c r="B22" s="17" t="s">
        <v>540</v>
      </c>
      <c r="C22" s="18">
        <v>45162</v>
      </c>
      <c r="D22" s="19" t="s">
        <v>541</v>
      </c>
      <c r="E22" s="19" t="s">
        <v>542</v>
      </c>
      <c r="F22" s="20">
        <v>86000</v>
      </c>
      <c r="G22" s="21" t="s">
        <v>15</v>
      </c>
      <c r="H22" s="18">
        <v>45199</v>
      </c>
    </row>
    <row r="23" spans="2:8" x14ac:dyDescent="0.4">
      <c r="B23" s="17" t="s">
        <v>543</v>
      </c>
      <c r="C23" s="18">
        <v>45163</v>
      </c>
      <c r="D23" s="19" t="s">
        <v>544</v>
      </c>
      <c r="E23" s="19" t="s">
        <v>545</v>
      </c>
      <c r="F23" s="20">
        <v>16380</v>
      </c>
      <c r="G23" s="21" t="s">
        <v>15</v>
      </c>
      <c r="H23" s="18">
        <v>45199</v>
      </c>
    </row>
    <row r="24" spans="2:8" ht="52.5" x14ac:dyDescent="0.4">
      <c r="B24" s="17" t="s">
        <v>546</v>
      </c>
      <c r="C24" s="18">
        <v>45163</v>
      </c>
      <c r="D24" s="19" t="s">
        <v>217</v>
      </c>
      <c r="E24" s="19" t="s">
        <v>547</v>
      </c>
      <c r="F24" s="20">
        <v>486425</v>
      </c>
      <c r="G24" s="21" t="s">
        <v>15</v>
      </c>
      <c r="H24" s="18">
        <v>45199</v>
      </c>
    </row>
    <row r="25" spans="2:8" x14ac:dyDescent="0.4">
      <c r="B25" s="17" t="s">
        <v>548</v>
      </c>
      <c r="C25" s="18">
        <v>45165</v>
      </c>
      <c r="D25" s="19" t="s">
        <v>26</v>
      </c>
      <c r="E25" s="19" t="s">
        <v>549</v>
      </c>
      <c r="F25" s="20">
        <v>305860.06</v>
      </c>
      <c r="G25" s="21" t="s">
        <v>15</v>
      </c>
      <c r="H25" s="18">
        <v>45199</v>
      </c>
    </row>
    <row r="26" spans="2:8" ht="52.5" x14ac:dyDescent="0.4">
      <c r="B26" s="17" t="s">
        <v>550</v>
      </c>
      <c r="C26" s="18">
        <v>45166</v>
      </c>
      <c r="D26" s="19" t="s">
        <v>23</v>
      </c>
      <c r="E26" s="19" t="s">
        <v>551</v>
      </c>
      <c r="F26" s="20">
        <v>192006.1</v>
      </c>
      <c r="G26" s="21" t="s">
        <v>15</v>
      </c>
      <c r="H26" s="18">
        <v>45199</v>
      </c>
    </row>
    <row r="27" spans="2:8" ht="52.5" x14ac:dyDescent="0.4">
      <c r="B27" s="17" t="s">
        <v>130</v>
      </c>
      <c r="C27" s="18">
        <v>45167</v>
      </c>
      <c r="D27" s="19" t="s">
        <v>552</v>
      </c>
      <c r="E27" s="19" t="s">
        <v>553</v>
      </c>
      <c r="F27" s="20">
        <v>201000.02</v>
      </c>
      <c r="G27" s="21" t="s">
        <v>15</v>
      </c>
      <c r="H27" s="18">
        <v>45199</v>
      </c>
    </row>
    <row r="28" spans="2:8" x14ac:dyDescent="0.4">
      <c r="B28" s="17" t="s">
        <v>554</v>
      </c>
      <c r="C28" s="18">
        <v>45167</v>
      </c>
      <c r="D28" s="19" t="s">
        <v>466</v>
      </c>
      <c r="E28" s="19" t="s">
        <v>232</v>
      </c>
      <c r="F28" s="20">
        <v>3600</v>
      </c>
      <c r="G28" s="21" t="s">
        <v>15</v>
      </c>
      <c r="H28" s="18">
        <v>45199</v>
      </c>
    </row>
    <row r="29" spans="2:8" ht="52.5" x14ac:dyDescent="0.4">
      <c r="B29" s="17" t="s">
        <v>555</v>
      </c>
      <c r="C29" s="18">
        <v>45169</v>
      </c>
      <c r="D29" s="19" t="s">
        <v>401</v>
      </c>
      <c r="E29" s="19" t="s">
        <v>556</v>
      </c>
      <c r="F29" s="20">
        <v>5310</v>
      </c>
      <c r="G29" s="21" t="s">
        <v>15</v>
      </c>
      <c r="H29" s="18">
        <v>45199</v>
      </c>
    </row>
    <row r="30" spans="2:8" x14ac:dyDescent="0.4">
      <c r="B30" s="17" t="s">
        <v>31</v>
      </c>
      <c r="C30" s="18">
        <v>45169</v>
      </c>
      <c r="D30" s="19" t="s">
        <v>259</v>
      </c>
      <c r="E30" s="19" t="s">
        <v>403</v>
      </c>
      <c r="F30" s="20">
        <v>1446200</v>
      </c>
      <c r="G30" s="21" t="s">
        <v>15</v>
      </c>
      <c r="H30" s="18">
        <v>45199</v>
      </c>
    </row>
    <row r="31" spans="2:8" x14ac:dyDescent="0.4">
      <c r="B31" s="26"/>
      <c r="C31" s="26"/>
      <c r="D31" s="26"/>
      <c r="E31" s="26" t="s">
        <v>39</v>
      </c>
      <c r="F31" s="24">
        <f>SUBTOTAL(109,Tabla434678910111213141516171819202122[MONTO])</f>
        <v>3825057.64</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A149-F7D7-4D78-AEEF-B5A97D308D1C}">
  <dimension ref="B1:H58"/>
  <sheetViews>
    <sheetView zoomScale="40" zoomScaleNormal="40" workbookViewId="0">
      <selection activeCell="F24" sqref="F2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557</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427</v>
      </c>
      <c r="C13" s="18">
        <v>45139</v>
      </c>
      <c r="D13" s="19" t="s">
        <v>303</v>
      </c>
      <c r="E13" s="19" t="s">
        <v>558</v>
      </c>
      <c r="F13" s="20">
        <v>296672.13</v>
      </c>
      <c r="G13" s="21" t="s">
        <v>15</v>
      </c>
      <c r="H13" s="18">
        <v>45230</v>
      </c>
    </row>
    <row r="14" spans="2:8" x14ac:dyDescent="0.4">
      <c r="B14" s="17" t="s">
        <v>116</v>
      </c>
      <c r="C14" s="18">
        <v>45140</v>
      </c>
      <c r="D14" s="19" t="s">
        <v>303</v>
      </c>
      <c r="E14" s="19" t="s">
        <v>559</v>
      </c>
      <c r="F14" s="20">
        <v>195054</v>
      </c>
      <c r="G14" s="21" t="s">
        <v>15</v>
      </c>
      <c r="H14" s="18">
        <v>45230</v>
      </c>
    </row>
    <row r="15" spans="2:8" ht="52.5" x14ac:dyDescent="0.4">
      <c r="B15" s="17" t="s">
        <v>270</v>
      </c>
      <c r="C15" s="18">
        <v>45149</v>
      </c>
      <c r="D15" s="19" t="s">
        <v>527</v>
      </c>
      <c r="E15" s="19" t="s">
        <v>528</v>
      </c>
      <c r="F15" s="20">
        <v>198240</v>
      </c>
      <c r="G15" s="21" t="s">
        <v>15</v>
      </c>
      <c r="H15" s="18">
        <v>45230</v>
      </c>
    </row>
    <row r="16" spans="2:8" ht="52.5" x14ac:dyDescent="0.4">
      <c r="B16" s="17" t="s">
        <v>560</v>
      </c>
      <c r="C16" s="18">
        <v>45156</v>
      </c>
      <c r="D16" s="19" t="s">
        <v>280</v>
      </c>
      <c r="E16" s="19" t="s">
        <v>561</v>
      </c>
      <c r="F16" s="20">
        <v>87531.199999999997</v>
      </c>
      <c r="G16" s="21" t="s">
        <v>15</v>
      </c>
      <c r="H16" s="18">
        <v>45230</v>
      </c>
    </row>
    <row r="17" spans="2:8" ht="52.5" x14ac:dyDescent="0.4">
      <c r="B17" s="17" t="s">
        <v>562</v>
      </c>
      <c r="C17" s="18">
        <v>45162</v>
      </c>
      <c r="D17" s="19" t="s">
        <v>23</v>
      </c>
      <c r="E17" s="19" t="s">
        <v>563</v>
      </c>
      <c r="F17" s="20">
        <v>129844</v>
      </c>
      <c r="G17" s="21" t="s">
        <v>15</v>
      </c>
      <c r="H17" s="18">
        <v>45230</v>
      </c>
    </row>
    <row r="18" spans="2:8" ht="52.5" x14ac:dyDescent="0.4">
      <c r="B18" s="17" t="s">
        <v>540</v>
      </c>
      <c r="C18" s="18">
        <v>45162</v>
      </c>
      <c r="D18" s="19" t="s">
        <v>541</v>
      </c>
      <c r="E18" s="19" t="s">
        <v>542</v>
      </c>
      <c r="F18" s="20">
        <v>86000</v>
      </c>
      <c r="G18" s="21" t="s">
        <v>15</v>
      </c>
      <c r="H18" s="18">
        <v>45230</v>
      </c>
    </row>
    <row r="19" spans="2:8" ht="52.5" x14ac:dyDescent="0.4">
      <c r="B19" s="17" t="s">
        <v>546</v>
      </c>
      <c r="C19" s="18">
        <v>45163</v>
      </c>
      <c r="D19" s="19" t="s">
        <v>217</v>
      </c>
      <c r="E19" s="19" t="s">
        <v>547</v>
      </c>
      <c r="F19" s="20">
        <v>486425</v>
      </c>
      <c r="G19" s="21" t="s">
        <v>15</v>
      </c>
      <c r="H19" s="18">
        <v>45230</v>
      </c>
    </row>
    <row r="20" spans="2:8" x14ac:dyDescent="0.4">
      <c r="B20" s="17" t="s">
        <v>564</v>
      </c>
      <c r="C20" s="18">
        <v>45175</v>
      </c>
      <c r="D20" s="19" t="s">
        <v>565</v>
      </c>
      <c r="E20" s="19" t="s">
        <v>566</v>
      </c>
      <c r="F20" s="20">
        <v>36698</v>
      </c>
      <c r="G20" s="21" t="s">
        <v>15</v>
      </c>
      <c r="H20" s="18">
        <v>45230</v>
      </c>
    </row>
    <row r="21" spans="2:8" ht="52.5" x14ac:dyDescent="0.4">
      <c r="B21" s="17" t="s">
        <v>567</v>
      </c>
      <c r="C21" s="18">
        <v>45175</v>
      </c>
      <c r="D21" s="19" t="s">
        <v>401</v>
      </c>
      <c r="E21" s="19" t="s">
        <v>568</v>
      </c>
      <c r="F21" s="20">
        <v>5310</v>
      </c>
      <c r="G21" s="21" t="s">
        <v>15</v>
      </c>
      <c r="H21" s="18">
        <v>45230</v>
      </c>
    </row>
    <row r="22" spans="2:8" x14ac:dyDescent="0.4">
      <c r="B22" s="17" t="s">
        <v>569</v>
      </c>
      <c r="C22" s="18">
        <v>45184</v>
      </c>
      <c r="D22" s="19" t="s">
        <v>466</v>
      </c>
      <c r="E22" s="19" t="s">
        <v>232</v>
      </c>
      <c r="F22" s="20">
        <v>3600</v>
      </c>
      <c r="G22" s="21" t="s">
        <v>15</v>
      </c>
      <c r="H22" s="18">
        <v>45230</v>
      </c>
    </row>
    <row r="23" spans="2:8" ht="52.5" x14ac:dyDescent="0.4">
      <c r="B23" s="17" t="s">
        <v>570</v>
      </c>
      <c r="C23" s="18">
        <v>45187</v>
      </c>
      <c r="D23" s="19" t="s">
        <v>35</v>
      </c>
      <c r="E23" s="19" t="s">
        <v>571</v>
      </c>
      <c r="F23" s="20">
        <v>248025.96</v>
      </c>
      <c r="G23" s="21" t="s">
        <v>15</v>
      </c>
      <c r="H23" s="18">
        <v>45230</v>
      </c>
    </row>
    <row r="24" spans="2:8" ht="52.5" x14ac:dyDescent="0.4">
      <c r="B24" s="17" t="s">
        <v>572</v>
      </c>
      <c r="C24" s="18">
        <v>45194</v>
      </c>
      <c r="D24" s="19" t="s">
        <v>565</v>
      </c>
      <c r="E24" s="19" t="s">
        <v>573</v>
      </c>
      <c r="F24" s="20">
        <v>36993</v>
      </c>
      <c r="G24" s="21" t="s">
        <v>15</v>
      </c>
      <c r="H24" s="18">
        <v>45230</v>
      </c>
    </row>
    <row r="25" spans="2:8" x14ac:dyDescent="0.4">
      <c r="B25" s="17" t="s">
        <v>574</v>
      </c>
      <c r="C25" s="18">
        <v>45195</v>
      </c>
      <c r="D25" s="19" t="s">
        <v>575</v>
      </c>
      <c r="E25" s="19" t="s">
        <v>576</v>
      </c>
      <c r="F25" s="20">
        <v>22048.3</v>
      </c>
      <c r="G25" s="21" t="s">
        <v>15</v>
      </c>
      <c r="H25" s="18">
        <v>45230</v>
      </c>
    </row>
    <row r="26" spans="2:8" x14ac:dyDescent="0.4">
      <c r="B26" s="17" t="s">
        <v>577</v>
      </c>
      <c r="C26" s="18">
        <v>45197</v>
      </c>
      <c r="D26" s="19" t="s">
        <v>26</v>
      </c>
      <c r="E26" s="19" t="s">
        <v>578</v>
      </c>
      <c r="F26" s="20">
        <v>310860.06</v>
      </c>
      <c r="G26" s="21" t="s">
        <v>15</v>
      </c>
      <c r="H26" s="18">
        <v>45230</v>
      </c>
    </row>
    <row r="27" spans="2:8" ht="52.5" x14ac:dyDescent="0.4">
      <c r="B27" s="17" t="s">
        <v>579</v>
      </c>
      <c r="C27" s="18">
        <v>45197</v>
      </c>
      <c r="D27" s="19" t="s">
        <v>23</v>
      </c>
      <c r="E27" s="19" t="s">
        <v>580</v>
      </c>
      <c r="F27" s="20">
        <v>192006.1</v>
      </c>
      <c r="G27" s="21" t="s">
        <v>15</v>
      </c>
      <c r="H27" s="18">
        <v>45230</v>
      </c>
    </row>
    <row r="28" spans="2:8" ht="52.5" x14ac:dyDescent="0.4">
      <c r="B28" s="17" t="s">
        <v>404</v>
      </c>
      <c r="C28" s="18">
        <v>45199</v>
      </c>
      <c r="D28" s="19" t="s">
        <v>178</v>
      </c>
      <c r="E28" s="19" t="s">
        <v>581</v>
      </c>
      <c r="F28" s="20">
        <v>15000</v>
      </c>
      <c r="G28" s="21" t="s">
        <v>15</v>
      </c>
      <c r="H28" s="18">
        <v>45230</v>
      </c>
    </row>
    <row r="29" spans="2:8" ht="52.5" x14ac:dyDescent="0.4">
      <c r="B29" s="17" t="s">
        <v>366</v>
      </c>
      <c r="C29" s="18">
        <v>45199</v>
      </c>
      <c r="D29" s="19" t="s">
        <v>582</v>
      </c>
      <c r="E29" s="19" t="s">
        <v>583</v>
      </c>
      <c r="F29" s="20">
        <v>10000</v>
      </c>
      <c r="G29" s="21" t="s">
        <v>15</v>
      </c>
      <c r="H29" s="18">
        <v>45230</v>
      </c>
    </row>
    <row r="30" spans="2:8" x14ac:dyDescent="0.4">
      <c r="B30" s="17" t="s">
        <v>31</v>
      </c>
      <c r="C30" s="18">
        <v>45199</v>
      </c>
      <c r="D30" s="19" t="s">
        <v>259</v>
      </c>
      <c r="E30" s="19" t="s">
        <v>403</v>
      </c>
      <c r="F30" s="20">
        <v>2021400</v>
      </c>
      <c r="G30" s="21" t="s">
        <v>15</v>
      </c>
      <c r="H30" s="18">
        <v>45230</v>
      </c>
    </row>
    <row r="31" spans="2:8" x14ac:dyDescent="0.4">
      <c r="B31" s="26"/>
      <c r="C31" s="26"/>
      <c r="D31" s="26"/>
      <c r="E31" s="26" t="s">
        <v>39</v>
      </c>
      <c r="F31" s="24">
        <f>SUBTOTAL(109,Tabla4346789101112131415161718192021[MONTO])</f>
        <v>4381707.75</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530D-BF76-4750-AED1-5772B023DDDA}">
  <dimension ref="B1:H56"/>
  <sheetViews>
    <sheetView zoomScale="40" zoomScaleNormal="40" workbookViewId="0">
      <selection activeCell="E32" sqref="E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584</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574</v>
      </c>
      <c r="C13" s="18">
        <v>45195</v>
      </c>
      <c r="D13" s="19" t="s">
        <v>575</v>
      </c>
      <c r="E13" s="19" t="s">
        <v>576</v>
      </c>
      <c r="F13" s="20">
        <v>22048.3</v>
      </c>
      <c r="G13" s="21" t="s">
        <v>15</v>
      </c>
      <c r="H13" s="18">
        <v>45260</v>
      </c>
    </row>
    <row r="14" spans="2:8" ht="52.5" x14ac:dyDescent="0.4">
      <c r="B14" s="17" t="s">
        <v>585</v>
      </c>
      <c r="C14" s="18">
        <v>45208</v>
      </c>
      <c r="D14" s="19" t="s">
        <v>178</v>
      </c>
      <c r="E14" s="19" t="s">
        <v>586</v>
      </c>
      <c r="F14" s="20">
        <v>25000</v>
      </c>
      <c r="G14" s="21" t="s">
        <v>15</v>
      </c>
      <c r="H14" s="18">
        <v>45260</v>
      </c>
    </row>
    <row r="15" spans="2:8" ht="52.5" x14ac:dyDescent="0.4">
      <c r="B15" s="17" t="s">
        <v>587</v>
      </c>
      <c r="C15" s="18">
        <v>45209</v>
      </c>
      <c r="D15" s="19" t="s">
        <v>527</v>
      </c>
      <c r="E15" s="19" t="s">
        <v>588</v>
      </c>
      <c r="F15" s="20">
        <v>177000</v>
      </c>
      <c r="G15" s="21" t="s">
        <v>15</v>
      </c>
      <c r="H15" s="18">
        <v>45260</v>
      </c>
    </row>
    <row r="16" spans="2:8" ht="52.5" x14ac:dyDescent="0.4">
      <c r="B16" s="17" t="s">
        <v>589</v>
      </c>
      <c r="C16" s="18">
        <v>45209</v>
      </c>
      <c r="D16" s="19" t="s">
        <v>590</v>
      </c>
      <c r="E16" s="19" t="s">
        <v>591</v>
      </c>
      <c r="F16" s="20">
        <v>62700</v>
      </c>
      <c r="G16" s="21" t="s">
        <v>15</v>
      </c>
      <c r="H16" s="18">
        <v>45260</v>
      </c>
    </row>
    <row r="17" spans="2:8" x14ac:dyDescent="0.4">
      <c r="B17" s="17" t="s">
        <v>592</v>
      </c>
      <c r="C17" s="18">
        <v>45211</v>
      </c>
      <c r="D17" s="19" t="s">
        <v>593</v>
      </c>
      <c r="E17" s="19" t="s">
        <v>594</v>
      </c>
      <c r="F17" s="20">
        <v>333645</v>
      </c>
      <c r="G17" s="21" t="s">
        <v>15</v>
      </c>
      <c r="H17" s="18">
        <v>45260</v>
      </c>
    </row>
    <row r="18" spans="2:8" ht="52.5" x14ac:dyDescent="0.4">
      <c r="B18" s="17" t="s">
        <v>595</v>
      </c>
      <c r="C18" s="18">
        <v>45217</v>
      </c>
      <c r="D18" s="19" t="s">
        <v>596</v>
      </c>
      <c r="E18" s="19" t="s">
        <v>597</v>
      </c>
      <c r="F18" s="20">
        <v>32668.82</v>
      </c>
      <c r="G18" s="21" t="s">
        <v>15</v>
      </c>
      <c r="H18" s="18">
        <v>45260</v>
      </c>
    </row>
    <row r="19" spans="2:8" ht="52.5" x14ac:dyDescent="0.4">
      <c r="B19" s="17" t="s">
        <v>598</v>
      </c>
      <c r="C19" s="18">
        <v>45218</v>
      </c>
      <c r="D19" s="19" t="s">
        <v>35</v>
      </c>
      <c r="E19" s="19" t="s">
        <v>599</v>
      </c>
      <c r="F19" s="20">
        <v>287060</v>
      </c>
      <c r="G19" s="21" t="s">
        <v>15</v>
      </c>
      <c r="H19" s="18">
        <v>45260</v>
      </c>
    </row>
    <row r="20" spans="2:8" ht="52.5" x14ac:dyDescent="0.4">
      <c r="B20" s="17" t="s">
        <v>600</v>
      </c>
      <c r="C20" s="18">
        <v>45218</v>
      </c>
      <c r="D20" s="19" t="s">
        <v>98</v>
      </c>
      <c r="E20" s="19" t="s">
        <v>601</v>
      </c>
      <c r="F20" s="20">
        <v>529760</v>
      </c>
      <c r="G20" s="21" t="s">
        <v>15</v>
      </c>
      <c r="H20" s="18">
        <v>45260</v>
      </c>
    </row>
    <row r="21" spans="2:8" ht="52.5" x14ac:dyDescent="0.4">
      <c r="B21" s="17" t="s">
        <v>602</v>
      </c>
      <c r="C21" s="18">
        <v>45223</v>
      </c>
      <c r="D21" s="19" t="s">
        <v>593</v>
      </c>
      <c r="E21" s="19" t="s">
        <v>603</v>
      </c>
      <c r="F21" s="20">
        <v>101775</v>
      </c>
      <c r="G21" s="21" t="s">
        <v>15</v>
      </c>
      <c r="H21" s="18">
        <v>45260</v>
      </c>
    </row>
    <row r="22" spans="2:8" x14ac:dyDescent="0.4">
      <c r="B22" s="17" t="s">
        <v>604</v>
      </c>
      <c r="C22" s="18">
        <v>45224</v>
      </c>
      <c r="D22" s="19" t="s">
        <v>605</v>
      </c>
      <c r="E22" s="19" t="s">
        <v>606</v>
      </c>
      <c r="F22" s="20">
        <v>72442.22</v>
      </c>
      <c r="G22" s="21" t="s">
        <v>15</v>
      </c>
      <c r="H22" s="18">
        <v>45260</v>
      </c>
    </row>
    <row r="23" spans="2:8" x14ac:dyDescent="0.4">
      <c r="B23" s="17" t="s">
        <v>607</v>
      </c>
      <c r="C23" s="18">
        <v>45226</v>
      </c>
      <c r="D23" s="19" t="s">
        <v>26</v>
      </c>
      <c r="E23" s="19" t="s">
        <v>608</v>
      </c>
      <c r="F23" s="20">
        <v>287025.83</v>
      </c>
      <c r="G23" s="21" t="s">
        <v>15</v>
      </c>
      <c r="H23" s="18">
        <v>45260</v>
      </c>
    </row>
    <row r="24" spans="2:8" ht="52.5" x14ac:dyDescent="0.4">
      <c r="B24" s="17" t="s">
        <v>609</v>
      </c>
      <c r="C24" s="18">
        <v>45227</v>
      </c>
      <c r="D24" s="19" t="s">
        <v>23</v>
      </c>
      <c r="E24" s="19" t="s">
        <v>610</v>
      </c>
      <c r="F24" s="20">
        <v>192006.1</v>
      </c>
      <c r="G24" s="21" t="s">
        <v>15</v>
      </c>
      <c r="H24" s="18">
        <v>45260</v>
      </c>
    </row>
    <row r="25" spans="2:8" ht="52.5" x14ac:dyDescent="0.4">
      <c r="B25" s="17" t="s">
        <v>611</v>
      </c>
      <c r="C25" s="18">
        <v>45230</v>
      </c>
      <c r="D25" s="19" t="s">
        <v>612</v>
      </c>
      <c r="E25" s="19" t="s">
        <v>613</v>
      </c>
      <c r="F25" s="20">
        <v>12036</v>
      </c>
      <c r="G25" s="21" t="s">
        <v>15</v>
      </c>
      <c r="H25" s="18">
        <v>45260</v>
      </c>
    </row>
    <row r="26" spans="2:8" ht="52.5" x14ac:dyDescent="0.4">
      <c r="B26" s="17" t="s">
        <v>366</v>
      </c>
      <c r="C26" s="18">
        <v>45230</v>
      </c>
      <c r="D26" s="19" t="s">
        <v>582</v>
      </c>
      <c r="E26" s="19" t="s">
        <v>614</v>
      </c>
      <c r="F26" s="20">
        <v>10000</v>
      </c>
      <c r="G26" s="21" t="s">
        <v>15</v>
      </c>
      <c r="H26" s="18">
        <v>45260</v>
      </c>
    </row>
    <row r="27" spans="2:8" x14ac:dyDescent="0.4">
      <c r="B27" s="17" t="s">
        <v>31</v>
      </c>
      <c r="C27" s="18">
        <v>45230</v>
      </c>
      <c r="D27" s="19" t="s">
        <v>259</v>
      </c>
      <c r="E27" s="19" t="s">
        <v>403</v>
      </c>
      <c r="F27" s="20">
        <v>1327450</v>
      </c>
      <c r="G27" s="21" t="s">
        <v>15</v>
      </c>
      <c r="H27" s="18">
        <v>45260</v>
      </c>
    </row>
    <row r="28" spans="2:8" x14ac:dyDescent="0.4">
      <c r="B28" s="17" t="s">
        <v>615</v>
      </c>
      <c r="C28" s="18">
        <v>45230</v>
      </c>
      <c r="D28" s="19" t="s">
        <v>616</v>
      </c>
      <c r="E28" s="19" t="s">
        <v>617</v>
      </c>
      <c r="F28" s="20">
        <v>61950</v>
      </c>
      <c r="G28" s="21" t="s">
        <v>15</v>
      </c>
      <c r="H28" s="18">
        <v>45260</v>
      </c>
    </row>
    <row r="29" spans="2:8" x14ac:dyDescent="0.4">
      <c r="B29" s="26"/>
      <c r="C29" s="26"/>
      <c r="D29" s="26"/>
      <c r="E29" s="26" t="s">
        <v>39</v>
      </c>
      <c r="F29" s="24">
        <f>SUBTOTAL(109,Tabla434678910111213141516171819202123[MONTO])</f>
        <v>3534567.27</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5B2-C7B8-4B4A-AF22-BAD60FCCD3C8}">
  <dimension ref="B1:H61"/>
  <sheetViews>
    <sheetView zoomScale="40" zoomScaleNormal="40" workbookViewId="0">
      <selection activeCell="E30" sqref="E3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618</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619</v>
      </c>
      <c r="C13" s="18">
        <v>45210</v>
      </c>
      <c r="D13" s="19" t="s">
        <v>620</v>
      </c>
      <c r="E13" s="19" t="s">
        <v>621</v>
      </c>
      <c r="F13" s="20">
        <v>250284.96</v>
      </c>
      <c r="G13" s="21" t="s">
        <v>15</v>
      </c>
      <c r="H13" s="18">
        <v>45291</v>
      </c>
    </row>
    <row r="14" spans="2:8" x14ac:dyDescent="0.4">
      <c r="B14" s="17" t="s">
        <v>622</v>
      </c>
      <c r="C14" s="18">
        <v>45237</v>
      </c>
      <c r="D14" s="19" t="s">
        <v>623</v>
      </c>
      <c r="E14" s="19" t="s">
        <v>624</v>
      </c>
      <c r="F14" s="20">
        <v>940047</v>
      </c>
      <c r="G14" s="21" t="s">
        <v>15</v>
      </c>
      <c r="H14" s="18">
        <v>45291</v>
      </c>
    </row>
    <row r="15" spans="2:8" ht="52.5" x14ac:dyDescent="0.4">
      <c r="B15" s="17" t="s">
        <v>625</v>
      </c>
      <c r="C15" s="18">
        <v>45239</v>
      </c>
      <c r="D15" s="19" t="s">
        <v>178</v>
      </c>
      <c r="E15" s="19" t="s">
        <v>626</v>
      </c>
      <c r="F15" s="20">
        <v>25000</v>
      </c>
      <c r="G15" s="21" t="s">
        <v>15</v>
      </c>
      <c r="H15" s="18">
        <v>45291</v>
      </c>
    </row>
    <row r="16" spans="2:8" ht="52.5" x14ac:dyDescent="0.4">
      <c r="B16" s="17" t="s">
        <v>627</v>
      </c>
      <c r="C16" s="18">
        <v>45246</v>
      </c>
      <c r="D16" s="19" t="s">
        <v>162</v>
      </c>
      <c r="E16" s="19" t="s">
        <v>628</v>
      </c>
      <c r="F16" s="20">
        <v>87551.7</v>
      </c>
      <c r="G16" s="21" t="s">
        <v>15</v>
      </c>
      <c r="H16" s="18">
        <v>45291</v>
      </c>
    </row>
    <row r="17" spans="2:8" ht="52.5" x14ac:dyDescent="0.4">
      <c r="B17" s="17" t="s">
        <v>629</v>
      </c>
      <c r="C17" s="18">
        <v>45250</v>
      </c>
      <c r="D17" s="19" t="s">
        <v>35</v>
      </c>
      <c r="E17" s="19" t="s">
        <v>630</v>
      </c>
      <c r="F17" s="20">
        <v>278155.93</v>
      </c>
      <c r="G17" s="21" t="s">
        <v>15</v>
      </c>
      <c r="H17" s="18">
        <v>45291</v>
      </c>
    </row>
    <row r="18" spans="2:8" ht="52.5" x14ac:dyDescent="0.4">
      <c r="B18" s="17" t="s">
        <v>498</v>
      </c>
      <c r="C18" s="18">
        <v>45253</v>
      </c>
      <c r="D18" s="19" t="s">
        <v>428</v>
      </c>
      <c r="E18" s="19" t="s">
        <v>631</v>
      </c>
      <c r="F18" s="20">
        <v>114998.08</v>
      </c>
      <c r="G18" s="21" t="s">
        <v>15</v>
      </c>
      <c r="H18" s="18">
        <v>45291</v>
      </c>
    </row>
    <row r="19" spans="2:8" x14ac:dyDescent="0.4">
      <c r="B19" s="17" t="s">
        <v>632</v>
      </c>
      <c r="C19" s="18">
        <v>45253</v>
      </c>
      <c r="D19" s="19" t="s">
        <v>241</v>
      </c>
      <c r="E19" s="19" t="s">
        <v>633</v>
      </c>
      <c r="F19" s="20">
        <v>12962.3</v>
      </c>
      <c r="G19" s="21" t="s">
        <v>15</v>
      </c>
      <c r="H19" s="18">
        <v>45291</v>
      </c>
    </row>
    <row r="20" spans="2:8" x14ac:dyDescent="0.4">
      <c r="B20" s="17" t="s">
        <v>634</v>
      </c>
      <c r="C20" s="18">
        <v>45253</v>
      </c>
      <c r="D20" s="19" t="s">
        <v>439</v>
      </c>
      <c r="E20" s="19" t="s">
        <v>635</v>
      </c>
      <c r="F20" s="20">
        <v>217887</v>
      </c>
      <c r="G20" s="21" t="s">
        <v>15</v>
      </c>
      <c r="H20" s="18">
        <v>45291</v>
      </c>
    </row>
    <row r="21" spans="2:8" ht="52.5" x14ac:dyDescent="0.4">
      <c r="B21" s="17" t="s">
        <v>636</v>
      </c>
      <c r="C21" s="18">
        <v>45254</v>
      </c>
      <c r="D21" s="19" t="s">
        <v>23</v>
      </c>
      <c r="E21" s="19" t="s">
        <v>637</v>
      </c>
      <c r="F21" s="20">
        <v>129919</v>
      </c>
      <c r="G21" s="21" t="s">
        <v>15</v>
      </c>
      <c r="H21" s="18">
        <v>45291</v>
      </c>
    </row>
    <row r="22" spans="2:8" ht="52.5" x14ac:dyDescent="0.4">
      <c r="B22" s="17" t="s">
        <v>638</v>
      </c>
      <c r="C22" s="18">
        <v>45254</v>
      </c>
      <c r="D22" s="19" t="s">
        <v>536</v>
      </c>
      <c r="E22" s="19" t="s">
        <v>639</v>
      </c>
      <c r="F22" s="20">
        <v>50525</v>
      </c>
      <c r="G22" s="21" t="s">
        <v>15</v>
      </c>
      <c r="H22" s="18">
        <v>45291</v>
      </c>
    </row>
    <row r="23" spans="2:8" x14ac:dyDescent="0.4">
      <c r="B23" s="17" t="s">
        <v>640</v>
      </c>
      <c r="C23" s="18">
        <v>45257</v>
      </c>
      <c r="D23" s="19" t="s">
        <v>641</v>
      </c>
      <c r="E23" s="19" t="s">
        <v>642</v>
      </c>
      <c r="F23" s="20">
        <v>129793.3</v>
      </c>
      <c r="G23" s="21" t="s">
        <v>15</v>
      </c>
      <c r="H23" s="18">
        <v>45291</v>
      </c>
    </row>
    <row r="24" spans="2:8" x14ac:dyDescent="0.4">
      <c r="B24" s="17" t="s">
        <v>643</v>
      </c>
      <c r="C24" s="18">
        <v>45257</v>
      </c>
      <c r="D24" s="19" t="s">
        <v>644</v>
      </c>
      <c r="E24" s="19" t="s">
        <v>645</v>
      </c>
      <c r="F24" s="20">
        <v>59057.42</v>
      </c>
      <c r="G24" s="21" t="s">
        <v>15</v>
      </c>
      <c r="H24" s="18">
        <v>45291</v>
      </c>
    </row>
    <row r="25" spans="2:8" ht="52.5" x14ac:dyDescent="0.4">
      <c r="B25" s="17" t="s">
        <v>646</v>
      </c>
      <c r="C25" s="18">
        <v>45257</v>
      </c>
      <c r="D25" s="19" t="s">
        <v>647</v>
      </c>
      <c r="E25" s="19" t="s">
        <v>648</v>
      </c>
      <c r="F25" s="20">
        <v>20060</v>
      </c>
      <c r="G25" s="21" t="s">
        <v>15</v>
      </c>
      <c r="H25" s="18">
        <v>45291</v>
      </c>
    </row>
    <row r="26" spans="2:8" x14ac:dyDescent="0.4">
      <c r="B26" s="17" t="s">
        <v>649</v>
      </c>
      <c r="C26" s="18">
        <v>45258</v>
      </c>
      <c r="D26" s="19" t="s">
        <v>26</v>
      </c>
      <c r="E26" s="19" t="s">
        <v>650</v>
      </c>
      <c r="F26" s="20">
        <v>286815.90999999997</v>
      </c>
      <c r="G26" s="21" t="s">
        <v>15</v>
      </c>
      <c r="H26" s="18">
        <v>45291</v>
      </c>
    </row>
    <row r="27" spans="2:8" ht="52.5" x14ac:dyDescent="0.4">
      <c r="B27" s="17" t="s">
        <v>651</v>
      </c>
      <c r="C27" s="18">
        <v>45258</v>
      </c>
      <c r="D27" s="19" t="s">
        <v>23</v>
      </c>
      <c r="E27" s="19" t="s">
        <v>652</v>
      </c>
      <c r="F27" s="20">
        <v>192006.1</v>
      </c>
      <c r="G27" s="21" t="s">
        <v>15</v>
      </c>
      <c r="H27" s="18">
        <v>45291</v>
      </c>
    </row>
    <row r="28" spans="2:8" x14ac:dyDescent="0.4">
      <c r="B28" s="17" t="s">
        <v>56</v>
      </c>
      <c r="C28" s="18">
        <v>45258</v>
      </c>
      <c r="D28" s="19" t="s">
        <v>653</v>
      </c>
      <c r="E28" s="19" t="s">
        <v>654</v>
      </c>
      <c r="F28" s="20">
        <v>53100</v>
      </c>
      <c r="G28" s="21" t="s">
        <v>15</v>
      </c>
      <c r="H28" s="18">
        <v>45291</v>
      </c>
    </row>
    <row r="29" spans="2:8" x14ac:dyDescent="0.4">
      <c r="B29" s="17" t="s">
        <v>414</v>
      </c>
      <c r="C29" s="18">
        <v>45258</v>
      </c>
      <c r="D29" s="19" t="s">
        <v>655</v>
      </c>
      <c r="E29" s="19" t="s">
        <v>656</v>
      </c>
      <c r="F29" s="20">
        <v>41015</v>
      </c>
      <c r="G29" s="21" t="s">
        <v>15</v>
      </c>
      <c r="H29" s="18">
        <v>45291</v>
      </c>
    </row>
    <row r="30" spans="2:8" ht="52.5" x14ac:dyDescent="0.4">
      <c r="B30" s="17" t="s">
        <v>657</v>
      </c>
      <c r="C30" s="18">
        <v>45258</v>
      </c>
      <c r="D30" s="19" t="s">
        <v>70</v>
      </c>
      <c r="E30" s="19" t="s">
        <v>658</v>
      </c>
      <c r="F30" s="20">
        <v>101598</v>
      </c>
      <c r="G30" s="21" t="s">
        <v>15</v>
      </c>
      <c r="H30" s="18">
        <v>45291</v>
      </c>
    </row>
    <row r="31" spans="2:8" ht="52.5" x14ac:dyDescent="0.4">
      <c r="B31" s="17" t="s">
        <v>366</v>
      </c>
      <c r="C31" s="18">
        <v>45260</v>
      </c>
      <c r="D31" s="19" t="s">
        <v>582</v>
      </c>
      <c r="E31" s="19" t="s">
        <v>659</v>
      </c>
      <c r="F31" s="20">
        <v>10000</v>
      </c>
      <c r="G31" s="21" t="s">
        <v>15</v>
      </c>
      <c r="H31" s="18">
        <v>45291</v>
      </c>
    </row>
    <row r="32" spans="2:8" x14ac:dyDescent="0.4">
      <c r="B32" s="17" t="s">
        <v>31</v>
      </c>
      <c r="C32" s="18">
        <v>45260</v>
      </c>
      <c r="D32" s="19" t="s">
        <v>259</v>
      </c>
      <c r="E32" s="19" t="s">
        <v>403</v>
      </c>
      <c r="F32" s="20">
        <v>999960</v>
      </c>
      <c r="G32" s="21" t="s">
        <v>15</v>
      </c>
      <c r="H32" s="18">
        <v>45291</v>
      </c>
    </row>
    <row r="33" spans="2:8" x14ac:dyDescent="0.4">
      <c r="B33" s="17" t="s">
        <v>660</v>
      </c>
      <c r="C33" s="18">
        <v>45260</v>
      </c>
      <c r="D33" s="19" t="s">
        <v>324</v>
      </c>
      <c r="E33" s="19" t="s">
        <v>661</v>
      </c>
      <c r="F33" s="20">
        <v>119858.26</v>
      </c>
      <c r="G33" s="21" t="s">
        <v>15</v>
      </c>
      <c r="H33" s="18">
        <v>45291</v>
      </c>
    </row>
    <row r="34" spans="2:8" x14ac:dyDescent="0.4">
      <c r="B34" s="26"/>
      <c r="C34" s="26"/>
      <c r="D34" s="26"/>
      <c r="E34" s="26" t="s">
        <v>39</v>
      </c>
      <c r="F34" s="24">
        <f>SUBTOTAL(109,Tabla43467891011121314151617181920212324[MONTO])</f>
        <v>4120594.9599999995</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0F764-60F8-4510-84BD-E46ADBB69D37}">
  <dimension ref="B1:H41"/>
  <sheetViews>
    <sheetView zoomScale="40" zoomScaleNormal="40" workbookViewId="0">
      <selection activeCell="D25" sqref="D2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662</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31</v>
      </c>
      <c r="C13" s="18">
        <v>45291</v>
      </c>
      <c r="D13" s="19" t="s">
        <v>259</v>
      </c>
      <c r="E13" s="19" t="s">
        <v>403</v>
      </c>
      <c r="F13" s="20">
        <v>1546620</v>
      </c>
      <c r="G13" s="21" t="s">
        <v>663</v>
      </c>
      <c r="H13" s="18">
        <v>45322</v>
      </c>
    </row>
    <row r="14" spans="2:8" x14ac:dyDescent="0.4">
      <c r="B14" s="26"/>
      <c r="C14" s="26"/>
      <c r="D14" s="26"/>
      <c r="E14" s="26" t="s">
        <v>39</v>
      </c>
      <c r="F14" s="24">
        <f>SUBTOTAL(109,Tabla4346789101112131415161718192021232425[MONTO])</f>
        <v>1546620</v>
      </c>
      <c r="G14" s="25"/>
      <c r="H14" s="26"/>
    </row>
    <row r="15" spans="2:8" x14ac:dyDescent="0.4">
      <c r="B15" s="29" t="s">
        <v>40</v>
      </c>
      <c r="C15" s="29"/>
      <c r="D15" s="29"/>
      <c r="E15" s="29"/>
      <c r="G15" s="35"/>
      <c r="H15" s="29"/>
    </row>
    <row r="16" spans="2:8" x14ac:dyDescent="0.4">
      <c r="B16" s="29"/>
      <c r="C16" s="29"/>
      <c r="D16" s="29"/>
      <c r="E16" s="29"/>
      <c r="G16" s="35"/>
      <c r="H16" s="29"/>
    </row>
    <row r="17" spans="2:8" x14ac:dyDescent="0.4">
      <c r="B17" s="28" t="s">
        <v>41</v>
      </c>
      <c r="C17" s="29"/>
      <c r="D17" s="29"/>
      <c r="E17" s="28" t="s">
        <v>42</v>
      </c>
      <c r="G17" s="28" t="s">
        <v>43</v>
      </c>
      <c r="H17" s="29"/>
    </row>
    <row r="18" spans="2:8" x14ac:dyDescent="0.4">
      <c r="B18" s="29"/>
      <c r="C18" s="29"/>
      <c r="D18" s="29"/>
      <c r="E18" s="29"/>
      <c r="G18" s="35"/>
      <c r="H18" s="29"/>
    </row>
    <row r="19" spans="2:8" x14ac:dyDescent="0.4">
      <c r="B19" s="29"/>
      <c r="C19" s="29"/>
      <c r="D19" s="29"/>
      <c r="E19" s="29"/>
      <c r="G19" s="35"/>
      <c r="H19" s="29"/>
    </row>
    <row r="20" spans="2:8" x14ac:dyDescent="0.4">
      <c r="B20" s="36" t="s">
        <v>44</v>
      </c>
      <c r="E20" s="30" t="s">
        <v>45</v>
      </c>
      <c r="G20" s="30" t="s">
        <v>46</v>
      </c>
    </row>
    <row r="21" spans="2:8" x14ac:dyDescent="0.4">
      <c r="B21" s="36" t="s">
        <v>47</v>
      </c>
      <c r="E21" s="30" t="s">
        <v>48</v>
      </c>
      <c r="G21" s="30" t="s">
        <v>49</v>
      </c>
    </row>
    <row r="22" spans="2:8" x14ac:dyDescent="0.4">
      <c r="B22" s="28" t="s">
        <v>50</v>
      </c>
      <c r="E22" s="30" t="s">
        <v>51</v>
      </c>
      <c r="F22" s="37"/>
      <c r="G22" s="30" t="s">
        <v>52</v>
      </c>
    </row>
    <row r="24" spans="2:8" x14ac:dyDescent="0.4">
      <c r="E24" s="37"/>
    </row>
    <row r="25" spans="2:8" x14ac:dyDescent="0.4">
      <c r="E25" s="37"/>
    </row>
    <row r="26" spans="2:8" x14ac:dyDescent="0.4">
      <c r="E26" s="37"/>
    </row>
    <row r="28" spans="2:8" x14ac:dyDescent="0.4">
      <c r="B28" s="29"/>
    </row>
    <row r="41" spans="5:5" x14ac:dyDescent="0.4">
      <c r="E4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67A4F-3F38-4668-B717-BCEA8CDD893E}">
  <dimension ref="B1:H47"/>
  <sheetViews>
    <sheetView zoomScale="40" zoomScaleNormal="40" workbookViewId="0">
      <selection activeCell="E14" sqref="E1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664</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665</v>
      </c>
      <c r="C13" s="18">
        <v>45310</v>
      </c>
      <c r="D13" s="19" t="s">
        <v>35</v>
      </c>
      <c r="E13" s="19" t="s">
        <v>666</v>
      </c>
      <c r="F13" s="20">
        <v>217502.25</v>
      </c>
      <c r="G13" s="21" t="s">
        <v>667</v>
      </c>
      <c r="H13" s="18">
        <v>45351</v>
      </c>
    </row>
    <row r="14" spans="2:8" x14ac:dyDescent="0.4">
      <c r="B14" s="17" t="s">
        <v>668</v>
      </c>
      <c r="C14" s="18">
        <v>45317</v>
      </c>
      <c r="D14" s="19" t="s">
        <v>162</v>
      </c>
      <c r="E14" s="19" t="s">
        <v>669</v>
      </c>
      <c r="F14" s="20">
        <v>111407.1</v>
      </c>
      <c r="G14" s="21" t="s">
        <v>667</v>
      </c>
      <c r="H14" s="18">
        <v>45351</v>
      </c>
    </row>
    <row r="15" spans="2:8" x14ac:dyDescent="0.4">
      <c r="B15" s="17" t="s">
        <v>670</v>
      </c>
      <c r="C15" s="18">
        <v>45318</v>
      </c>
      <c r="D15" s="19" t="s">
        <v>26</v>
      </c>
      <c r="E15" s="19" t="s">
        <v>671</v>
      </c>
      <c r="F15" s="20">
        <v>298623.25</v>
      </c>
      <c r="G15" s="21" t="s">
        <v>667</v>
      </c>
      <c r="H15" s="18">
        <v>45351</v>
      </c>
    </row>
    <row r="16" spans="2:8" ht="52.5" x14ac:dyDescent="0.4">
      <c r="B16" s="17" t="s">
        <v>31</v>
      </c>
      <c r="C16" s="18">
        <v>45322</v>
      </c>
      <c r="D16" s="19" t="s">
        <v>672</v>
      </c>
      <c r="E16" s="19" t="s">
        <v>673</v>
      </c>
      <c r="F16" s="20">
        <v>25000</v>
      </c>
      <c r="G16" s="21" t="s">
        <v>667</v>
      </c>
      <c r="H16" s="18">
        <v>45351</v>
      </c>
    </row>
    <row r="17" spans="2:8" ht="52.5" x14ac:dyDescent="0.4">
      <c r="B17" s="17" t="s">
        <v>31</v>
      </c>
      <c r="C17" s="18">
        <v>45322</v>
      </c>
      <c r="D17" s="19" t="s">
        <v>674</v>
      </c>
      <c r="E17" s="19" t="s">
        <v>673</v>
      </c>
      <c r="F17" s="20">
        <v>10000</v>
      </c>
      <c r="G17" s="21" t="s">
        <v>667</v>
      </c>
      <c r="H17" s="18">
        <v>45351</v>
      </c>
    </row>
    <row r="18" spans="2:8" x14ac:dyDescent="0.4">
      <c r="B18" s="17" t="s">
        <v>31</v>
      </c>
      <c r="C18" s="18">
        <v>45322</v>
      </c>
      <c r="D18" s="19" t="s">
        <v>259</v>
      </c>
      <c r="E18" s="19" t="s">
        <v>675</v>
      </c>
      <c r="F18" s="20">
        <v>1305020</v>
      </c>
      <c r="G18" s="21" t="s">
        <v>663</v>
      </c>
      <c r="H18" s="18">
        <v>45351</v>
      </c>
    </row>
    <row r="19" spans="2:8" ht="52.5" x14ac:dyDescent="0.4">
      <c r="B19" s="17" t="s">
        <v>676</v>
      </c>
      <c r="C19" s="18">
        <v>45322</v>
      </c>
      <c r="D19" s="19" t="s">
        <v>677</v>
      </c>
      <c r="E19" s="19" t="s">
        <v>678</v>
      </c>
      <c r="F19" s="20">
        <v>5310</v>
      </c>
      <c r="G19" s="21" t="s">
        <v>667</v>
      </c>
      <c r="H19" s="18">
        <v>45351</v>
      </c>
    </row>
    <row r="20" spans="2:8" x14ac:dyDescent="0.4">
      <c r="B20" s="26"/>
      <c r="C20" s="26"/>
      <c r="D20" s="26"/>
      <c r="E20" s="26" t="s">
        <v>39</v>
      </c>
      <c r="F20" s="24">
        <f>SUBTOTAL(109,Tabla434678910111213141516171819202123242526[MONTO])</f>
        <v>1972862.6</v>
      </c>
      <c r="G20" s="25"/>
      <c r="H20" s="26"/>
    </row>
    <row r="21" spans="2:8" x14ac:dyDescent="0.4">
      <c r="B21" s="29" t="s">
        <v>40</v>
      </c>
      <c r="C21" s="29"/>
      <c r="D21" s="29"/>
      <c r="E21" s="29"/>
      <c r="G21" s="35"/>
      <c r="H21" s="29"/>
    </row>
    <row r="22" spans="2:8" x14ac:dyDescent="0.4">
      <c r="B22" s="29"/>
      <c r="C22" s="29"/>
      <c r="D22" s="29"/>
      <c r="E22" s="29"/>
      <c r="G22" s="35"/>
      <c r="H22" s="29"/>
    </row>
    <row r="23" spans="2:8" x14ac:dyDescent="0.4">
      <c r="B23" s="28" t="s">
        <v>41</v>
      </c>
      <c r="C23" s="29"/>
      <c r="D23" s="29"/>
      <c r="E23" s="28" t="s">
        <v>42</v>
      </c>
      <c r="G23" s="28" t="s">
        <v>43</v>
      </c>
      <c r="H23" s="29"/>
    </row>
    <row r="24" spans="2:8" x14ac:dyDescent="0.4">
      <c r="B24" s="29"/>
      <c r="C24" s="29"/>
      <c r="D24" s="29"/>
      <c r="E24" s="29"/>
      <c r="G24" s="35"/>
      <c r="H24" s="29"/>
    </row>
    <row r="25" spans="2:8" x14ac:dyDescent="0.4">
      <c r="B25" s="29"/>
      <c r="C25" s="29"/>
      <c r="D25" s="29"/>
      <c r="E25" s="29"/>
      <c r="G25" s="35"/>
      <c r="H25" s="29"/>
    </row>
    <row r="26" spans="2:8" x14ac:dyDescent="0.4">
      <c r="B26" s="36" t="s">
        <v>44</v>
      </c>
      <c r="E26" s="30" t="s">
        <v>45</v>
      </c>
      <c r="G26" s="30" t="s">
        <v>46</v>
      </c>
    </row>
    <row r="27" spans="2:8" x14ac:dyDescent="0.4">
      <c r="B27" s="36" t="s">
        <v>47</v>
      </c>
      <c r="E27" s="30" t="s">
        <v>48</v>
      </c>
      <c r="G27" s="30" t="s">
        <v>49</v>
      </c>
    </row>
    <row r="28" spans="2:8" x14ac:dyDescent="0.4">
      <c r="B28" s="28" t="s">
        <v>50</v>
      </c>
      <c r="E28" s="30" t="s">
        <v>51</v>
      </c>
      <c r="F28" s="37"/>
      <c r="G28" s="30" t="s">
        <v>52</v>
      </c>
    </row>
    <row r="30" spans="2:8" x14ac:dyDescent="0.4">
      <c r="E30" s="37"/>
    </row>
    <row r="31" spans="2:8" x14ac:dyDescent="0.4">
      <c r="E31" s="37"/>
    </row>
    <row r="32" spans="2:8" x14ac:dyDescent="0.4">
      <c r="E32" s="37"/>
    </row>
    <row r="34" spans="2:5" x14ac:dyDescent="0.4">
      <c r="B34" s="29"/>
    </row>
    <row r="47" spans="2:5" x14ac:dyDescent="0.4">
      <c r="E47"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legacyDrawing r:id="rId3"/>
  <tableParts count="1">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A0D58-6103-4843-9C0D-B1D8DDDE81A8}">
  <dimension ref="B1:H50"/>
  <sheetViews>
    <sheetView zoomScale="50" zoomScaleNormal="50" workbookViewId="0">
      <selection activeCell="B16" sqref="B16:H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679</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680</v>
      </c>
      <c r="C13" s="18">
        <v>45348</v>
      </c>
      <c r="D13" s="19" t="s">
        <v>681</v>
      </c>
      <c r="E13" s="19" t="s">
        <v>682</v>
      </c>
      <c r="F13" s="20">
        <v>36883.519999999997</v>
      </c>
      <c r="G13" s="21" t="s">
        <v>667</v>
      </c>
      <c r="H13" s="18">
        <v>45382</v>
      </c>
    </row>
    <row r="14" spans="2:8" x14ac:dyDescent="0.4">
      <c r="B14" s="17" t="s">
        <v>683</v>
      </c>
      <c r="C14" s="18">
        <v>45350</v>
      </c>
      <c r="D14" s="19" t="s">
        <v>684</v>
      </c>
      <c r="E14" s="19" t="s">
        <v>685</v>
      </c>
      <c r="F14" s="20">
        <v>31270</v>
      </c>
      <c r="G14" s="21" t="s">
        <v>667</v>
      </c>
      <c r="H14" s="18">
        <v>45382</v>
      </c>
    </row>
    <row r="15" spans="2:8" x14ac:dyDescent="0.4">
      <c r="B15" s="17" t="s">
        <v>686</v>
      </c>
      <c r="C15" s="18">
        <v>45350</v>
      </c>
      <c r="D15" s="19" t="s">
        <v>684</v>
      </c>
      <c r="E15" s="19" t="s">
        <v>685</v>
      </c>
      <c r="F15" s="20">
        <v>4720</v>
      </c>
      <c r="G15" s="21" t="s">
        <v>667</v>
      </c>
      <c r="H15" s="18">
        <v>45382</v>
      </c>
    </row>
    <row r="16" spans="2:8" ht="52.5" x14ac:dyDescent="0.4">
      <c r="B16" s="17" t="s">
        <v>687</v>
      </c>
      <c r="C16" s="18">
        <v>45350</v>
      </c>
      <c r="D16" s="19" t="s">
        <v>688</v>
      </c>
      <c r="E16" s="19" t="s">
        <v>689</v>
      </c>
      <c r="F16" s="20">
        <v>2527.1999999999998</v>
      </c>
      <c r="G16" s="21" t="s">
        <v>667</v>
      </c>
      <c r="H16" s="18">
        <v>45382</v>
      </c>
    </row>
    <row r="17" spans="2:8" x14ac:dyDescent="0.4">
      <c r="B17" s="17" t="s">
        <v>690</v>
      </c>
      <c r="C17" s="18">
        <v>45350</v>
      </c>
      <c r="D17" s="19" t="s">
        <v>691</v>
      </c>
      <c r="E17" s="19" t="s">
        <v>692</v>
      </c>
      <c r="F17" s="20">
        <v>280772.52</v>
      </c>
      <c r="G17" s="21" t="s">
        <v>667</v>
      </c>
      <c r="H17" s="18">
        <v>45382</v>
      </c>
    </row>
    <row r="18" spans="2:8" x14ac:dyDescent="0.4">
      <c r="B18" s="17" t="s">
        <v>693</v>
      </c>
      <c r="C18" s="18">
        <v>45341</v>
      </c>
      <c r="D18" s="19" t="s">
        <v>694</v>
      </c>
      <c r="E18" s="19" t="s">
        <v>695</v>
      </c>
      <c r="F18" s="20">
        <v>699150</v>
      </c>
      <c r="G18" s="21" t="s">
        <v>667</v>
      </c>
      <c r="H18" s="18">
        <v>45382</v>
      </c>
    </row>
    <row r="19" spans="2:8" ht="52.5" x14ac:dyDescent="0.4">
      <c r="B19" s="17" t="s">
        <v>696</v>
      </c>
      <c r="C19" s="18">
        <v>45327</v>
      </c>
      <c r="D19" s="19" t="s">
        <v>697</v>
      </c>
      <c r="E19" s="19" t="s">
        <v>698</v>
      </c>
      <c r="F19" s="20">
        <v>5310</v>
      </c>
      <c r="G19" s="21" t="s">
        <v>667</v>
      </c>
      <c r="H19" s="18">
        <v>45382</v>
      </c>
    </row>
    <row r="20" spans="2:8" x14ac:dyDescent="0.4">
      <c r="B20" s="17" t="s">
        <v>699</v>
      </c>
      <c r="C20" s="18">
        <v>45336</v>
      </c>
      <c r="D20" s="19" t="s">
        <v>700</v>
      </c>
      <c r="E20" s="19" t="s">
        <v>701</v>
      </c>
      <c r="F20" s="20">
        <v>39608</v>
      </c>
      <c r="G20" s="21" t="s">
        <v>667</v>
      </c>
      <c r="H20" s="18">
        <v>45382</v>
      </c>
    </row>
    <row r="21" spans="2:8" x14ac:dyDescent="0.4">
      <c r="B21" s="17" t="s">
        <v>702</v>
      </c>
      <c r="C21" s="18">
        <v>45336</v>
      </c>
      <c r="D21" s="19" t="s">
        <v>700</v>
      </c>
      <c r="E21" s="19" t="s">
        <v>703</v>
      </c>
      <c r="F21" s="20">
        <v>134250.01</v>
      </c>
      <c r="G21" s="21" t="s">
        <v>667</v>
      </c>
      <c r="H21" s="18">
        <v>45382</v>
      </c>
    </row>
    <row r="22" spans="2:8" x14ac:dyDescent="0.4">
      <c r="B22" s="17" t="s">
        <v>31</v>
      </c>
      <c r="C22" s="18">
        <v>45351</v>
      </c>
      <c r="D22" s="19" t="s">
        <v>259</v>
      </c>
      <c r="E22" s="19" t="s">
        <v>704</v>
      </c>
      <c r="F22" s="20">
        <v>352420</v>
      </c>
      <c r="G22" s="21" t="s">
        <v>663</v>
      </c>
      <c r="H22" s="18">
        <v>45382</v>
      </c>
    </row>
    <row r="23" spans="2:8" x14ac:dyDescent="0.4">
      <c r="B23" s="26"/>
      <c r="C23" s="26"/>
      <c r="D23" s="26"/>
      <c r="E23" s="26" t="s">
        <v>39</v>
      </c>
      <c r="F23" s="24">
        <f>SUBTOTAL(109,Tabla43467891011121314151617181920212324252627[MONTO])</f>
        <v>1586911.25</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705</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EA4BA-3711-404B-8865-4AE9A45C8192}">
  <dimension ref="B1:H54"/>
  <sheetViews>
    <sheetView topLeftCell="A4" zoomScale="50" zoomScaleNormal="50" workbookViewId="0">
      <selection activeCell="D23" sqref="D23:E2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679</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130</v>
      </c>
      <c r="C13" s="18">
        <v>45376</v>
      </c>
      <c r="D13" s="19" t="s">
        <v>706</v>
      </c>
      <c r="E13" s="19" t="s">
        <v>707</v>
      </c>
      <c r="F13" s="20" t="s">
        <v>708</v>
      </c>
      <c r="G13" s="21" t="s">
        <v>667</v>
      </c>
      <c r="H13" s="18">
        <v>45412</v>
      </c>
    </row>
    <row r="14" spans="2:8" x14ac:dyDescent="0.4">
      <c r="B14" s="17" t="s">
        <v>683</v>
      </c>
      <c r="C14" s="18">
        <v>45350</v>
      </c>
      <c r="D14" s="19" t="s">
        <v>684</v>
      </c>
      <c r="E14" s="19" t="s">
        <v>685</v>
      </c>
      <c r="F14" s="20">
        <v>31270</v>
      </c>
      <c r="G14" s="21" t="s">
        <v>667</v>
      </c>
      <c r="H14" s="18">
        <v>45412</v>
      </c>
    </row>
    <row r="15" spans="2:8" ht="52.5" x14ac:dyDescent="0.4">
      <c r="B15" s="17" t="s">
        <v>709</v>
      </c>
      <c r="C15" s="18">
        <v>45383</v>
      </c>
      <c r="D15" s="19" t="s">
        <v>710</v>
      </c>
      <c r="E15" s="19" t="s">
        <v>711</v>
      </c>
      <c r="F15" s="20">
        <v>340000</v>
      </c>
      <c r="G15" s="21" t="s">
        <v>667</v>
      </c>
      <c r="H15" s="18">
        <v>45412</v>
      </c>
    </row>
    <row r="16" spans="2:8" ht="52.5" x14ac:dyDescent="0.4">
      <c r="B16" s="17" t="s">
        <v>690</v>
      </c>
      <c r="C16" s="18">
        <v>45371</v>
      </c>
      <c r="D16" s="19" t="s">
        <v>712</v>
      </c>
      <c r="E16" s="19" t="s">
        <v>713</v>
      </c>
      <c r="F16" s="20">
        <v>131791</v>
      </c>
      <c r="G16" s="21" t="s">
        <v>667</v>
      </c>
      <c r="H16" s="18">
        <v>45412</v>
      </c>
    </row>
    <row r="17" spans="2:8" x14ac:dyDescent="0.4">
      <c r="B17" s="17" t="s">
        <v>714</v>
      </c>
      <c r="C17" s="18">
        <v>45379</v>
      </c>
      <c r="D17" s="19" t="s">
        <v>691</v>
      </c>
      <c r="E17" s="19" t="s">
        <v>715</v>
      </c>
      <c r="F17" s="20">
        <v>277685.36</v>
      </c>
      <c r="G17" s="21" t="s">
        <v>667</v>
      </c>
      <c r="H17" s="18">
        <v>45412</v>
      </c>
    </row>
    <row r="18" spans="2:8" ht="52.5" x14ac:dyDescent="0.4">
      <c r="B18" s="17" t="s">
        <v>716</v>
      </c>
      <c r="C18" s="18">
        <v>45327</v>
      </c>
      <c r="D18" s="19" t="s">
        <v>697</v>
      </c>
      <c r="E18" s="19" t="s">
        <v>717</v>
      </c>
      <c r="F18" s="20">
        <v>5310</v>
      </c>
      <c r="G18" s="21" t="s">
        <v>667</v>
      </c>
      <c r="H18" s="18">
        <v>45412</v>
      </c>
    </row>
    <row r="19" spans="2:8" x14ac:dyDescent="0.4">
      <c r="B19" s="17" t="s">
        <v>718</v>
      </c>
      <c r="C19" s="18">
        <v>45345</v>
      </c>
      <c r="D19" s="19" t="s">
        <v>719</v>
      </c>
      <c r="E19" s="19" t="s">
        <v>720</v>
      </c>
      <c r="F19" s="20">
        <v>120360</v>
      </c>
      <c r="G19" s="21" t="s">
        <v>721</v>
      </c>
      <c r="H19" s="18">
        <v>45412</v>
      </c>
    </row>
    <row r="20" spans="2:8" x14ac:dyDescent="0.4">
      <c r="B20" s="17" t="s">
        <v>722</v>
      </c>
      <c r="C20" s="18">
        <v>45359</v>
      </c>
      <c r="D20" s="19" t="s">
        <v>473</v>
      </c>
      <c r="E20" s="19" t="s">
        <v>723</v>
      </c>
      <c r="F20" s="20">
        <v>52108.800000000003</v>
      </c>
      <c r="G20" s="21" t="s">
        <v>667</v>
      </c>
      <c r="H20" s="18">
        <v>45412</v>
      </c>
    </row>
    <row r="21" spans="2:8" ht="52.5" x14ac:dyDescent="0.4">
      <c r="B21" s="17" t="s">
        <v>724</v>
      </c>
      <c r="C21" s="18">
        <v>45377</v>
      </c>
      <c r="D21" s="19" t="s">
        <v>725</v>
      </c>
      <c r="E21" s="19" t="s">
        <v>726</v>
      </c>
      <c r="F21" s="20">
        <v>10000</v>
      </c>
      <c r="G21" s="21" t="s">
        <v>667</v>
      </c>
      <c r="H21" s="18">
        <v>45412</v>
      </c>
    </row>
    <row r="22" spans="2:8" ht="52.5" x14ac:dyDescent="0.4">
      <c r="B22" s="17" t="s">
        <v>727</v>
      </c>
      <c r="C22" s="18">
        <v>45372</v>
      </c>
      <c r="D22" s="19" t="s">
        <v>65</v>
      </c>
      <c r="E22" s="19" t="s">
        <v>728</v>
      </c>
      <c r="F22" s="20">
        <v>25000</v>
      </c>
      <c r="G22" s="21" t="s">
        <v>667</v>
      </c>
      <c r="H22" s="18">
        <v>45412</v>
      </c>
    </row>
    <row r="23" spans="2:8" ht="52.5" x14ac:dyDescent="0.4">
      <c r="B23" s="17" t="s">
        <v>729</v>
      </c>
      <c r="C23" s="18">
        <v>45371</v>
      </c>
      <c r="D23" s="27" t="s">
        <v>32</v>
      </c>
      <c r="E23" s="19" t="s">
        <v>730</v>
      </c>
      <c r="F23" s="20">
        <v>33866</v>
      </c>
      <c r="G23" s="21" t="s">
        <v>667</v>
      </c>
      <c r="H23" s="18">
        <v>45412</v>
      </c>
    </row>
    <row r="24" spans="2:8" ht="52.5" x14ac:dyDescent="0.4">
      <c r="B24" s="17" t="s">
        <v>687</v>
      </c>
      <c r="C24" s="18">
        <v>45350</v>
      </c>
      <c r="D24" s="19" t="s">
        <v>688</v>
      </c>
      <c r="E24" s="19" t="s">
        <v>731</v>
      </c>
      <c r="F24" s="20">
        <v>2527.1999999999998</v>
      </c>
      <c r="G24" s="21" t="s">
        <v>667</v>
      </c>
      <c r="H24" s="18">
        <v>45412</v>
      </c>
    </row>
    <row r="25" spans="2:8" x14ac:dyDescent="0.4">
      <c r="B25" s="17" t="s">
        <v>732</v>
      </c>
      <c r="C25" s="18">
        <v>45386</v>
      </c>
      <c r="D25" s="19" t="s">
        <v>733</v>
      </c>
      <c r="E25" s="19" t="s">
        <v>734</v>
      </c>
      <c r="F25" s="20">
        <v>3600</v>
      </c>
      <c r="G25" s="21" t="s">
        <v>667</v>
      </c>
      <c r="H25" s="18">
        <v>45412</v>
      </c>
    </row>
    <row r="26" spans="2:8" x14ac:dyDescent="0.4">
      <c r="B26" s="17" t="s">
        <v>31</v>
      </c>
      <c r="C26" s="18">
        <v>45351</v>
      </c>
      <c r="D26" s="19" t="s">
        <v>259</v>
      </c>
      <c r="E26" s="19" t="s">
        <v>704</v>
      </c>
      <c r="F26" s="20">
        <v>2213370</v>
      </c>
      <c r="G26" s="21" t="s">
        <v>667</v>
      </c>
      <c r="H26" s="18">
        <v>45412</v>
      </c>
    </row>
    <row r="27" spans="2:8" x14ac:dyDescent="0.4">
      <c r="B27" s="26"/>
      <c r="C27" s="26"/>
      <c r="D27" s="26"/>
      <c r="E27" s="26" t="s">
        <v>39</v>
      </c>
      <c r="F27" s="24">
        <f>SUBTOTAL(109,Tabla4346789101112131415161718192021232425262728[MONTO])</f>
        <v>3246888.36</v>
      </c>
      <c r="G27" s="25"/>
      <c r="H27" s="26"/>
    </row>
    <row r="28" spans="2:8" x14ac:dyDescent="0.4">
      <c r="B28" s="29" t="s">
        <v>40</v>
      </c>
      <c r="C28" s="29"/>
      <c r="D28" s="29"/>
      <c r="E28" s="29"/>
      <c r="G28" s="35"/>
      <c r="H28" s="29"/>
    </row>
    <row r="29" spans="2:8" x14ac:dyDescent="0.4">
      <c r="B29" s="29"/>
      <c r="C29" s="29"/>
      <c r="D29" s="29"/>
      <c r="E29" s="29"/>
      <c r="G29" s="35"/>
      <c r="H29" s="29"/>
    </row>
    <row r="30" spans="2:8" x14ac:dyDescent="0.4">
      <c r="B30" s="28" t="s">
        <v>41</v>
      </c>
      <c r="C30" s="29"/>
      <c r="D30" s="29"/>
      <c r="E30" s="28" t="s">
        <v>42</v>
      </c>
      <c r="G30" s="28" t="s">
        <v>43</v>
      </c>
      <c r="H30" s="29"/>
    </row>
    <row r="31" spans="2:8" x14ac:dyDescent="0.4">
      <c r="B31" s="29"/>
      <c r="C31" s="29"/>
      <c r="D31" s="29"/>
      <c r="E31" s="29"/>
      <c r="G31" s="35"/>
      <c r="H31" s="29"/>
    </row>
    <row r="32" spans="2:8" x14ac:dyDescent="0.4">
      <c r="B32" s="29"/>
      <c r="C32" s="29"/>
      <c r="D32" s="29"/>
      <c r="E32" s="29"/>
      <c r="G32" s="35"/>
      <c r="H32" s="29"/>
    </row>
    <row r="33" spans="2:7" x14ac:dyDescent="0.4">
      <c r="B33" s="36" t="s">
        <v>44</v>
      </c>
      <c r="E33" s="30" t="s">
        <v>45</v>
      </c>
      <c r="G33" s="30" t="s">
        <v>46</v>
      </c>
    </row>
    <row r="34" spans="2:7" x14ac:dyDescent="0.4">
      <c r="B34" s="36" t="s">
        <v>705</v>
      </c>
      <c r="E34" s="30" t="s">
        <v>48</v>
      </c>
      <c r="G34" s="30" t="s">
        <v>49</v>
      </c>
    </row>
    <row r="35" spans="2:7" x14ac:dyDescent="0.4">
      <c r="B35" s="28" t="s">
        <v>50</v>
      </c>
      <c r="E35" s="30" t="s">
        <v>51</v>
      </c>
      <c r="F35" s="37"/>
      <c r="G35" s="30" t="s">
        <v>52</v>
      </c>
    </row>
    <row r="37" spans="2:7" x14ac:dyDescent="0.4">
      <c r="E37" s="37"/>
    </row>
    <row r="38" spans="2:7" x14ac:dyDescent="0.4">
      <c r="E38" s="37"/>
    </row>
    <row r="39" spans="2:7" x14ac:dyDescent="0.4">
      <c r="E39" s="37"/>
    </row>
    <row r="41" spans="2:7" x14ac:dyDescent="0.4">
      <c r="B41" s="29"/>
    </row>
    <row r="54" spans="5:5" x14ac:dyDescent="0.4">
      <c r="E54" s="37"/>
    </row>
  </sheetData>
  <mergeCells count="8">
    <mergeCell ref="B8:H8"/>
    <mergeCell ref="B9:D9"/>
    <mergeCell ref="B2:H2"/>
    <mergeCell ref="B3:H3"/>
    <mergeCell ref="B4:H4"/>
    <mergeCell ref="B5:H5"/>
    <mergeCell ref="B6:H6"/>
    <mergeCell ref="B7:H7"/>
  </mergeCells>
  <phoneticPr fontId="14" type="noConversion"/>
  <pageMargins left="0.51181102362204722" right="0" top="0" bottom="0" header="0.51181102362204722" footer="0.31496062992125984"/>
  <pageSetup paperSize="5" scale="34" orientation="landscape"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94868-2B92-4A23-8400-4105964E7AE7}">
  <dimension ref="B1:H55"/>
  <sheetViews>
    <sheetView zoomScale="50" zoomScaleNormal="50" workbookViewId="0">
      <selection activeCell="D17" sqref="D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735</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ht="52.5" x14ac:dyDescent="0.4">
      <c r="B13" s="17" t="s">
        <v>256</v>
      </c>
      <c r="C13" s="18">
        <v>45406</v>
      </c>
      <c r="D13" s="19" t="s">
        <v>736</v>
      </c>
      <c r="E13" s="19" t="s">
        <v>737</v>
      </c>
      <c r="F13" s="20">
        <v>505000</v>
      </c>
      <c r="G13" s="21" t="s">
        <v>667</v>
      </c>
      <c r="H13" s="18">
        <v>45443</v>
      </c>
    </row>
    <row r="14" spans="2:8" x14ac:dyDescent="0.4">
      <c r="B14" s="17" t="s">
        <v>738</v>
      </c>
      <c r="C14" s="18">
        <v>45406</v>
      </c>
      <c r="D14" s="19" t="s">
        <v>739</v>
      </c>
      <c r="E14" s="19" t="s">
        <v>740</v>
      </c>
      <c r="F14" s="20">
        <v>3600</v>
      </c>
      <c r="G14" s="21" t="s">
        <v>667</v>
      </c>
      <c r="H14" s="18">
        <v>45443</v>
      </c>
    </row>
    <row r="15" spans="2:8" ht="52.5" x14ac:dyDescent="0.4">
      <c r="B15" s="17" t="s">
        <v>741</v>
      </c>
      <c r="C15" s="18">
        <v>45408</v>
      </c>
      <c r="D15" s="19" t="s">
        <v>421</v>
      </c>
      <c r="E15" s="19" t="s">
        <v>742</v>
      </c>
      <c r="F15" s="20">
        <v>22575</v>
      </c>
      <c r="G15" s="21" t="s">
        <v>667</v>
      </c>
      <c r="H15" s="18">
        <v>45443</v>
      </c>
    </row>
    <row r="16" spans="2:8" x14ac:dyDescent="0.4">
      <c r="B16" s="17" t="s">
        <v>116</v>
      </c>
      <c r="C16" s="18">
        <v>45407</v>
      </c>
      <c r="D16" s="19" t="s">
        <v>743</v>
      </c>
      <c r="E16" s="19" t="s">
        <v>744</v>
      </c>
      <c r="F16" s="20">
        <v>310222</v>
      </c>
      <c r="G16" s="21" t="s">
        <v>667</v>
      </c>
      <c r="H16" s="18">
        <v>45443</v>
      </c>
    </row>
    <row r="17" spans="2:8" x14ac:dyDescent="0.4">
      <c r="B17" s="17" t="s">
        <v>745</v>
      </c>
      <c r="C17" s="18">
        <v>45412</v>
      </c>
      <c r="D17" s="19" t="s">
        <v>223</v>
      </c>
      <c r="E17" s="19" t="s">
        <v>746</v>
      </c>
      <c r="F17" s="20">
        <v>34725.9</v>
      </c>
      <c r="G17" s="21" t="s">
        <v>667</v>
      </c>
      <c r="H17" s="18">
        <v>45443</v>
      </c>
    </row>
    <row r="18" spans="2:8" x14ac:dyDescent="0.4">
      <c r="B18" s="17" t="s">
        <v>747</v>
      </c>
      <c r="C18" s="18">
        <v>45406</v>
      </c>
      <c r="D18" s="19" t="s">
        <v>748</v>
      </c>
      <c r="E18" s="19" t="s">
        <v>749</v>
      </c>
      <c r="F18" s="20">
        <v>12154</v>
      </c>
      <c r="G18" s="21" t="s">
        <v>667</v>
      </c>
      <c r="H18" s="18">
        <v>45443</v>
      </c>
    </row>
    <row r="19" spans="2:8" x14ac:dyDescent="0.4">
      <c r="B19" s="17" t="s">
        <v>750</v>
      </c>
      <c r="C19" s="18">
        <v>45404</v>
      </c>
      <c r="D19" s="19" t="s">
        <v>751</v>
      </c>
      <c r="E19" s="19" t="s">
        <v>752</v>
      </c>
      <c r="F19" s="20">
        <v>53103</v>
      </c>
      <c r="G19" s="21" t="s">
        <v>721</v>
      </c>
      <c r="H19" s="18">
        <v>45443</v>
      </c>
    </row>
    <row r="20" spans="2:8" x14ac:dyDescent="0.4">
      <c r="B20" s="17" t="s">
        <v>753</v>
      </c>
      <c r="C20" s="18">
        <v>45408</v>
      </c>
      <c r="D20" s="19" t="s">
        <v>754</v>
      </c>
      <c r="E20" s="19" t="s">
        <v>755</v>
      </c>
      <c r="F20" s="20">
        <v>10000</v>
      </c>
      <c r="G20" s="21" t="s">
        <v>667</v>
      </c>
      <c r="H20" s="18">
        <v>45443</v>
      </c>
    </row>
    <row r="21" spans="2:8" x14ac:dyDescent="0.4">
      <c r="B21" s="17" t="s">
        <v>756</v>
      </c>
      <c r="C21" s="18">
        <v>45387</v>
      </c>
      <c r="D21" s="19" t="s">
        <v>697</v>
      </c>
      <c r="E21" s="19" t="s">
        <v>757</v>
      </c>
      <c r="F21" s="20">
        <v>5310</v>
      </c>
      <c r="G21" s="21" t="s">
        <v>667</v>
      </c>
      <c r="H21" s="18">
        <v>45443</v>
      </c>
    </row>
    <row r="22" spans="2:8" x14ac:dyDescent="0.4">
      <c r="B22" s="17" t="s">
        <v>758</v>
      </c>
      <c r="C22" s="18">
        <v>45406</v>
      </c>
      <c r="D22" s="19" t="s">
        <v>384</v>
      </c>
      <c r="E22" s="19" t="s">
        <v>759</v>
      </c>
      <c r="F22" s="20">
        <v>131941</v>
      </c>
      <c r="G22" s="21" t="s">
        <v>667</v>
      </c>
      <c r="H22" s="18">
        <v>45443</v>
      </c>
    </row>
    <row r="23" spans="2:8" x14ac:dyDescent="0.4">
      <c r="B23" s="17" t="s">
        <v>760</v>
      </c>
      <c r="C23" s="18">
        <v>45408</v>
      </c>
      <c r="D23" s="19" t="s">
        <v>384</v>
      </c>
      <c r="E23" s="19" t="s">
        <v>761</v>
      </c>
      <c r="F23" s="20">
        <v>192006.1</v>
      </c>
      <c r="G23" s="21" t="s">
        <v>667</v>
      </c>
      <c r="H23" s="18">
        <v>45443</v>
      </c>
    </row>
    <row r="24" spans="2:8" x14ac:dyDescent="0.4">
      <c r="B24" s="17" t="s">
        <v>762</v>
      </c>
      <c r="C24" s="18">
        <v>45409</v>
      </c>
      <c r="D24" s="19" t="s">
        <v>763</v>
      </c>
      <c r="E24" s="19" t="s">
        <v>764</v>
      </c>
      <c r="F24" s="20">
        <v>282433.2</v>
      </c>
      <c r="G24" s="21" t="s">
        <v>667</v>
      </c>
      <c r="H24" s="18">
        <v>45443</v>
      </c>
    </row>
    <row r="25" spans="2:8" x14ac:dyDescent="0.4">
      <c r="B25" s="17" t="s">
        <v>543</v>
      </c>
      <c r="C25" s="18" t="s">
        <v>765</v>
      </c>
      <c r="D25" s="19" t="s">
        <v>605</v>
      </c>
      <c r="E25" s="19" t="s">
        <v>766</v>
      </c>
      <c r="F25" s="20">
        <v>32040.3</v>
      </c>
      <c r="G25" s="21" t="s">
        <v>667</v>
      </c>
      <c r="H25" s="18">
        <v>45443</v>
      </c>
    </row>
    <row r="26" spans="2:8" ht="52.5" x14ac:dyDescent="0.4">
      <c r="B26" s="17" t="s">
        <v>767</v>
      </c>
      <c r="C26" s="18">
        <v>45386</v>
      </c>
      <c r="D26" s="19" t="s">
        <v>768</v>
      </c>
      <c r="E26" s="19" t="s">
        <v>769</v>
      </c>
      <c r="F26" s="20">
        <v>896800</v>
      </c>
      <c r="G26" s="21" t="s">
        <v>667</v>
      </c>
      <c r="H26" s="18">
        <v>45443</v>
      </c>
    </row>
    <row r="27" spans="2:8" x14ac:dyDescent="0.4">
      <c r="B27" s="17" t="s">
        <v>770</v>
      </c>
      <c r="C27" s="18">
        <v>45399</v>
      </c>
      <c r="D27" s="19" t="s">
        <v>280</v>
      </c>
      <c r="E27" s="19" t="s">
        <v>771</v>
      </c>
      <c r="F27" s="20">
        <v>86122.7</v>
      </c>
      <c r="G27" s="21" t="s">
        <v>667</v>
      </c>
      <c r="H27" s="18">
        <v>45443</v>
      </c>
    </row>
    <row r="28" spans="2:8" x14ac:dyDescent="0.4">
      <c r="B28" s="26"/>
      <c r="C28" s="26"/>
      <c r="D28" s="26"/>
      <c r="E28" s="26" t="s">
        <v>39</v>
      </c>
      <c r="F28" s="24">
        <f>SUBTOTAL(109,Tabla434678910111213141516171819202123242526272829[MONTO])</f>
        <v>2578033.2000000002</v>
      </c>
      <c r="G28" s="25"/>
      <c r="H28" s="26"/>
    </row>
    <row r="29" spans="2:8" x14ac:dyDescent="0.4">
      <c r="B29" s="29" t="s">
        <v>40</v>
      </c>
      <c r="C29" s="29"/>
      <c r="D29" s="29"/>
      <c r="E29" s="29"/>
      <c r="G29" s="35"/>
      <c r="H29" s="29"/>
    </row>
    <row r="30" spans="2:8" x14ac:dyDescent="0.4">
      <c r="B30" s="29"/>
      <c r="C30" s="29"/>
      <c r="D30" s="29"/>
      <c r="E30" s="29"/>
      <c r="G30" s="35"/>
      <c r="H30" s="29"/>
    </row>
    <row r="31" spans="2:8" x14ac:dyDescent="0.4">
      <c r="B31" s="28" t="s">
        <v>41</v>
      </c>
      <c r="C31" s="29"/>
      <c r="D31" s="29"/>
      <c r="E31" s="28" t="s">
        <v>42</v>
      </c>
      <c r="G31" s="28" t="s">
        <v>43</v>
      </c>
      <c r="H31" s="29"/>
    </row>
    <row r="32" spans="2:8" x14ac:dyDescent="0.4">
      <c r="B32" s="29"/>
      <c r="C32" s="29"/>
      <c r="D32" s="29"/>
      <c r="E32" s="29"/>
      <c r="G32" s="35"/>
      <c r="H32" s="29"/>
    </row>
    <row r="33" spans="2:8" x14ac:dyDescent="0.4">
      <c r="B33" s="29"/>
      <c r="C33" s="29"/>
      <c r="D33" s="29"/>
      <c r="E33" s="29"/>
      <c r="G33" s="35"/>
      <c r="H33" s="29"/>
    </row>
    <row r="34" spans="2:8" x14ac:dyDescent="0.4">
      <c r="B34" s="36" t="s">
        <v>44</v>
      </c>
      <c r="E34" s="30" t="s">
        <v>45</v>
      </c>
      <c r="G34" s="30" t="s">
        <v>46</v>
      </c>
    </row>
    <row r="35" spans="2:8" x14ac:dyDescent="0.4">
      <c r="B35" s="36" t="s">
        <v>705</v>
      </c>
      <c r="E35" s="30" t="s">
        <v>48</v>
      </c>
      <c r="G35" s="30" t="s">
        <v>49</v>
      </c>
    </row>
    <row r="36" spans="2:8" x14ac:dyDescent="0.4">
      <c r="B36" s="28" t="s">
        <v>50</v>
      </c>
      <c r="E36" s="30" t="s">
        <v>51</v>
      </c>
      <c r="F36" s="37"/>
      <c r="G36" s="30" t="s">
        <v>52</v>
      </c>
    </row>
    <row r="38" spans="2:8" x14ac:dyDescent="0.4">
      <c r="E38" s="37"/>
    </row>
    <row r="39" spans="2:8" x14ac:dyDescent="0.4">
      <c r="E39" s="37"/>
    </row>
    <row r="40" spans="2:8" x14ac:dyDescent="0.4">
      <c r="E40" s="37"/>
    </row>
    <row r="42" spans="2:8" x14ac:dyDescent="0.4">
      <c r="B42" s="29"/>
    </row>
    <row r="55" spans="5:5" x14ac:dyDescent="0.4">
      <c r="E55"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6BAA3-FB03-466B-BBC3-3FA721BDC30A}">
  <dimension ref="B1:H54"/>
  <sheetViews>
    <sheetView zoomScale="50" zoomScaleNormal="50" workbookViewId="0">
      <selection activeCell="D26" sqref="D2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772</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773</v>
      </c>
      <c r="C13" s="18">
        <v>45440</v>
      </c>
      <c r="D13" s="19" t="s">
        <v>712</v>
      </c>
      <c r="E13" s="19" t="s">
        <v>774</v>
      </c>
      <c r="F13" s="20">
        <v>192106.4</v>
      </c>
      <c r="G13" s="21" t="s">
        <v>667</v>
      </c>
      <c r="H13" s="18">
        <v>45473</v>
      </c>
    </row>
    <row r="14" spans="2:8" x14ac:dyDescent="0.4">
      <c r="B14" s="17" t="s">
        <v>775</v>
      </c>
      <c r="C14" s="18">
        <v>45439</v>
      </c>
      <c r="D14" s="19" t="s">
        <v>776</v>
      </c>
      <c r="E14" s="19" t="s">
        <v>777</v>
      </c>
      <c r="F14" s="20">
        <v>274908.26</v>
      </c>
      <c r="G14" s="21" t="s">
        <v>667</v>
      </c>
      <c r="H14" s="18">
        <v>45473</v>
      </c>
    </row>
    <row r="15" spans="2:8" x14ac:dyDescent="0.4">
      <c r="B15" s="17" t="s">
        <v>778</v>
      </c>
      <c r="C15" s="18">
        <v>45436</v>
      </c>
      <c r="D15" s="19" t="s">
        <v>712</v>
      </c>
      <c r="E15" s="19" t="s">
        <v>779</v>
      </c>
      <c r="F15" s="20">
        <v>135095.70000000001</v>
      </c>
      <c r="G15" s="21" t="s">
        <v>667</v>
      </c>
      <c r="H15" s="18">
        <v>45473</v>
      </c>
    </row>
    <row r="16" spans="2:8" x14ac:dyDescent="0.4">
      <c r="B16" s="17" t="s">
        <v>780</v>
      </c>
      <c r="C16" s="18">
        <v>45441</v>
      </c>
      <c r="D16" s="19" t="s">
        <v>754</v>
      </c>
      <c r="E16" s="19" t="s">
        <v>781</v>
      </c>
      <c r="F16" s="20">
        <v>10000</v>
      </c>
      <c r="G16" s="21" t="s">
        <v>667</v>
      </c>
      <c r="H16" s="18">
        <v>45473</v>
      </c>
    </row>
    <row r="17" spans="2:8" x14ac:dyDescent="0.4">
      <c r="B17" s="17" t="s">
        <v>782</v>
      </c>
      <c r="C17" s="18">
        <v>45405</v>
      </c>
      <c r="D17" s="19" t="s">
        <v>783</v>
      </c>
      <c r="E17" s="19" t="s">
        <v>784</v>
      </c>
      <c r="F17" s="20">
        <v>708160</v>
      </c>
      <c r="G17" s="21" t="s">
        <v>667</v>
      </c>
      <c r="H17" s="18">
        <v>45473</v>
      </c>
    </row>
    <row r="18" spans="2:8" x14ac:dyDescent="0.4">
      <c r="B18" s="17" t="s">
        <v>785</v>
      </c>
      <c r="C18" s="18">
        <v>45435</v>
      </c>
      <c r="D18" s="19" t="s">
        <v>786</v>
      </c>
      <c r="E18" s="19" t="s">
        <v>787</v>
      </c>
      <c r="F18" s="20">
        <v>185413.4</v>
      </c>
      <c r="G18" s="21" t="s">
        <v>667</v>
      </c>
      <c r="H18" s="18">
        <v>45473</v>
      </c>
    </row>
    <row r="19" spans="2:8" x14ac:dyDescent="0.4">
      <c r="B19" s="17" t="s">
        <v>767</v>
      </c>
      <c r="C19" s="18">
        <v>45436</v>
      </c>
      <c r="D19" s="19" t="s">
        <v>788</v>
      </c>
      <c r="E19" s="19" t="s">
        <v>789</v>
      </c>
      <c r="F19" s="20">
        <v>40000</v>
      </c>
      <c r="G19" s="21" t="s">
        <v>721</v>
      </c>
      <c r="H19" s="18">
        <v>45473</v>
      </c>
    </row>
    <row r="20" spans="2:8" x14ac:dyDescent="0.4">
      <c r="B20" s="17" t="s">
        <v>790</v>
      </c>
      <c r="C20" s="18">
        <v>45439</v>
      </c>
      <c r="D20" s="19" t="s">
        <v>791</v>
      </c>
      <c r="E20" s="19" t="s">
        <v>792</v>
      </c>
      <c r="F20" s="20">
        <v>76700</v>
      </c>
      <c r="G20" s="21" t="s">
        <v>667</v>
      </c>
      <c r="H20" s="18">
        <v>45473</v>
      </c>
    </row>
    <row r="21" spans="2:8" x14ac:dyDescent="0.4">
      <c r="B21" s="17" t="s">
        <v>793</v>
      </c>
      <c r="C21" s="18">
        <v>45429</v>
      </c>
      <c r="D21" s="19" t="s">
        <v>794</v>
      </c>
      <c r="E21" s="19" t="s">
        <v>795</v>
      </c>
      <c r="F21" s="20">
        <v>61949.5</v>
      </c>
      <c r="G21" s="21" t="s">
        <v>667</v>
      </c>
      <c r="H21" s="18">
        <v>45473</v>
      </c>
    </row>
    <row r="22" spans="2:8" x14ac:dyDescent="0.4">
      <c r="B22" s="17" t="s">
        <v>31</v>
      </c>
      <c r="C22" s="18" t="s">
        <v>31</v>
      </c>
      <c r="D22" s="19" t="s">
        <v>796</v>
      </c>
      <c r="E22" s="19" t="s">
        <v>797</v>
      </c>
      <c r="F22" s="20">
        <v>56000</v>
      </c>
      <c r="G22" s="21" t="s">
        <v>667</v>
      </c>
      <c r="H22" s="18">
        <v>45473</v>
      </c>
    </row>
    <row r="23" spans="2:8" x14ac:dyDescent="0.4">
      <c r="B23" s="17" t="s">
        <v>31</v>
      </c>
      <c r="C23" s="18" t="s">
        <v>31</v>
      </c>
      <c r="D23" s="19" t="s">
        <v>259</v>
      </c>
      <c r="E23" s="19" t="s">
        <v>704</v>
      </c>
      <c r="F23" s="20">
        <v>1598770</v>
      </c>
      <c r="G23" s="21" t="s">
        <v>667</v>
      </c>
      <c r="H23" s="18">
        <v>45473</v>
      </c>
    </row>
    <row r="24" spans="2:8" x14ac:dyDescent="0.4">
      <c r="B24" s="39" t="s">
        <v>798</v>
      </c>
      <c r="C24" s="18">
        <v>45428</v>
      </c>
      <c r="D24" s="19" t="s">
        <v>799</v>
      </c>
      <c r="E24" s="19" t="s">
        <v>800</v>
      </c>
      <c r="F24" s="20">
        <v>55460</v>
      </c>
      <c r="G24" s="21" t="s">
        <v>667</v>
      </c>
      <c r="H24" s="18">
        <v>45473</v>
      </c>
    </row>
    <row r="25" spans="2:8" x14ac:dyDescent="0.4">
      <c r="B25" s="17" t="s">
        <v>801</v>
      </c>
      <c r="C25" s="18">
        <v>45447</v>
      </c>
      <c r="D25" s="19" t="s">
        <v>802</v>
      </c>
      <c r="E25" s="19" t="s">
        <v>740</v>
      </c>
      <c r="F25" s="20">
        <v>3600</v>
      </c>
      <c r="G25" s="21" t="s">
        <v>667</v>
      </c>
      <c r="H25" s="18">
        <v>45473</v>
      </c>
    </row>
    <row r="26" spans="2:8" ht="52.5" x14ac:dyDescent="0.4">
      <c r="B26" s="17" t="s">
        <v>803</v>
      </c>
      <c r="C26" s="18">
        <v>45428</v>
      </c>
      <c r="D26" s="19" t="s">
        <v>405</v>
      </c>
      <c r="E26" s="19" t="s">
        <v>804</v>
      </c>
      <c r="F26" s="20">
        <v>25000</v>
      </c>
      <c r="G26" s="21" t="s">
        <v>667</v>
      </c>
      <c r="H26" s="18">
        <v>45473</v>
      </c>
    </row>
    <row r="27" spans="2:8" x14ac:dyDescent="0.4">
      <c r="B27" s="26"/>
      <c r="C27" s="26"/>
      <c r="D27" s="26"/>
      <c r="E27" s="26" t="s">
        <v>39</v>
      </c>
      <c r="F27" s="24">
        <f>SUBTOTAL(109,Tabla43467891011121314151617181920212324252627282930[MONTO])</f>
        <v>3423163.26</v>
      </c>
      <c r="G27" s="25"/>
      <c r="H27" s="26"/>
    </row>
    <row r="28" spans="2:8" x14ac:dyDescent="0.4">
      <c r="B28" s="29" t="s">
        <v>40</v>
      </c>
      <c r="C28" s="29"/>
      <c r="D28" s="29"/>
      <c r="E28" s="29"/>
      <c r="G28" s="35"/>
      <c r="H28" s="29"/>
    </row>
    <row r="29" spans="2:8" x14ac:dyDescent="0.4">
      <c r="B29" s="29"/>
      <c r="C29" s="29"/>
      <c r="D29" s="29"/>
      <c r="E29" s="29"/>
      <c r="G29" s="35"/>
      <c r="H29" s="29"/>
    </row>
    <row r="30" spans="2:8" x14ac:dyDescent="0.4">
      <c r="B30" s="28" t="s">
        <v>41</v>
      </c>
      <c r="C30" s="29"/>
      <c r="D30" s="29"/>
      <c r="E30" s="28" t="s">
        <v>42</v>
      </c>
      <c r="G30" s="28" t="s">
        <v>43</v>
      </c>
      <c r="H30" s="29"/>
    </row>
    <row r="31" spans="2:8" x14ac:dyDescent="0.4">
      <c r="B31" s="29"/>
      <c r="C31" s="29"/>
      <c r="D31" s="29"/>
      <c r="E31" s="29"/>
      <c r="G31" s="35"/>
      <c r="H31" s="29"/>
    </row>
    <row r="32" spans="2:8" x14ac:dyDescent="0.4">
      <c r="B32" s="29"/>
      <c r="C32" s="29"/>
      <c r="D32" s="29"/>
      <c r="E32" s="29"/>
      <c r="G32" s="35"/>
      <c r="H32" s="29"/>
    </row>
    <row r="33" spans="2:7" x14ac:dyDescent="0.4">
      <c r="B33" s="36" t="s">
        <v>44</v>
      </c>
      <c r="E33" s="30" t="s">
        <v>45</v>
      </c>
      <c r="G33" s="30" t="s">
        <v>46</v>
      </c>
    </row>
    <row r="34" spans="2:7" x14ac:dyDescent="0.4">
      <c r="B34" s="36" t="s">
        <v>705</v>
      </c>
      <c r="E34" s="30" t="s">
        <v>48</v>
      </c>
      <c r="G34" s="30" t="s">
        <v>49</v>
      </c>
    </row>
    <row r="35" spans="2:7" x14ac:dyDescent="0.4">
      <c r="B35" s="28" t="s">
        <v>50</v>
      </c>
      <c r="E35" s="30" t="s">
        <v>51</v>
      </c>
      <c r="F35" s="37"/>
      <c r="G35" s="30" t="s">
        <v>52</v>
      </c>
    </row>
    <row r="37" spans="2:7" x14ac:dyDescent="0.4">
      <c r="E37" s="37"/>
    </row>
    <row r="38" spans="2:7" x14ac:dyDescent="0.4">
      <c r="E38" s="37"/>
    </row>
    <row r="39" spans="2:7" x14ac:dyDescent="0.4">
      <c r="E39" s="37"/>
    </row>
    <row r="41" spans="2:7" x14ac:dyDescent="0.4">
      <c r="B41" s="29"/>
    </row>
    <row r="54" spans="5:5" x14ac:dyDescent="0.4">
      <c r="E54"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851A-9674-4A91-88CB-8D9B7D9B73D5}">
  <dimension ref="B1:J53"/>
  <sheetViews>
    <sheetView topLeftCell="B108" zoomScale="40" zoomScaleNormal="40" workbookViewId="0">
      <selection activeCell="B24" sqref="B24"/>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8" width="42.5703125" customWidth="1"/>
    <col min="9" max="9" width="11.85546875" customWidth="1"/>
    <col min="10" max="10" width="12.140625" customWidth="1"/>
  </cols>
  <sheetData>
    <row r="1" spans="2:10" x14ac:dyDescent="0.25">
      <c r="B1" s="6"/>
      <c r="C1" s="6"/>
      <c r="D1" s="6"/>
      <c r="E1" s="6"/>
      <c r="F1" s="6"/>
      <c r="G1" s="6"/>
      <c r="H1" s="6"/>
    </row>
    <row r="2" spans="2:10" ht="33.75" x14ac:dyDescent="0.25">
      <c r="B2" s="49" t="s">
        <v>0</v>
      </c>
      <c r="C2" s="49"/>
      <c r="D2" s="49"/>
      <c r="E2" s="49"/>
      <c r="F2" s="49"/>
      <c r="G2" s="49"/>
      <c r="H2" s="49"/>
      <c r="I2" s="1"/>
      <c r="J2" s="1"/>
    </row>
    <row r="3" spans="2:10" s="4" customFormat="1" ht="33.75" x14ac:dyDescent="0.35">
      <c r="B3" s="50" t="s">
        <v>1</v>
      </c>
      <c r="C3" s="49"/>
      <c r="D3" s="49"/>
      <c r="E3" s="49"/>
      <c r="F3" s="49"/>
      <c r="G3" s="49"/>
      <c r="H3" s="49"/>
    </row>
    <row r="4" spans="2:10" ht="33.75" x14ac:dyDescent="0.25">
      <c r="B4" s="49" t="s">
        <v>2</v>
      </c>
      <c r="C4" s="49"/>
      <c r="D4" s="49"/>
      <c r="E4" s="49"/>
      <c r="F4" s="49"/>
      <c r="G4" s="49"/>
      <c r="H4" s="49"/>
      <c r="I4" s="1"/>
      <c r="J4" s="1"/>
    </row>
    <row r="5" spans="2:10" ht="28.5" customHeight="1" x14ac:dyDescent="0.25">
      <c r="B5" s="47"/>
      <c r="C5" s="47"/>
      <c r="D5" s="47"/>
      <c r="E5" s="47"/>
      <c r="F5" s="47"/>
      <c r="G5" s="47"/>
      <c r="H5" s="47"/>
      <c r="I5" s="1"/>
      <c r="J5" s="1"/>
    </row>
    <row r="6" spans="2:10" ht="36" x14ac:dyDescent="0.25">
      <c r="B6" s="51" t="s">
        <v>53</v>
      </c>
      <c r="C6" s="51"/>
      <c r="D6" s="51"/>
      <c r="E6" s="51"/>
      <c r="F6" s="51"/>
      <c r="G6" s="51"/>
      <c r="H6" s="51"/>
      <c r="I6" s="1"/>
      <c r="J6" s="1"/>
    </row>
    <row r="7" spans="2:10" ht="28.5" customHeight="1" x14ac:dyDescent="0.25">
      <c r="B7" s="52" t="s">
        <v>0</v>
      </c>
      <c r="C7" s="52"/>
      <c r="D7" s="52"/>
      <c r="E7" s="52"/>
      <c r="F7" s="52"/>
      <c r="G7" s="52"/>
      <c r="H7" s="52"/>
      <c r="I7" s="1"/>
      <c r="J7" s="1"/>
    </row>
    <row r="8" spans="2:10" ht="21" customHeight="1" x14ac:dyDescent="0.25">
      <c r="B8" s="47"/>
      <c r="C8" s="47"/>
      <c r="D8" s="47"/>
      <c r="E8" s="47"/>
      <c r="F8" s="47"/>
      <c r="G8" s="47"/>
      <c r="H8" s="47"/>
      <c r="I8" s="1"/>
      <c r="J8" s="1"/>
    </row>
    <row r="9" spans="2:10" ht="26.25" x14ac:dyDescent="0.25">
      <c r="B9" s="48" t="s">
        <v>4</v>
      </c>
      <c r="C9" s="48"/>
      <c r="D9" s="48"/>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44681</v>
      </c>
    </row>
    <row r="14" spans="2:10" ht="52.5" x14ac:dyDescent="0.25">
      <c r="B14" s="17">
        <v>156</v>
      </c>
      <c r="C14" s="18">
        <v>44531</v>
      </c>
      <c r="D14" s="19" t="s">
        <v>54</v>
      </c>
      <c r="E14" s="19" t="s">
        <v>55</v>
      </c>
      <c r="F14" s="20">
        <v>77563.199999999997</v>
      </c>
      <c r="G14" s="21" t="s">
        <v>15</v>
      </c>
      <c r="H14" s="18">
        <v>44681</v>
      </c>
    </row>
    <row r="15" spans="2:10" ht="26.25" x14ac:dyDescent="0.25">
      <c r="B15" s="17" t="s">
        <v>56</v>
      </c>
      <c r="C15" s="18">
        <v>44537</v>
      </c>
      <c r="D15" s="19" t="s">
        <v>57</v>
      </c>
      <c r="E15" s="19" t="s">
        <v>58</v>
      </c>
      <c r="F15" s="20">
        <v>140550.51999999999</v>
      </c>
      <c r="G15" s="21" t="s">
        <v>15</v>
      </c>
      <c r="H15" s="18">
        <v>44681</v>
      </c>
    </row>
    <row r="16" spans="2:10" ht="26.25" x14ac:dyDescent="0.25">
      <c r="B16" s="17" t="s">
        <v>59</v>
      </c>
      <c r="C16" s="18">
        <v>44545</v>
      </c>
      <c r="D16" s="19" t="s">
        <v>60</v>
      </c>
      <c r="E16" s="19" t="s">
        <v>61</v>
      </c>
      <c r="F16" s="20">
        <v>37789.5</v>
      </c>
      <c r="G16" s="21" t="s">
        <v>15</v>
      </c>
      <c r="H16" s="18">
        <v>44681</v>
      </c>
    </row>
    <row r="17" spans="2:8" ht="26.25" x14ac:dyDescent="0.25">
      <c r="B17" s="17" t="s">
        <v>77</v>
      </c>
      <c r="C17" s="18">
        <v>44637</v>
      </c>
      <c r="D17" s="19" t="s">
        <v>78</v>
      </c>
      <c r="E17" s="19" t="s">
        <v>79</v>
      </c>
      <c r="F17" s="20">
        <v>10152.719999999999</v>
      </c>
      <c r="G17" s="21" t="s">
        <v>15</v>
      </c>
      <c r="H17" s="18">
        <v>44681</v>
      </c>
    </row>
    <row r="18" spans="2:8" ht="52.5" x14ac:dyDescent="0.25">
      <c r="B18" s="17" t="s">
        <v>80</v>
      </c>
      <c r="C18" s="18">
        <v>44637</v>
      </c>
      <c r="D18" s="19" t="s">
        <v>81</v>
      </c>
      <c r="E18" s="19" t="s">
        <v>82</v>
      </c>
      <c r="F18" s="20">
        <v>57230</v>
      </c>
      <c r="G18" s="21" t="s">
        <v>15</v>
      </c>
      <c r="H18" s="18">
        <v>44681</v>
      </c>
    </row>
    <row r="19" spans="2:8" ht="26.25" x14ac:dyDescent="0.25">
      <c r="B19" s="17" t="s">
        <v>72</v>
      </c>
      <c r="C19" s="18">
        <v>44638</v>
      </c>
      <c r="D19" s="19" t="s">
        <v>35</v>
      </c>
      <c r="E19" s="19" t="s">
        <v>83</v>
      </c>
      <c r="F19" s="20">
        <v>190916.18</v>
      </c>
      <c r="G19" s="21" t="s">
        <v>15</v>
      </c>
      <c r="H19" s="18">
        <v>44681</v>
      </c>
    </row>
    <row r="20" spans="2:8" ht="26.25" x14ac:dyDescent="0.25">
      <c r="B20" s="17">
        <v>1500001471</v>
      </c>
      <c r="C20" s="18">
        <v>44642</v>
      </c>
      <c r="D20" s="19" t="s">
        <v>84</v>
      </c>
      <c r="E20" s="19" t="s">
        <v>85</v>
      </c>
      <c r="F20" s="20">
        <v>411230</v>
      </c>
      <c r="G20" s="21" t="s">
        <v>15</v>
      </c>
      <c r="H20" s="18">
        <v>44681</v>
      </c>
    </row>
    <row r="21" spans="2:8" ht="26.25" x14ac:dyDescent="0.25">
      <c r="B21" s="17" t="s">
        <v>86</v>
      </c>
      <c r="C21" s="18">
        <v>44648</v>
      </c>
      <c r="D21" s="19" t="s">
        <v>26</v>
      </c>
      <c r="E21" s="19" t="s">
        <v>87</v>
      </c>
      <c r="F21" s="20">
        <v>434161.66</v>
      </c>
      <c r="G21" s="21" t="s">
        <v>15</v>
      </c>
      <c r="H21" s="18">
        <v>44681</v>
      </c>
    </row>
    <row r="22" spans="2:8" ht="26.25" x14ac:dyDescent="0.25">
      <c r="B22" s="17" t="s">
        <v>88</v>
      </c>
      <c r="C22" s="18">
        <v>44648</v>
      </c>
      <c r="D22" s="19" t="s">
        <v>89</v>
      </c>
      <c r="E22" s="19" t="s">
        <v>90</v>
      </c>
      <c r="F22" s="20">
        <v>64400</v>
      </c>
      <c r="G22" s="21" t="s">
        <v>15</v>
      </c>
      <c r="H22" s="18">
        <v>44681</v>
      </c>
    </row>
    <row r="23" spans="2:8" ht="52.5" x14ac:dyDescent="0.25">
      <c r="B23" s="17" t="s">
        <v>91</v>
      </c>
      <c r="C23" s="18">
        <v>44650</v>
      </c>
      <c r="D23" s="19" t="s">
        <v>92</v>
      </c>
      <c r="E23" s="19" t="s">
        <v>93</v>
      </c>
      <c r="F23" s="20">
        <v>275752.5</v>
      </c>
      <c r="G23" s="21" t="s">
        <v>15</v>
      </c>
      <c r="H23" s="18">
        <v>44681</v>
      </c>
    </row>
    <row r="24" spans="2:8" ht="26.25" x14ac:dyDescent="0.25">
      <c r="B24" s="17" t="s">
        <v>94</v>
      </c>
      <c r="C24" s="18">
        <v>44650</v>
      </c>
      <c r="D24" s="19" t="s">
        <v>67</v>
      </c>
      <c r="E24" s="19" t="s">
        <v>68</v>
      </c>
      <c r="F24" s="20">
        <v>77185</v>
      </c>
      <c r="G24" s="21" t="s">
        <v>15</v>
      </c>
      <c r="H24" s="18">
        <v>44681</v>
      </c>
    </row>
    <row r="25" spans="2:8" ht="26.25" x14ac:dyDescent="0.25">
      <c r="B25" s="17" t="s">
        <v>31</v>
      </c>
      <c r="C25" s="18">
        <v>44651</v>
      </c>
      <c r="D25" s="19" t="s">
        <v>37</v>
      </c>
      <c r="E25" s="19" t="s">
        <v>38</v>
      </c>
      <c r="F25" s="20">
        <v>3581450</v>
      </c>
      <c r="G25" s="21" t="s">
        <v>15</v>
      </c>
      <c r="H25" s="18">
        <v>44681</v>
      </c>
    </row>
    <row r="26" spans="2:8" ht="26.25" x14ac:dyDescent="0.25">
      <c r="B26" s="26"/>
      <c r="C26" s="26"/>
      <c r="D26" s="26"/>
      <c r="E26" s="26" t="s">
        <v>39</v>
      </c>
      <c r="F26" s="24">
        <f>SUBTOTAL(109,Tabla43[MONTO])</f>
        <v>5428795.7400000002</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D830F-CE90-4287-A74A-2DAF1EAF1085}">
  <dimension ref="B1:H50"/>
  <sheetViews>
    <sheetView zoomScale="50" zoomScaleNormal="50" workbookViewId="0">
      <selection activeCell="E14" sqref="E1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805</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782</v>
      </c>
      <c r="C13" s="18">
        <v>45454</v>
      </c>
      <c r="D13" s="19" t="s">
        <v>783</v>
      </c>
      <c r="E13" s="19" t="s">
        <v>784</v>
      </c>
      <c r="F13" s="20">
        <v>658300</v>
      </c>
      <c r="G13" s="21" t="s">
        <v>667</v>
      </c>
      <c r="H13" s="18">
        <v>45504</v>
      </c>
    </row>
    <row r="14" spans="2:8" x14ac:dyDescent="0.4">
      <c r="B14" s="17" t="s">
        <v>806</v>
      </c>
      <c r="C14" s="18">
        <v>45449</v>
      </c>
      <c r="D14" s="19" t="s">
        <v>807</v>
      </c>
      <c r="E14" s="19" t="s">
        <v>808</v>
      </c>
      <c r="F14" s="20">
        <v>5310</v>
      </c>
      <c r="G14" s="21" t="s">
        <v>667</v>
      </c>
      <c r="H14" s="18">
        <v>45504</v>
      </c>
    </row>
    <row r="15" spans="2:8" x14ac:dyDescent="0.4">
      <c r="B15" s="17" t="s">
        <v>790</v>
      </c>
      <c r="C15" s="18">
        <v>45439</v>
      </c>
      <c r="D15" s="19" t="s">
        <v>791</v>
      </c>
      <c r="E15" s="19" t="s">
        <v>792</v>
      </c>
      <c r="F15" s="20">
        <v>76700</v>
      </c>
      <c r="G15" s="21" t="s">
        <v>667</v>
      </c>
      <c r="H15" s="18">
        <v>45504</v>
      </c>
    </row>
    <row r="16" spans="2:8" x14ac:dyDescent="0.4">
      <c r="B16" s="17" t="s">
        <v>31</v>
      </c>
      <c r="C16" s="18" t="s">
        <v>31</v>
      </c>
      <c r="D16" s="19" t="s">
        <v>259</v>
      </c>
      <c r="E16" s="19" t="s">
        <v>704</v>
      </c>
      <c r="F16" s="20">
        <v>1598753.34</v>
      </c>
      <c r="G16" s="21" t="s">
        <v>667</v>
      </c>
      <c r="H16" s="18">
        <v>45504</v>
      </c>
    </row>
    <row r="17" spans="2:8" x14ac:dyDescent="0.4">
      <c r="B17" s="17" t="s">
        <v>809</v>
      </c>
      <c r="C17" s="18">
        <v>45443</v>
      </c>
      <c r="D17" s="19" t="s">
        <v>605</v>
      </c>
      <c r="E17" s="19" t="s">
        <v>810</v>
      </c>
      <c r="F17" s="20">
        <v>33065.85</v>
      </c>
      <c r="G17" s="21" t="s">
        <v>667</v>
      </c>
      <c r="H17" s="18">
        <v>45504</v>
      </c>
    </row>
    <row r="18" spans="2:8" x14ac:dyDescent="0.4">
      <c r="B18" s="17" t="s">
        <v>811</v>
      </c>
      <c r="C18" s="18">
        <v>45453</v>
      </c>
      <c r="D18" s="19" t="s">
        <v>303</v>
      </c>
      <c r="E18" s="19" t="s">
        <v>812</v>
      </c>
      <c r="F18" s="20">
        <v>230588.52</v>
      </c>
      <c r="G18" s="21" t="s">
        <v>667</v>
      </c>
      <c r="H18" s="18">
        <v>45504</v>
      </c>
    </row>
    <row r="19" spans="2:8" x14ac:dyDescent="0.4">
      <c r="B19" s="17" t="s">
        <v>207</v>
      </c>
      <c r="C19" s="18">
        <v>45453</v>
      </c>
      <c r="D19" s="19" t="s">
        <v>303</v>
      </c>
      <c r="E19" s="19" t="s">
        <v>813</v>
      </c>
      <c r="F19" s="20">
        <v>258000.74</v>
      </c>
      <c r="G19" s="21" t="s">
        <v>667</v>
      </c>
      <c r="H19" s="18">
        <v>45504</v>
      </c>
    </row>
    <row r="20" spans="2:8" ht="52.5" x14ac:dyDescent="0.4">
      <c r="B20" s="17" t="s">
        <v>814</v>
      </c>
      <c r="C20" s="18">
        <v>45405</v>
      </c>
      <c r="D20" s="19" t="s">
        <v>815</v>
      </c>
      <c r="E20" s="19" t="s">
        <v>816</v>
      </c>
      <c r="F20" s="20">
        <v>209382.39999999999</v>
      </c>
      <c r="G20" s="21" t="s">
        <v>667</v>
      </c>
      <c r="H20" s="18">
        <v>45504</v>
      </c>
    </row>
    <row r="21" spans="2:8" x14ac:dyDescent="0.4">
      <c r="B21" s="17" t="s">
        <v>817</v>
      </c>
      <c r="C21" s="18">
        <v>45467</v>
      </c>
      <c r="D21" s="19" t="s">
        <v>754</v>
      </c>
      <c r="E21" s="19" t="s">
        <v>818</v>
      </c>
      <c r="F21" s="20">
        <v>10000</v>
      </c>
      <c r="G21" s="21" t="s">
        <v>667</v>
      </c>
      <c r="H21" s="18">
        <v>45504</v>
      </c>
    </row>
    <row r="22" spans="2:8" x14ac:dyDescent="0.4">
      <c r="B22" s="17"/>
      <c r="C22" s="18"/>
      <c r="D22" s="19"/>
      <c r="E22" s="19"/>
      <c r="F22" s="20"/>
      <c r="G22" s="21"/>
      <c r="H22" s="18"/>
    </row>
    <row r="23" spans="2:8" x14ac:dyDescent="0.4">
      <c r="B23" s="26"/>
      <c r="C23" s="26"/>
      <c r="D23" s="26"/>
      <c r="E23" s="26" t="s">
        <v>39</v>
      </c>
      <c r="F23" s="24">
        <f>SUBTOTAL(109,Tabla4346789101112131415161718192021232425262728293031[MONTO])</f>
        <v>3080100.85</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705</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7EBD-EB35-4919-A234-30EB61C55A9E}">
  <dimension ref="B1:H58"/>
  <sheetViews>
    <sheetView zoomScale="50" zoomScaleNormal="50" workbookViewId="0">
      <selection activeCell="A19" sqref="A19:XFD1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819</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820</v>
      </c>
      <c r="C13" s="18">
        <v>45482</v>
      </c>
      <c r="D13" s="19" t="s">
        <v>783</v>
      </c>
      <c r="E13" s="19" t="s">
        <v>784</v>
      </c>
      <c r="F13" s="20">
        <v>658300</v>
      </c>
      <c r="G13" s="21" t="s">
        <v>667</v>
      </c>
      <c r="H13" s="18">
        <v>45535</v>
      </c>
    </row>
    <row r="14" spans="2:8" x14ac:dyDescent="0.4">
      <c r="B14" s="17" t="s">
        <v>821</v>
      </c>
      <c r="C14" s="18">
        <v>45498</v>
      </c>
      <c r="D14" s="19" t="s">
        <v>822</v>
      </c>
      <c r="E14" s="19" t="s">
        <v>823</v>
      </c>
      <c r="F14" s="20">
        <v>126854.13</v>
      </c>
      <c r="G14" s="21" t="s">
        <v>667</v>
      </c>
      <c r="H14" s="18">
        <v>45535</v>
      </c>
    </row>
    <row r="15" spans="2:8" x14ac:dyDescent="0.4">
      <c r="B15" s="17" t="s">
        <v>31</v>
      </c>
      <c r="C15" s="18" t="s">
        <v>31</v>
      </c>
      <c r="D15" s="19" t="s">
        <v>259</v>
      </c>
      <c r="E15" s="19" t="s">
        <v>704</v>
      </c>
      <c r="F15" s="20">
        <v>4998713.32</v>
      </c>
      <c r="G15" s="21" t="s">
        <v>663</v>
      </c>
      <c r="H15" s="18">
        <v>45535</v>
      </c>
    </row>
    <row r="16" spans="2:8" x14ac:dyDescent="0.4">
      <c r="B16" s="17" t="s">
        <v>824</v>
      </c>
      <c r="C16" s="18">
        <v>45504</v>
      </c>
      <c r="D16" s="19" t="s">
        <v>825</v>
      </c>
      <c r="E16" s="19" t="s">
        <v>826</v>
      </c>
      <c r="F16" s="20">
        <v>42185</v>
      </c>
      <c r="G16" s="21" t="s">
        <v>667</v>
      </c>
      <c r="H16" s="18">
        <v>45535</v>
      </c>
    </row>
    <row r="17" spans="2:8" x14ac:dyDescent="0.4">
      <c r="B17" s="17" t="s">
        <v>811</v>
      </c>
      <c r="C17" s="18">
        <v>45453</v>
      </c>
      <c r="D17" s="19" t="s">
        <v>303</v>
      </c>
      <c r="E17" s="19" t="s">
        <v>812</v>
      </c>
      <c r="F17" s="20">
        <v>230588.52</v>
      </c>
      <c r="G17" s="21" t="s">
        <v>667</v>
      </c>
      <c r="H17" s="18">
        <v>45535</v>
      </c>
    </row>
    <row r="18" spans="2:8" x14ac:dyDescent="0.4">
      <c r="B18" s="17" t="s">
        <v>207</v>
      </c>
      <c r="C18" s="18">
        <v>45453</v>
      </c>
      <c r="D18" s="19" t="s">
        <v>303</v>
      </c>
      <c r="E18" s="19" t="s">
        <v>813</v>
      </c>
      <c r="F18" s="20">
        <v>258000.74</v>
      </c>
      <c r="G18" s="21" t="s">
        <v>667</v>
      </c>
      <c r="H18" s="18">
        <v>45535</v>
      </c>
    </row>
    <row r="19" spans="2:8" x14ac:dyDescent="0.4">
      <c r="B19" s="17" t="s">
        <v>827</v>
      </c>
      <c r="C19" s="18">
        <v>45467</v>
      </c>
      <c r="D19" s="19" t="s">
        <v>754</v>
      </c>
      <c r="E19" s="19" t="s">
        <v>828</v>
      </c>
      <c r="F19" s="20">
        <v>10000</v>
      </c>
      <c r="G19" s="21" t="s">
        <v>667</v>
      </c>
      <c r="H19" s="18">
        <v>45535</v>
      </c>
    </row>
    <row r="20" spans="2:8" x14ac:dyDescent="0.4">
      <c r="B20" s="17" t="s">
        <v>829</v>
      </c>
      <c r="C20" s="18">
        <v>45500</v>
      </c>
      <c r="D20" s="19" t="s">
        <v>830</v>
      </c>
      <c r="E20" s="19" t="s">
        <v>777</v>
      </c>
      <c r="F20" s="20">
        <v>275486.51</v>
      </c>
      <c r="G20" s="21" t="s">
        <v>667</v>
      </c>
      <c r="H20" s="18">
        <v>45535</v>
      </c>
    </row>
    <row r="21" spans="2:8" x14ac:dyDescent="0.4">
      <c r="B21" s="17" t="s">
        <v>831</v>
      </c>
      <c r="C21" s="18">
        <v>45498</v>
      </c>
      <c r="D21" s="19" t="s">
        <v>832</v>
      </c>
      <c r="E21" s="19" t="s">
        <v>740</v>
      </c>
      <c r="F21" s="20">
        <v>3600</v>
      </c>
      <c r="G21" s="21" t="s">
        <v>667</v>
      </c>
      <c r="H21" s="18">
        <v>45535</v>
      </c>
    </row>
    <row r="22" spans="2:8" x14ac:dyDescent="0.4">
      <c r="B22" s="17" t="s">
        <v>833</v>
      </c>
      <c r="C22" s="18">
        <v>45504</v>
      </c>
      <c r="D22" s="19" t="s">
        <v>834</v>
      </c>
      <c r="E22" s="19" t="s">
        <v>835</v>
      </c>
      <c r="F22" s="20">
        <v>259999.38</v>
      </c>
      <c r="G22" s="21" t="s">
        <v>667</v>
      </c>
      <c r="H22" s="18">
        <v>45535</v>
      </c>
    </row>
    <row r="23" spans="2:8" x14ac:dyDescent="0.4">
      <c r="B23" s="17" t="s">
        <v>836</v>
      </c>
      <c r="C23" s="18">
        <v>45505</v>
      </c>
      <c r="D23" s="19" t="s">
        <v>837</v>
      </c>
      <c r="E23" s="19" t="s">
        <v>838</v>
      </c>
      <c r="F23" s="20">
        <v>188871.15</v>
      </c>
      <c r="G23" s="21" t="s">
        <v>667</v>
      </c>
      <c r="H23" s="18">
        <v>45535</v>
      </c>
    </row>
    <row r="24" spans="2:8" x14ac:dyDescent="0.4">
      <c r="B24" s="17" t="s">
        <v>839</v>
      </c>
      <c r="C24" s="18">
        <v>45504</v>
      </c>
      <c r="D24" s="19" t="s">
        <v>401</v>
      </c>
      <c r="E24" s="19" t="s">
        <v>808</v>
      </c>
      <c r="F24" s="20">
        <v>5310</v>
      </c>
      <c r="G24" s="21" t="s">
        <v>667</v>
      </c>
      <c r="H24" s="18">
        <v>45535</v>
      </c>
    </row>
    <row r="25" spans="2:8" x14ac:dyDescent="0.4">
      <c r="B25" s="17" t="s">
        <v>840</v>
      </c>
      <c r="C25" s="18">
        <v>45490</v>
      </c>
      <c r="D25" s="19" t="s">
        <v>280</v>
      </c>
      <c r="E25" s="19" t="s">
        <v>771</v>
      </c>
      <c r="F25" s="20">
        <v>88266.2</v>
      </c>
      <c r="G25" s="21" t="s">
        <v>667</v>
      </c>
      <c r="H25" s="18">
        <v>45535</v>
      </c>
    </row>
    <row r="26" spans="2:8" x14ac:dyDescent="0.4">
      <c r="B26" s="17" t="s">
        <v>809</v>
      </c>
      <c r="C26" s="18">
        <v>45443</v>
      </c>
      <c r="D26" s="19" t="s">
        <v>841</v>
      </c>
      <c r="E26" s="19" t="s">
        <v>842</v>
      </c>
      <c r="F26" s="20">
        <v>33151.75</v>
      </c>
      <c r="G26" s="21" t="s">
        <v>667</v>
      </c>
      <c r="H26" s="18">
        <v>45535</v>
      </c>
    </row>
    <row r="27" spans="2:8" ht="52.5" x14ac:dyDescent="0.4">
      <c r="B27" s="17" t="s">
        <v>843</v>
      </c>
      <c r="C27" s="18">
        <v>45506</v>
      </c>
      <c r="D27" s="19" t="s">
        <v>844</v>
      </c>
      <c r="E27" s="19" t="s">
        <v>845</v>
      </c>
      <c r="F27" s="20">
        <v>698560</v>
      </c>
      <c r="G27" s="21" t="s">
        <v>667</v>
      </c>
      <c r="H27" s="18">
        <v>45535</v>
      </c>
    </row>
    <row r="28" spans="2:8" x14ac:dyDescent="0.4">
      <c r="B28" s="17" t="s">
        <v>729</v>
      </c>
      <c r="C28" s="18">
        <v>45506</v>
      </c>
      <c r="D28" s="19" t="s">
        <v>596</v>
      </c>
      <c r="E28" s="19" t="s">
        <v>846</v>
      </c>
      <c r="F28" s="20">
        <v>13590</v>
      </c>
      <c r="G28" s="21" t="s">
        <v>667</v>
      </c>
      <c r="H28" s="18">
        <v>45535</v>
      </c>
    </row>
    <row r="29" spans="2:8" x14ac:dyDescent="0.4">
      <c r="B29" s="17" t="s">
        <v>847</v>
      </c>
      <c r="C29" s="18">
        <v>45506</v>
      </c>
      <c r="D29" s="19" t="s">
        <v>421</v>
      </c>
      <c r="E29" s="19" t="s">
        <v>848</v>
      </c>
      <c r="F29" s="20">
        <v>22610</v>
      </c>
      <c r="G29" s="21" t="s">
        <v>667</v>
      </c>
      <c r="H29" s="18">
        <v>45535</v>
      </c>
    </row>
    <row r="30" spans="2:8" x14ac:dyDescent="0.4">
      <c r="B30" s="17" t="s">
        <v>849</v>
      </c>
      <c r="C30" s="18">
        <v>45506</v>
      </c>
      <c r="D30" s="19" t="s">
        <v>199</v>
      </c>
      <c r="E30" s="19" t="s">
        <v>850</v>
      </c>
      <c r="F30" s="20">
        <v>113634</v>
      </c>
      <c r="G30" s="21" t="s">
        <v>667</v>
      </c>
      <c r="H30" s="18">
        <v>45535</v>
      </c>
    </row>
    <row r="31" spans="2:8" x14ac:dyDescent="0.4">
      <c r="B31" s="26"/>
      <c r="C31" s="26"/>
      <c r="D31" s="26"/>
      <c r="E31" s="26" t="s">
        <v>39</v>
      </c>
      <c r="F31" s="24">
        <f>SUBTOTAL(109,Tabla434678910111213141516171819202123242526272829303132[MONTO])</f>
        <v>8027720.7000000002</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705</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8012A-1B28-4365-A987-2503B31F23EC}">
  <dimension ref="B1:H53"/>
  <sheetViews>
    <sheetView zoomScale="50" zoomScaleNormal="50" workbookViewId="0">
      <selection activeCell="E14" sqref="E1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819</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820</v>
      </c>
      <c r="C13" s="18">
        <v>45482</v>
      </c>
      <c r="D13" s="19" t="s">
        <v>783</v>
      </c>
      <c r="E13" s="19" t="s">
        <v>851</v>
      </c>
      <c r="F13" s="20">
        <v>658300</v>
      </c>
      <c r="G13" s="21" t="s">
        <v>667</v>
      </c>
      <c r="H13" s="18">
        <v>45535</v>
      </c>
    </row>
    <row r="14" spans="2:8" x14ac:dyDescent="0.4">
      <c r="B14" s="17" t="s">
        <v>821</v>
      </c>
      <c r="C14" s="18">
        <v>45498</v>
      </c>
      <c r="D14" s="19" t="s">
        <v>822</v>
      </c>
      <c r="E14" s="19" t="s">
        <v>823</v>
      </c>
      <c r="F14" s="20">
        <v>126854.13</v>
      </c>
      <c r="G14" s="21" t="s">
        <v>667</v>
      </c>
      <c r="H14" s="18">
        <v>45535</v>
      </c>
    </row>
    <row r="15" spans="2:8" x14ac:dyDescent="0.4">
      <c r="B15" s="17" t="s">
        <v>31</v>
      </c>
      <c r="C15" s="18" t="s">
        <v>31</v>
      </c>
      <c r="D15" s="19" t="s">
        <v>259</v>
      </c>
      <c r="E15" s="19" t="s">
        <v>704</v>
      </c>
      <c r="F15" s="20">
        <v>4998713.32</v>
      </c>
      <c r="G15" s="21" t="s">
        <v>663</v>
      </c>
      <c r="H15" s="18">
        <v>45535</v>
      </c>
    </row>
    <row r="16" spans="2:8" x14ac:dyDescent="0.4">
      <c r="B16" s="17" t="s">
        <v>824</v>
      </c>
      <c r="C16" s="18">
        <v>45504</v>
      </c>
      <c r="D16" s="19" t="s">
        <v>825</v>
      </c>
      <c r="E16" s="19" t="s">
        <v>826</v>
      </c>
      <c r="F16" s="20">
        <v>42185</v>
      </c>
      <c r="G16" s="21" t="s">
        <v>667</v>
      </c>
      <c r="H16" s="18">
        <v>45535</v>
      </c>
    </row>
    <row r="17" spans="2:8" x14ac:dyDescent="0.4">
      <c r="B17" s="17" t="s">
        <v>811</v>
      </c>
      <c r="C17" s="18">
        <v>45453</v>
      </c>
      <c r="D17" s="19" t="s">
        <v>303</v>
      </c>
      <c r="E17" s="19" t="s">
        <v>812</v>
      </c>
      <c r="F17" s="20">
        <v>230588.52</v>
      </c>
      <c r="G17" s="21" t="s">
        <v>667</v>
      </c>
      <c r="H17" s="18">
        <v>45535</v>
      </c>
    </row>
    <row r="18" spans="2:8" x14ac:dyDescent="0.4">
      <c r="B18" s="17" t="s">
        <v>207</v>
      </c>
      <c r="C18" s="18">
        <v>45453</v>
      </c>
      <c r="D18" s="19" t="s">
        <v>303</v>
      </c>
      <c r="E18" s="19" t="s">
        <v>813</v>
      </c>
      <c r="F18" s="20">
        <v>258000.74</v>
      </c>
      <c r="G18" s="21" t="s">
        <v>667</v>
      </c>
      <c r="H18" s="18">
        <v>45535</v>
      </c>
    </row>
    <row r="19" spans="2:8" x14ac:dyDescent="0.4">
      <c r="B19" s="17" t="s">
        <v>852</v>
      </c>
      <c r="C19" s="18">
        <v>45496</v>
      </c>
      <c r="D19" s="19" t="s">
        <v>853</v>
      </c>
      <c r="E19" s="19" t="s">
        <v>854</v>
      </c>
      <c r="F19" s="20">
        <v>740000</v>
      </c>
      <c r="G19" s="21" t="s">
        <v>667</v>
      </c>
      <c r="H19" s="18">
        <v>45535</v>
      </c>
    </row>
    <row r="20" spans="2:8" x14ac:dyDescent="0.4">
      <c r="B20" s="17" t="s">
        <v>827</v>
      </c>
      <c r="C20" s="18">
        <v>45467</v>
      </c>
      <c r="D20" s="19" t="s">
        <v>754</v>
      </c>
      <c r="E20" s="19" t="s">
        <v>828</v>
      </c>
      <c r="F20" s="20">
        <v>10000</v>
      </c>
      <c r="G20" s="21" t="s">
        <v>667</v>
      </c>
      <c r="H20" s="18">
        <v>45535</v>
      </c>
    </row>
    <row r="21" spans="2:8" x14ac:dyDescent="0.4">
      <c r="B21" s="17" t="s">
        <v>829</v>
      </c>
      <c r="C21" s="18">
        <v>45500</v>
      </c>
      <c r="D21" s="19" t="s">
        <v>830</v>
      </c>
      <c r="E21" s="19" t="s">
        <v>777</v>
      </c>
      <c r="F21" s="20">
        <v>275486.51</v>
      </c>
      <c r="G21" s="21" t="s">
        <v>667</v>
      </c>
      <c r="H21" s="18">
        <v>45535</v>
      </c>
    </row>
    <row r="22" spans="2:8" x14ac:dyDescent="0.4">
      <c r="B22" s="17" t="s">
        <v>831</v>
      </c>
      <c r="C22" s="18">
        <v>45498</v>
      </c>
      <c r="D22" s="19" t="s">
        <v>832</v>
      </c>
      <c r="E22" s="19" t="s">
        <v>740</v>
      </c>
      <c r="F22" s="20">
        <v>3600</v>
      </c>
      <c r="G22" s="21" t="s">
        <v>667</v>
      </c>
      <c r="H22" s="18">
        <v>45535</v>
      </c>
    </row>
    <row r="23" spans="2:8" x14ac:dyDescent="0.4">
      <c r="B23" s="17" t="s">
        <v>833</v>
      </c>
      <c r="C23" s="18">
        <v>45504</v>
      </c>
      <c r="D23" s="19" t="s">
        <v>834</v>
      </c>
      <c r="E23" s="19" t="s">
        <v>835</v>
      </c>
      <c r="F23" s="20">
        <v>259999.38</v>
      </c>
      <c r="G23" s="21" t="s">
        <v>667</v>
      </c>
      <c r="H23" s="18">
        <v>45535</v>
      </c>
    </row>
    <row r="24" spans="2:8" x14ac:dyDescent="0.4">
      <c r="B24" s="17" t="s">
        <v>839</v>
      </c>
      <c r="C24" s="18">
        <v>45504</v>
      </c>
      <c r="D24" s="19" t="s">
        <v>401</v>
      </c>
      <c r="E24" s="19" t="s">
        <v>808</v>
      </c>
      <c r="F24" s="20">
        <v>5310</v>
      </c>
      <c r="G24" s="21" t="s">
        <v>667</v>
      </c>
      <c r="H24" s="18">
        <v>45535</v>
      </c>
    </row>
    <row r="25" spans="2:8" x14ac:dyDescent="0.4">
      <c r="B25" s="17" t="s">
        <v>809</v>
      </c>
      <c r="C25" s="18">
        <v>45443</v>
      </c>
      <c r="D25" s="19" t="s">
        <v>841</v>
      </c>
      <c r="E25" s="19" t="s">
        <v>842</v>
      </c>
      <c r="F25" s="20">
        <v>33151.75</v>
      </c>
      <c r="G25" s="21" t="s">
        <v>667</v>
      </c>
      <c r="H25" s="18">
        <v>45535</v>
      </c>
    </row>
    <row r="26" spans="2:8" x14ac:dyDescent="0.4">
      <c r="B26" s="26"/>
      <c r="C26" s="26"/>
      <c r="D26" s="26"/>
      <c r="E26" s="26" t="s">
        <v>39</v>
      </c>
      <c r="F26" s="24">
        <f>SUBTOTAL(109,Tabla43467891011121314151617181920212324252627282930313233[MONTO])</f>
        <v>7642189.3499999996</v>
      </c>
      <c r="G26" s="25"/>
      <c r="H26" s="26"/>
    </row>
    <row r="27" spans="2:8" x14ac:dyDescent="0.4">
      <c r="B27" s="29" t="s">
        <v>40</v>
      </c>
      <c r="C27" s="29"/>
      <c r="D27" s="29"/>
      <c r="E27" s="29"/>
      <c r="G27" s="35"/>
      <c r="H27" s="29"/>
    </row>
    <row r="28" spans="2:8" x14ac:dyDescent="0.4">
      <c r="B28" s="29"/>
      <c r="C28" s="29"/>
      <c r="D28" s="29"/>
      <c r="E28" s="29"/>
      <c r="G28" s="35"/>
      <c r="H28" s="29"/>
    </row>
    <row r="29" spans="2:8" x14ac:dyDescent="0.4">
      <c r="B29" s="28" t="s">
        <v>41</v>
      </c>
      <c r="C29" s="29"/>
      <c r="D29" s="29"/>
      <c r="E29" s="28" t="s">
        <v>42</v>
      </c>
      <c r="G29" s="28" t="s">
        <v>43</v>
      </c>
      <c r="H29" s="29"/>
    </row>
    <row r="30" spans="2:8" x14ac:dyDescent="0.4">
      <c r="B30" s="29"/>
      <c r="C30" s="29"/>
      <c r="D30" s="29"/>
      <c r="E30" s="29"/>
      <c r="G30" s="35"/>
      <c r="H30" s="29"/>
    </row>
    <row r="31" spans="2:8" x14ac:dyDescent="0.4">
      <c r="B31" s="29"/>
      <c r="C31" s="29"/>
      <c r="D31" s="29"/>
      <c r="E31" s="29"/>
      <c r="G31" s="35"/>
      <c r="H31" s="29"/>
    </row>
    <row r="32" spans="2:8" x14ac:dyDescent="0.4">
      <c r="B32" s="36" t="s">
        <v>44</v>
      </c>
      <c r="E32" s="30" t="s">
        <v>45</v>
      </c>
      <c r="G32" s="30" t="s">
        <v>46</v>
      </c>
    </row>
    <row r="33" spans="2:7" x14ac:dyDescent="0.4">
      <c r="B33" s="36" t="s">
        <v>705</v>
      </c>
      <c r="E33" s="30" t="s">
        <v>48</v>
      </c>
      <c r="G33" s="30" t="s">
        <v>49</v>
      </c>
    </row>
    <row r="34" spans="2:7" x14ac:dyDescent="0.4">
      <c r="B34" s="28" t="s">
        <v>855</v>
      </c>
      <c r="E34" s="30" t="s">
        <v>856</v>
      </c>
      <c r="F34" s="37"/>
      <c r="G34" s="30" t="s">
        <v>52</v>
      </c>
    </row>
    <row r="36" spans="2:7" x14ac:dyDescent="0.4">
      <c r="E36" s="37"/>
    </row>
    <row r="37" spans="2:7" x14ac:dyDescent="0.4">
      <c r="E37" s="37"/>
    </row>
    <row r="38" spans="2:7" x14ac:dyDescent="0.4">
      <c r="E38" s="37"/>
    </row>
    <row r="40" spans="2:7" x14ac:dyDescent="0.4">
      <c r="B40" s="29"/>
    </row>
    <row r="53" spans="5:5" x14ac:dyDescent="0.4">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AEF5-1241-443A-9A5F-45E1209C7D30}">
  <dimension ref="B1:H51"/>
  <sheetViews>
    <sheetView zoomScale="50" zoomScaleNormal="50" workbookViewId="0">
      <selection activeCell="D23" sqref="D2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857</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39" t="s">
        <v>858</v>
      </c>
      <c r="C13" s="18">
        <v>45524</v>
      </c>
      <c r="D13" s="19" t="s">
        <v>859</v>
      </c>
      <c r="E13" s="19" t="s">
        <v>860</v>
      </c>
      <c r="F13" s="20">
        <v>25000</v>
      </c>
      <c r="G13" s="21" t="s">
        <v>667</v>
      </c>
      <c r="H13" s="18">
        <v>45565</v>
      </c>
    </row>
    <row r="14" spans="2:8" ht="52.5" x14ac:dyDescent="0.4">
      <c r="B14" s="17" t="s">
        <v>861</v>
      </c>
      <c r="C14" s="18">
        <v>45474</v>
      </c>
      <c r="D14" s="19" t="s">
        <v>688</v>
      </c>
      <c r="E14" s="19" t="s">
        <v>862</v>
      </c>
      <c r="F14" s="20">
        <v>2868</v>
      </c>
      <c r="G14" s="21" t="s">
        <v>667</v>
      </c>
      <c r="H14" s="18">
        <v>45565</v>
      </c>
    </row>
    <row r="15" spans="2:8" x14ac:dyDescent="0.4">
      <c r="B15" s="17" t="s">
        <v>863</v>
      </c>
      <c r="C15" s="18">
        <v>45510</v>
      </c>
      <c r="D15" s="19" t="s">
        <v>401</v>
      </c>
      <c r="E15" s="19" t="s">
        <v>808</v>
      </c>
      <c r="F15" s="20">
        <v>5310</v>
      </c>
      <c r="G15" s="21" t="s">
        <v>667</v>
      </c>
      <c r="H15" s="18">
        <v>45565</v>
      </c>
    </row>
    <row r="16" spans="2:8" x14ac:dyDescent="0.4">
      <c r="B16" s="17" t="s">
        <v>864</v>
      </c>
      <c r="C16" s="18">
        <v>45534</v>
      </c>
      <c r="D16" s="19" t="s">
        <v>481</v>
      </c>
      <c r="E16" s="19" t="s">
        <v>865</v>
      </c>
      <c r="F16" s="20">
        <v>95871.679999999993</v>
      </c>
      <c r="G16" s="21" t="s">
        <v>667</v>
      </c>
      <c r="H16" s="18">
        <v>45565</v>
      </c>
    </row>
    <row r="17" spans="2:8" x14ac:dyDescent="0.4">
      <c r="B17" s="17" t="s">
        <v>866</v>
      </c>
      <c r="C17" s="18">
        <v>45518</v>
      </c>
      <c r="D17" s="19" t="s">
        <v>867</v>
      </c>
      <c r="E17" s="19" t="s">
        <v>868</v>
      </c>
      <c r="F17" s="20">
        <v>229510</v>
      </c>
      <c r="G17" s="21" t="s">
        <v>667</v>
      </c>
      <c r="H17" s="18">
        <v>45565</v>
      </c>
    </row>
    <row r="18" spans="2:8" ht="52.5" x14ac:dyDescent="0.4">
      <c r="B18" s="17" t="s">
        <v>869</v>
      </c>
      <c r="C18" s="18">
        <v>45527</v>
      </c>
      <c r="D18" s="19" t="s">
        <v>421</v>
      </c>
      <c r="E18" s="19" t="s">
        <v>870</v>
      </c>
      <c r="F18" s="20">
        <v>22610.02</v>
      </c>
      <c r="G18" s="21" t="s">
        <v>667</v>
      </c>
      <c r="H18" s="18">
        <v>45565</v>
      </c>
    </row>
    <row r="19" spans="2:8" x14ac:dyDescent="0.4">
      <c r="B19" s="17" t="s">
        <v>871</v>
      </c>
      <c r="C19" s="18">
        <v>45527</v>
      </c>
      <c r="D19" s="19" t="s">
        <v>872</v>
      </c>
      <c r="E19" s="19" t="s">
        <v>873</v>
      </c>
      <c r="F19" s="20">
        <v>102636.4</v>
      </c>
      <c r="G19" s="21" t="s">
        <v>667</v>
      </c>
      <c r="H19" s="18">
        <v>45565</v>
      </c>
    </row>
    <row r="20" spans="2:8" x14ac:dyDescent="0.4">
      <c r="B20" s="17" t="s">
        <v>824</v>
      </c>
      <c r="C20" s="18">
        <v>45504</v>
      </c>
      <c r="D20" s="19" t="s">
        <v>874</v>
      </c>
      <c r="E20" s="19" t="s">
        <v>875</v>
      </c>
      <c r="F20" s="20">
        <v>42195</v>
      </c>
      <c r="G20" s="21" t="s">
        <v>667</v>
      </c>
      <c r="H20" s="18">
        <v>45565</v>
      </c>
    </row>
    <row r="21" spans="2:8" x14ac:dyDescent="0.4">
      <c r="B21" s="17" t="s">
        <v>634</v>
      </c>
      <c r="C21" s="18" t="s">
        <v>876</v>
      </c>
      <c r="D21" s="19" t="s">
        <v>303</v>
      </c>
      <c r="E21" s="19" t="s">
        <v>877</v>
      </c>
      <c r="F21" s="20">
        <v>161070</v>
      </c>
      <c r="G21" s="21" t="s">
        <v>667</v>
      </c>
      <c r="H21" s="18">
        <v>45565</v>
      </c>
    </row>
    <row r="22" spans="2:8" ht="52.5" x14ac:dyDescent="0.4">
      <c r="B22" s="17" t="s">
        <v>878</v>
      </c>
      <c r="C22" s="18">
        <v>45525</v>
      </c>
      <c r="D22" s="19" t="s">
        <v>879</v>
      </c>
      <c r="E22" s="19" t="s">
        <v>880</v>
      </c>
      <c r="F22" s="20">
        <v>658300</v>
      </c>
      <c r="G22" s="21" t="s">
        <v>667</v>
      </c>
      <c r="H22" s="18">
        <v>45565</v>
      </c>
    </row>
    <row r="23" spans="2:8" x14ac:dyDescent="0.4">
      <c r="B23" s="17" t="s">
        <v>881</v>
      </c>
      <c r="C23" s="18">
        <v>45539</v>
      </c>
      <c r="D23" s="19" t="s">
        <v>882</v>
      </c>
      <c r="E23" s="19" t="s">
        <v>883</v>
      </c>
      <c r="F23" s="20">
        <v>2360</v>
      </c>
      <c r="G23" s="21" t="s">
        <v>667</v>
      </c>
      <c r="H23" s="18">
        <v>45565</v>
      </c>
    </row>
    <row r="24" spans="2:8" x14ac:dyDescent="0.4">
      <c r="B24" s="26"/>
      <c r="C24" s="26"/>
      <c r="D24" s="26"/>
      <c r="E24" s="26" t="s">
        <v>39</v>
      </c>
      <c r="F24" s="24">
        <f>SUBTOTAL(109,Tabla4346789101112131415161718192021232425262728293031323334[MONTO])</f>
        <v>1347731.1</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705</v>
      </c>
      <c r="E31" s="30" t="s">
        <v>48</v>
      </c>
      <c r="G31" s="30" t="s">
        <v>49</v>
      </c>
    </row>
    <row r="32" spans="2:8" x14ac:dyDescent="0.4">
      <c r="B32" s="28" t="s">
        <v>855</v>
      </c>
      <c r="E32" s="30" t="s">
        <v>856</v>
      </c>
      <c r="F32" s="37"/>
      <c r="G32" s="30" t="s">
        <v>52</v>
      </c>
    </row>
    <row r="34" spans="2:5" x14ac:dyDescent="0.4">
      <c r="E34" s="37"/>
    </row>
    <row r="35" spans="2:5" x14ac:dyDescent="0.4">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BCF2A-63E3-44C9-83D3-4F7B13150120}">
  <dimension ref="B1:H58"/>
  <sheetViews>
    <sheetView topLeftCell="A4" zoomScale="50" zoomScaleNormal="50" workbookViewId="0">
      <selection activeCell="E20" sqref="E2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884</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871</v>
      </c>
      <c r="C13" s="18">
        <v>45527</v>
      </c>
      <c r="D13" s="19" t="s">
        <v>872</v>
      </c>
      <c r="E13" s="19" t="s">
        <v>873</v>
      </c>
      <c r="F13" s="20">
        <v>102636.4</v>
      </c>
      <c r="G13" s="21" t="s">
        <v>667</v>
      </c>
      <c r="H13" s="18">
        <v>45596</v>
      </c>
    </row>
    <row r="14" spans="2:8" x14ac:dyDescent="0.4">
      <c r="B14" s="17" t="s">
        <v>824</v>
      </c>
      <c r="C14" s="18">
        <v>45504</v>
      </c>
      <c r="D14" s="19" t="s">
        <v>874</v>
      </c>
      <c r="E14" s="19" t="s">
        <v>875</v>
      </c>
      <c r="F14" s="20">
        <v>42195</v>
      </c>
      <c r="G14" s="21" t="s">
        <v>667</v>
      </c>
      <c r="H14" s="18">
        <v>45596</v>
      </c>
    </row>
    <row r="15" spans="2:8" x14ac:dyDescent="0.4">
      <c r="B15" s="17" t="s">
        <v>634</v>
      </c>
      <c r="C15" s="18" t="s">
        <v>876</v>
      </c>
      <c r="D15" s="19" t="s">
        <v>303</v>
      </c>
      <c r="E15" s="19" t="s">
        <v>877</v>
      </c>
      <c r="F15" s="20">
        <v>161070</v>
      </c>
      <c r="G15" s="21" t="s">
        <v>667</v>
      </c>
      <c r="H15" s="18">
        <v>45596</v>
      </c>
    </row>
    <row r="16" spans="2:8" ht="52.5" x14ac:dyDescent="0.4">
      <c r="B16" s="17" t="s">
        <v>878</v>
      </c>
      <c r="C16" s="18">
        <v>45525</v>
      </c>
      <c r="D16" s="19" t="s">
        <v>879</v>
      </c>
      <c r="E16" s="19" t="s">
        <v>880</v>
      </c>
      <c r="F16" s="20">
        <v>658300</v>
      </c>
      <c r="G16" s="21" t="s">
        <v>667</v>
      </c>
      <c r="H16" s="18">
        <v>45596</v>
      </c>
    </row>
    <row r="17" spans="2:8" x14ac:dyDescent="0.4">
      <c r="B17" s="17" t="s">
        <v>589</v>
      </c>
      <c r="C17" s="18">
        <v>45565</v>
      </c>
      <c r="D17" s="19" t="s">
        <v>885</v>
      </c>
      <c r="E17" s="19" t="s">
        <v>886</v>
      </c>
      <c r="F17" s="20">
        <v>410001.62</v>
      </c>
      <c r="G17" s="21" t="s">
        <v>667</v>
      </c>
      <c r="H17" s="18">
        <v>45596</v>
      </c>
    </row>
    <row r="18" spans="2:8" x14ac:dyDescent="0.4">
      <c r="B18" s="17" t="s">
        <v>31</v>
      </c>
      <c r="C18" s="18" t="s">
        <v>31</v>
      </c>
      <c r="D18" s="19" t="s">
        <v>704</v>
      </c>
      <c r="E18" s="19" t="s">
        <v>260</v>
      </c>
      <c r="F18" s="20">
        <v>2016520</v>
      </c>
      <c r="G18" s="21" t="s">
        <v>667</v>
      </c>
      <c r="H18" s="18">
        <v>45596</v>
      </c>
    </row>
    <row r="19" spans="2:8" x14ac:dyDescent="0.4">
      <c r="B19" s="17" t="s">
        <v>887</v>
      </c>
      <c r="C19" s="18">
        <v>45553</v>
      </c>
      <c r="D19" s="19" t="s">
        <v>888</v>
      </c>
      <c r="E19" s="19" t="s">
        <v>889</v>
      </c>
      <c r="F19" s="20">
        <v>27174.94</v>
      </c>
      <c r="G19" s="21" t="s">
        <v>667</v>
      </c>
      <c r="H19" s="18">
        <v>45596</v>
      </c>
    </row>
    <row r="20" spans="2:8" x14ac:dyDescent="0.4">
      <c r="B20" s="17" t="s">
        <v>890</v>
      </c>
      <c r="C20" s="18">
        <v>45563</v>
      </c>
      <c r="D20" s="19" t="s">
        <v>891</v>
      </c>
      <c r="E20" s="19" t="s">
        <v>892</v>
      </c>
      <c r="F20" s="20">
        <v>275776.95</v>
      </c>
      <c r="G20" s="21" t="s">
        <v>667</v>
      </c>
      <c r="H20" s="18">
        <v>45596</v>
      </c>
    </row>
    <row r="21" spans="2:8" x14ac:dyDescent="0.4">
      <c r="B21" s="17" t="s">
        <v>31</v>
      </c>
      <c r="C21" s="18" t="s">
        <v>31</v>
      </c>
      <c r="D21" s="19" t="s">
        <v>796</v>
      </c>
      <c r="E21" s="19" t="s">
        <v>893</v>
      </c>
      <c r="F21" s="20">
        <v>38500</v>
      </c>
      <c r="G21" s="21" t="s">
        <v>667</v>
      </c>
      <c r="H21" s="18">
        <v>45596</v>
      </c>
    </row>
    <row r="22" spans="2:8" x14ac:dyDescent="0.4">
      <c r="B22" s="17" t="s">
        <v>894</v>
      </c>
      <c r="C22" s="18">
        <v>45559</v>
      </c>
      <c r="D22" s="19" t="s">
        <v>288</v>
      </c>
      <c r="E22" s="19" t="s">
        <v>895</v>
      </c>
      <c r="F22" s="20">
        <v>129493</v>
      </c>
      <c r="G22" s="21" t="s">
        <v>667</v>
      </c>
      <c r="H22" s="18">
        <v>45596</v>
      </c>
    </row>
    <row r="23" spans="2:8" x14ac:dyDescent="0.4">
      <c r="B23" s="17" t="s">
        <v>896</v>
      </c>
      <c r="C23" s="18">
        <v>45563</v>
      </c>
      <c r="D23" s="19" t="s">
        <v>288</v>
      </c>
      <c r="E23" s="19" t="s">
        <v>897</v>
      </c>
      <c r="F23" s="20">
        <v>192006.1</v>
      </c>
      <c r="G23" s="21" t="s">
        <v>667</v>
      </c>
      <c r="H23" s="18">
        <v>45596</v>
      </c>
    </row>
    <row r="24" spans="2:8" ht="52.5" x14ac:dyDescent="0.4">
      <c r="B24" s="17" t="s">
        <v>898</v>
      </c>
      <c r="C24" s="18">
        <v>45560</v>
      </c>
      <c r="D24" s="19" t="s">
        <v>725</v>
      </c>
      <c r="E24" s="19" t="s">
        <v>899</v>
      </c>
      <c r="F24" s="20">
        <v>10000</v>
      </c>
      <c r="G24" s="21" t="s">
        <v>667</v>
      </c>
      <c r="H24" s="18">
        <v>45596</v>
      </c>
    </row>
    <row r="25" spans="2:8" ht="52.5" x14ac:dyDescent="0.4">
      <c r="B25" s="17" t="s">
        <v>900</v>
      </c>
      <c r="C25" s="18">
        <v>45551</v>
      </c>
      <c r="D25" s="19" t="s">
        <v>405</v>
      </c>
      <c r="E25" s="19" t="s">
        <v>901</v>
      </c>
      <c r="F25" s="20">
        <v>25000</v>
      </c>
      <c r="G25" s="21" t="s">
        <v>667</v>
      </c>
      <c r="H25" s="18">
        <v>45596</v>
      </c>
    </row>
    <row r="26" spans="2:8" x14ac:dyDescent="0.4">
      <c r="B26" s="17" t="s">
        <v>902</v>
      </c>
      <c r="C26" s="18">
        <v>45551</v>
      </c>
      <c r="D26" s="19" t="s">
        <v>903</v>
      </c>
      <c r="E26" s="19" t="s">
        <v>904</v>
      </c>
      <c r="F26" s="20">
        <v>3600</v>
      </c>
      <c r="G26" s="21" t="s">
        <v>667</v>
      </c>
      <c r="H26" s="18">
        <v>45596</v>
      </c>
    </row>
    <row r="27" spans="2:8" x14ac:dyDescent="0.4">
      <c r="B27" s="17" t="s">
        <v>905</v>
      </c>
      <c r="C27" s="18">
        <v>45560</v>
      </c>
      <c r="D27" s="19" t="s">
        <v>906</v>
      </c>
      <c r="E27" s="19" t="s">
        <v>907</v>
      </c>
      <c r="F27" s="20">
        <v>64521.63</v>
      </c>
      <c r="G27" s="21" t="s">
        <v>667</v>
      </c>
      <c r="H27" s="18">
        <v>45596</v>
      </c>
    </row>
    <row r="28" spans="2:8" ht="52.5" x14ac:dyDescent="0.4">
      <c r="B28" s="17" t="s">
        <v>908</v>
      </c>
      <c r="C28" s="18">
        <v>45544</v>
      </c>
      <c r="D28" s="19" t="s">
        <v>909</v>
      </c>
      <c r="E28" s="19" t="s">
        <v>910</v>
      </c>
      <c r="F28" s="20">
        <v>1421256</v>
      </c>
      <c r="G28" s="21" t="s">
        <v>667</v>
      </c>
      <c r="H28" s="18">
        <v>45596</v>
      </c>
    </row>
    <row r="29" spans="2:8" x14ac:dyDescent="0.4">
      <c r="B29" s="17" t="s">
        <v>911</v>
      </c>
      <c r="C29" s="18">
        <v>45546</v>
      </c>
      <c r="D29" s="19" t="s">
        <v>912</v>
      </c>
      <c r="E29" s="19" t="s">
        <v>913</v>
      </c>
      <c r="F29" s="20">
        <v>209821.7</v>
      </c>
      <c r="G29" s="21" t="s">
        <v>667</v>
      </c>
      <c r="H29" s="18">
        <v>45596</v>
      </c>
    </row>
    <row r="30" spans="2:8" x14ac:dyDescent="0.4">
      <c r="B30" s="17" t="s">
        <v>914</v>
      </c>
      <c r="C30" s="18">
        <v>45540</v>
      </c>
      <c r="D30" s="19" t="s">
        <v>401</v>
      </c>
      <c r="E30" s="19" t="s">
        <v>915</v>
      </c>
      <c r="F30" s="20">
        <v>5310</v>
      </c>
      <c r="G30" s="21" t="s">
        <v>667</v>
      </c>
      <c r="H30" s="18">
        <v>45596</v>
      </c>
    </row>
    <row r="31" spans="2:8" x14ac:dyDescent="0.4">
      <c r="B31" s="26"/>
      <c r="C31" s="26"/>
      <c r="D31" s="26"/>
      <c r="E31" s="26" t="s">
        <v>39</v>
      </c>
      <c r="F31" s="24">
        <f>SUBTOTAL(109,Tabla434678910111213141516171819202123242526272829303132333436[MONTO])</f>
        <v>5793183.3400000008</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705</v>
      </c>
      <c r="E38" s="30" t="s">
        <v>48</v>
      </c>
      <c r="G38" s="30" t="s">
        <v>49</v>
      </c>
    </row>
    <row r="39" spans="2:8" x14ac:dyDescent="0.4">
      <c r="B39" s="28" t="s">
        <v>855</v>
      </c>
      <c r="E39" s="30" t="s">
        <v>856</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4A3CF-68B6-4767-97E0-8652D7439D65}">
  <dimension ref="B1:L57"/>
  <sheetViews>
    <sheetView zoomScale="50" zoomScaleNormal="50" workbookViewId="0">
      <selection activeCell="D25" sqref="D2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916</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917</v>
      </c>
      <c r="C13" s="41">
        <v>45580</v>
      </c>
      <c r="D13" s="42" t="s">
        <v>918</v>
      </c>
      <c r="E13" s="42" t="s">
        <v>919</v>
      </c>
      <c r="F13" s="43">
        <v>18402.099999999999</v>
      </c>
      <c r="G13" s="44" t="s">
        <v>667</v>
      </c>
      <c r="H13" s="41">
        <v>45626</v>
      </c>
    </row>
    <row r="14" spans="2:8" x14ac:dyDescent="0.4">
      <c r="B14" s="40" t="s">
        <v>920</v>
      </c>
      <c r="C14" s="41">
        <v>45593</v>
      </c>
      <c r="D14" s="42" t="s">
        <v>288</v>
      </c>
      <c r="E14" s="42" t="s">
        <v>921</v>
      </c>
      <c r="F14" s="43">
        <v>192006.1</v>
      </c>
      <c r="G14" s="44" t="s">
        <v>667</v>
      </c>
      <c r="H14" s="41">
        <v>45626</v>
      </c>
    </row>
    <row r="15" spans="2:8" x14ac:dyDescent="0.4">
      <c r="B15" s="40" t="s">
        <v>922</v>
      </c>
      <c r="C15" s="41">
        <v>45593</v>
      </c>
      <c r="D15" s="42" t="s">
        <v>923</v>
      </c>
      <c r="E15" s="42" t="s">
        <v>924</v>
      </c>
      <c r="F15" s="43">
        <v>97350</v>
      </c>
      <c r="G15" s="44" t="s">
        <v>667</v>
      </c>
      <c r="H15" s="41">
        <v>45626</v>
      </c>
    </row>
    <row r="16" spans="2:8" ht="52.5" x14ac:dyDescent="0.4">
      <c r="B16" s="40" t="s">
        <v>925</v>
      </c>
      <c r="C16" s="41">
        <v>45593</v>
      </c>
      <c r="D16" s="42" t="s">
        <v>926</v>
      </c>
      <c r="E16" s="42" t="s">
        <v>927</v>
      </c>
      <c r="F16" s="43">
        <v>66000</v>
      </c>
      <c r="G16" s="44" t="s">
        <v>667</v>
      </c>
      <c r="H16" s="41">
        <v>45626</v>
      </c>
    </row>
    <row r="17" spans="2:12" x14ac:dyDescent="0.4">
      <c r="B17" s="40" t="s">
        <v>928</v>
      </c>
      <c r="C17" s="41">
        <v>45590</v>
      </c>
      <c r="D17" s="42" t="s">
        <v>473</v>
      </c>
      <c r="E17" s="42" t="s">
        <v>929</v>
      </c>
      <c r="F17" s="43">
        <v>37878</v>
      </c>
      <c r="G17" s="44" t="s">
        <v>667</v>
      </c>
      <c r="H17" s="41">
        <v>45626</v>
      </c>
    </row>
    <row r="18" spans="2:12" x14ac:dyDescent="0.4">
      <c r="B18" s="40" t="s">
        <v>31</v>
      </c>
      <c r="C18" s="41" t="s">
        <v>31</v>
      </c>
      <c r="D18" s="42" t="s">
        <v>704</v>
      </c>
      <c r="E18" s="42" t="s">
        <v>260</v>
      </c>
      <c r="F18" s="43">
        <v>1548760</v>
      </c>
      <c r="G18" s="44" t="s">
        <v>667</v>
      </c>
      <c r="H18" s="41">
        <v>45626</v>
      </c>
    </row>
    <row r="19" spans="2:12" x14ac:dyDescent="0.4">
      <c r="B19" s="40" t="s">
        <v>930</v>
      </c>
      <c r="C19" s="41">
        <v>45594</v>
      </c>
      <c r="D19" s="42" t="s">
        <v>931</v>
      </c>
      <c r="E19" s="42" t="s">
        <v>932</v>
      </c>
      <c r="F19" s="43">
        <v>10900</v>
      </c>
      <c r="G19" s="44" t="s">
        <v>667</v>
      </c>
      <c r="H19" s="41">
        <v>45626</v>
      </c>
      <c r="L19" s="45"/>
    </row>
    <row r="20" spans="2:12" x14ac:dyDescent="0.4">
      <c r="B20" s="40" t="s">
        <v>767</v>
      </c>
      <c r="C20" s="41">
        <v>45590</v>
      </c>
      <c r="D20" s="42" t="s">
        <v>933</v>
      </c>
      <c r="E20" s="42" t="s">
        <v>934</v>
      </c>
      <c r="F20" s="43">
        <v>120006</v>
      </c>
      <c r="G20" s="44" t="s">
        <v>667</v>
      </c>
      <c r="H20" s="41">
        <v>45626</v>
      </c>
    </row>
    <row r="21" spans="2:12" ht="52.5" x14ac:dyDescent="0.4">
      <c r="B21" s="40" t="s">
        <v>935</v>
      </c>
      <c r="C21" s="41">
        <v>45601</v>
      </c>
      <c r="D21" s="42" t="s">
        <v>725</v>
      </c>
      <c r="E21" s="42" t="s">
        <v>936</v>
      </c>
      <c r="F21" s="43">
        <v>10000</v>
      </c>
      <c r="G21" s="44" t="s">
        <v>667</v>
      </c>
      <c r="H21" s="41">
        <v>45626</v>
      </c>
    </row>
    <row r="22" spans="2:12" x14ac:dyDescent="0.4">
      <c r="B22" s="40" t="s">
        <v>937</v>
      </c>
      <c r="C22" s="41">
        <v>45568</v>
      </c>
      <c r="D22" s="42" t="s">
        <v>401</v>
      </c>
      <c r="E22" s="42" t="s">
        <v>915</v>
      </c>
      <c r="F22" s="43">
        <v>5310</v>
      </c>
      <c r="G22" s="44" t="s">
        <v>667</v>
      </c>
      <c r="H22" s="41">
        <v>45626</v>
      </c>
    </row>
    <row r="23" spans="2:12" x14ac:dyDescent="0.4">
      <c r="B23" s="40" t="s">
        <v>938</v>
      </c>
      <c r="C23" s="41">
        <v>45594</v>
      </c>
      <c r="D23" s="42" t="s">
        <v>401</v>
      </c>
      <c r="E23" s="42" t="s">
        <v>939</v>
      </c>
      <c r="F23" s="43">
        <v>199198.75</v>
      </c>
      <c r="G23" s="44" t="s">
        <v>667</v>
      </c>
      <c r="H23" s="41">
        <v>45626</v>
      </c>
    </row>
    <row r="24" spans="2:12" x14ac:dyDescent="0.4">
      <c r="B24" s="40" t="s">
        <v>940</v>
      </c>
      <c r="C24" s="41">
        <v>45580</v>
      </c>
      <c r="D24" s="19" t="s">
        <v>879</v>
      </c>
      <c r="E24" s="42" t="s">
        <v>941</v>
      </c>
      <c r="F24" s="43">
        <v>1032647.6</v>
      </c>
      <c r="G24" s="44" t="s">
        <v>667</v>
      </c>
      <c r="H24" s="41">
        <v>45626</v>
      </c>
    </row>
    <row r="25" spans="2:12" x14ac:dyDescent="0.4">
      <c r="B25" s="17" t="s">
        <v>824</v>
      </c>
      <c r="C25" s="18">
        <v>45504</v>
      </c>
      <c r="D25" s="19" t="s">
        <v>874</v>
      </c>
      <c r="E25" s="19" t="s">
        <v>875</v>
      </c>
      <c r="F25" s="20">
        <v>42195</v>
      </c>
      <c r="G25" s="21" t="s">
        <v>667</v>
      </c>
      <c r="H25" s="18">
        <v>45626</v>
      </c>
    </row>
    <row r="26" spans="2:12" x14ac:dyDescent="0.4">
      <c r="B26" s="17" t="s">
        <v>634</v>
      </c>
      <c r="C26" s="18" t="s">
        <v>876</v>
      </c>
      <c r="D26" s="19" t="s">
        <v>303</v>
      </c>
      <c r="E26" s="19" t="s">
        <v>877</v>
      </c>
      <c r="F26" s="20">
        <v>161070</v>
      </c>
      <c r="G26" s="21" t="s">
        <v>667</v>
      </c>
      <c r="H26" s="18">
        <v>45626</v>
      </c>
    </row>
    <row r="27" spans="2:12" ht="52.5" x14ac:dyDescent="0.4">
      <c r="B27" s="17" t="s">
        <v>942</v>
      </c>
      <c r="C27" s="18">
        <v>45568</v>
      </c>
      <c r="D27" s="19" t="s">
        <v>303</v>
      </c>
      <c r="E27" s="19" t="s">
        <v>943</v>
      </c>
      <c r="F27" s="20">
        <v>220000</v>
      </c>
      <c r="G27" s="21" t="s">
        <v>667</v>
      </c>
      <c r="H27" s="18">
        <v>45626</v>
      </c>
    </row>
    <row r="28" spans="2:12" x14ac:dyDescent="0.4">
      <c r="B28" s="17" t="s">
        <v>866</v>
      </c>
      <c r="C28" s="18">
        <v>45596</v>
      </c>
      <c r="D28" s="19" t="s">
        <v>944</v>
      </c>
      <c r="E28" s="19" t="s">
        <v>945</v>
      </c>
      <c r="F28" s="20">
        <v>199998.2</v>
      </c>
      <c r="G28" s="21" t="s">
        <v>667</v>
      </c>
      <c r="H28" s="18">
        <v>45626</v>
      </c>
    </row>
    <row r="29" spans="2:12" x14ac:dyDescent="0.4">
      <c r="B29" s="17" t="s">
        <v>946</v>
      </c>
      <c r="C29" s="18">
        <v>45595</v>
      </c>
      <c r="D29" s="19" t="s">
        <v>947</v>
      </c>
      <c r="E29" s="19" t="s">
        <v>948</v>
      </c>
      <c r="F29" s="20">
        <v>433650</v>
      </c>
      <c r="G29" s="21" t="s">
        <v>667</v>
      </c>
      <c r="H29" s="18">
        <v>45626</v>
      </c>
    </row>
    <row r="30" spans="2:12" x14ac:dyDescent="0.4">
      <c r="B30" s="26"/>
      <c r="C30" s="26"/>
      <c r="D30" s="26"/>
      <c r="E30" s="26" t="s">
        <v>39</v>
      </c>
      <c r="F30" s="24">
        <f>SUBTOTAL(109,Tabla43467891011121314151617181920212324252627282930313233343637[MONTO])</f>
        <v>4395371.75</v>
      </c>
      <c r="G30" s="25"/>
      <c r="H30" s="26"/>
    </row>
    <row r="31" spans="2:12" x14ac:dyDescent="0.4">
      <c r="B31" s="29" t="s">
        <v>40</v>
      </c>
      <c r="C31" s="29"/>
      <c r="D31" s="29"/>
      <c r="E31" s="29"/>
      <c r="G31" s="35"/>
      <c r="H31" s="29"/>
    </row>
    <row r="32" spans="2:12" x14ac:dyDescent="0.4">
      <c r="B32" s="29"/>
      <c r="C32" s="29"/>
      <c r="D32" s="29"/>
      <c r="E32" s="29"/>
      <c r="G32" s="35"/>
      <c r="H32" s="29"/>
    </row>
    <row r="33" spans="2:8" x14ac:dyDescent="0.4">
      <c r="B33" s="28" t="s">
        <v>41</v>
      </c>
      <c r="C33" s="29"/>
      <c r="D33" s="29"/>
      <c r="E33" s="28" t="s">
        <v>42</v>
      </c>
      <c r="G33" s="28" t="s">
        <v>43</v>
      </c>
      <c r="H33" s="29"/>
    </row>
    <row r="34" spans="2:8" x14ac:dyDescent="0.4">
      <c r="B34" s="29"/>
      <c r="C34" s="29"/>
      <c r="D34" s="29"/>
      <c r="E34" s="29"/>
      <c r="G34" s="35"/>
      <c r="H34" s="29"/>
    </row>
    <row r="35" spans="2:8" x14ac:dyDescent="0.4">
      <c r="B35" s="29"/>
      <c r="C35" s="29"/>
      <c r="D35" s="29"/>
      <c r="E35" s="29"/>
      <c r="G35" s="35"/>
      <c r="H35" s="29"/>
    </row>
    <row r="36" spans="2:8" x14ac:dyDescent="0.4">
      <c r="B36" s="36" t="s">
        <v>44</v>
      </c>
      <c r="E36" s="30" t="s">
        <v>45</v>
      </c>
      <c r="G36" s="30" t="s">
        <v>46</v>
      </c>
    </row>
    <row r="37" spans="2:8" x14ac:dyDescent="0.4">
      <c r="B37" s="36" t="s">
        <v>705</v>
      </c>
      <c r="E37" s="30" t="s">
        <v>48</v>
      </c>
      <c r="G37" s="30" t="s">
        <v>949</v>
      </c>
    </row>
    <row r="38" spans="2:8" x14ac:dyDescent="0.4">
      <c r="B38" s="28" t="s">
        <v>855</v>
      </c>
      <c r="E38" s="30" t="s">
        <v>856</v>
      </c>
      <c r="F38" s="37"/>
      <c r="G38" s="30" t="s">
        <v>52</v>
      </c>
    </row>
    <row r="40" spans="2:8" x14ac:dyDescent="0.4">
      <c r="E40" s="37"/>
    </row>
    <row r="41" spans="2:8" x14ac:dyDescent="0.4">
      <c r="E41" s="37"/>
    </row>
    <row r="42" spans="2:8" x14ac:dyDescent="0.4">
      <c r="E42" s="37"/>
    </row>
    <row r="44" spans="2:8" x14ac:dyDescent="0.4">
      <c r="B44" s="29"/>
    </row>
    <row r="57" spans="5:5" x14ac:dyDescent="0.4">
      <c r="E57"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77B8C-A03B-40EE-8DC7-D8D03914414E}">
  <dimension ref="B1:L56"/>
  <sheetViews>
    <sheetView zoomScale="50" zoomScaleNormal="50" workbookViewId="0">
      <selection activeCell="D19" sqref="D1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950</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951</v>
      </c>
      <c r="C13" s="41">
        <v>45609</v>
      </c>
      <c r="D13" s="42" t="s">
        <v>952</v>
      </c>
      <c r="E13" s="42" t="s">
        <v>953</v>
      </c>
      <c r="F13" s="43">
        <v>306800</v>
      </c>
      <c r="G13" s="44" t="s">
        <v>667</v>
      </c>
      <c r="H13" s="41">
        <v>45657</v>
      </c>
    </row>
    <row r="14" spans="2:8" x14ac:dyDescent="0.4">
      <c r="B14" s="40" t="s">
        <v>954</v>
      </c>
      <c r="C14" s="41">
        <v>45610</v>
      </c>
      <c r="D14" s="42" t="s">
        <v>955</v>
      </c>
      <c r="E14" s="42" t="s">
        <v>956</v>
      </c>
      <c r="F14" s="43">
        <v>18880</v>
      </c>
      <c r="G14" s="44" t="s">
        <v>667</v>
      </c>
      <c r="H14" s="41">
        <v>45657</v>
      </c>
    </row>
    <row r="15" spans="2:8" x14ac:dyDescent="0.4">
      <c r="B15" s="40" t="s">
        <v>843</v>
      </c>
      <c r="C15" s="41">
        <v>45573</v>
      </c>
      <c r="D15" s="42" t="s">
        <v>957</v>
      </c>
      <c r="E15" s="42" t="s">
        <v>958</v>
      </c>
      <c r="F15" s="43">
        <v>97175.64</v>
      </c>
      <c r="G15" s="44" t="s">
        <v>667</v>
      </c>
      <c r="H15" s="41">
        <v>45657</v>
      </c>
    </row>
    <row r="16" spans="2:8" x14ac:dyDescent="0.4">
      <c r="B16" s="40" t="s">
        <v>634</v>
      </c>
      <c r="C16" s="41" t="s">
        <v>876</v>
      </c>
      <c r="D16" s="42" t="s">
        <v>303</v>
      </c>
      <c r="E16" s="42" t="s">
        <v>877</v>
      </c>
      <c r="F16" s="43">
        <v>161070</v>
      </c>
      <c r="G16" s="44" t="s">
        <v>667</v>
      </c>
      <c r="H16" s="41">
        <v>45657</v>
      </c>
    </row>
    <row r="17" spans="2:12" ht="52.5" x14ac:dyDescent="0.4">
      <c r="B17" s="40" t="s">
        <v>942</v>
      </c>
      <c r="C17" s="41">
        <v>45568</v>
      </c>
      <c r="D17" s="42" t="s">
        <v>303</v>
      </c>
      <c r="E17" s="42" t="s">
        <v>943</v>
      </c>
      <c r="F17" s="43">
        <v>220000</v>
      </c>
      <c r="G17" s="44" t="s">
        <v>667</v>
      </c>
      <c r="H17" s="41">
        <v>45657</v>
      </c>
    </row>
    <row r="18" spans="2:12" x14ac:dyDescent="0.4">
      <c r="B18" s="40" t="s">
        <v>959</v>
      </c>
      <c r="C18" s="41">
        <v>45621</v>
      </c>
      <c r="D18" s="42" t="s">
        <v>960</v>
      </c>
      <c r="E18" s="42" t="s">
        <v>904</v>
      </c>
      <c r="F18" s="43">
        <v>7200</v>
      </c>
      <c r="G18" s="44" t="s">
        <v>667</v>
      </c>
      <c r="H18" s="41">
        <v>45657</v>
      </c>
    </row>
    <row r="19" spans="2:12" ht="52.5" x14ac:dyDescent="0.4">
      <c r="B19" s="40" t="s">
        <v>961</v>
      </c>
      <c r="C19" s="41">
        <v>45627</v>
      </c>
      <c r="D19" s="42" t="s">
        <v>688</v>
      </c>
      <c r="E19" s="42" t="s">
        <v>962</v>
      </c>
      <c r="F19" s="43">
        <v>3549.2</v>
      </c>
      <c r="G19" s="44" t="s">
        <v>667</v>
      </c>
      <c r="H19" s="41">
        <v>45657</v>
      </c>
      <c r="L19" s="45"/>
    </row>
    <row r="20" spans="2:12" x14ac:dyDescent="0.4">
      <c r="B20" s="40" t="s">
        <v>634</v>
      </c>
      <c r="C20" s="41">
        <v>45611</v>
      </c>
      <c r="D20" s="42" t="s">
        <v>473</v>
      </c>
      <c r="E20" s="42" t="s">
        <v>963</v>
      </c>
      <c r="F20" s="43">
        <v>84960</v>
      </c>
      <c r="G20" s="44" t="s">
        <v>667</v>
      </c>
      <c r="H20" s="41">
        <v>45657</v>
      </c>
    </row>
    <row r="21" spans="2:12" x14ac:dyDescent="0.4">
      <c r="B21" s="40" t="s">
        <v>964</v>
      </c>
      <c r="C21" s="41">
        <v>45623</v>
      </c>
      <c r="D21" s="42" t="s">
        <v>965</v>
      </c>
      <c r="E21" s="42" t="s">
        <v>966</v>
      </c>
      <c r="F21" s="43">
        <v>267585.03999999998</v>
      </c>
      <c r="G21" s="44" t="s">
        <v>667</v>
      </c>
      <c r="H21" s="41">
        <v>45657</v>
      </c>
    </row>
    <row r="22" spans="2:12" ht="105" x14ac:dyDescent="0.4">
      <c r="B22" s="40" t="s">
        <v>967</v>
      </c>
      <c r="C22" s="41">
        <v>45609</v>
      </c>
      <c r="D22" s="42" t="s">
        <v>968</v>
      </c>
      <c r="E22" s="42" t="s">
        <v>969</v>
      </c>
      <c r="F22" s="43">
        <v>23635766.670000002</v>
      </c>
      <c r="G22" s="44" t="s">
        <v>667</v>
      </c>
      <c r="H22" s="41">
        <v>45657</v>
      </c>
    </row>
    <row r="23" spans="2:12" x14ac:dyDescent="0.4">
      <c r="B23" s="40" t="s">
        <v>824</v>
      </c>
      <c r="C23" s="41">
        <v>45504</v>
      </c>
      <c r="D23" s="42" t="s">
        <v>874</v>
      </c>
      <c r="E23" s="42" t="s">
        <v>875</v>
      </c>
      <c r="F23" s="43">
        <v>42195</v>
      </c>
      <c r="G23" s="44" t="s">
        <v>667</v>
      </c>
      <c r="H23" s="41">
        <v>45657</v>
      </c>
    </row>
    <row r="24" spans="2:12" x14ac:dyDescent="0.4">
      <c r="B24" s="40" t="s">
        <v>970</v>
      </c>
      <c r="C24" s="41">
        <v>45583</v>
      </c>
      <c r="D24" s="42" t="s">
        <v>971</v>
      </c>
      <c r="E24" s="42" t="s">
        <v>941</v>
      </c>
      <c r="F24" s="43">
        <v>1032647.6</v>
      </c>
      <c r="G24" s="44" t="s">
        <v>667</v>
      </c>
      <c r="H24" s="41">
        <v>45657</v>
      </c>
    </row>
    <row r="25" spans="2:12" x14ac:dyDescent="0.4">
      <c r="B25" s="40" t="s">
        <v>972</v>
      </c>
      <c r="C25" s="41">
        <v>45622</v>
      </c>
      <c r="D25" s="42" t="s">
        <v>909</v>
      </c>
      <c r="E25" s="42" t="s">
        <v>973</v>
      </c>
      <c r="F25" s="43">
        <v>1438848</v>
      </c>
      <c r="G25" s="44" t="s">
        <v>667</v>
      </c>
      <c r="H25" s="41">
        <v>45657</v>
      </c>
    </row>
    <row r="26" spans="2:12" x14ac:dyDescent="0.4">
      <c r="B26" s="40" t="s">
        <v>974</v>
      </c>
      <c r="C26" s="41">
        <v>45631</v>
      </c>
      <c r="D26" s="42" t="s">
        <v>697</v>
      </c>
      <c r="E26" s="42" t="s">
        <v>975</v>
      </c>
      <c r="F26" s="43">
        <v>54854.66</v>
      </c>
      <c r="G26" s="44" t="s">
        <v>667</v>
      </c>
      <c r="H26" s="41">
        <v>45657</v>
      </c>
    </row>
    <row r="27" spans="2:12" x14ac:dyDescent="0.4">
      <c r="B27" s="40" t="s">
        <v>976</v>
      </c>
      <c r="C27" s="41">
        <v>45632</v>
      </c>
      <c r="D27" s="42" t="s">
        <v>697</v>
      </c>
      <c r="E27" s="42" t="s">
        <v>977</v>
      </c>
      <c r="F27" s="43">
        <v>10620</v>
      </c>
      <c r="G27" s="44" t="s">
        <v>667</v>
      </c>
      <c r="H27" s="41">
        <v>45657</v>
      </c>
    </row>
    <row r="28" spans="2:12" x14ac:dyDescent="0.4">
      <c r="B28" s="40" t="s">
        <v>270</v>
      </c>
      <c r="C28" s="41">
        <v>45595</v>
      </c>
      <c r="D28" s="42" t="s">
        <v>978</v>
      </c>
      <c r="E28" s="42" t="s">
        <v>979</v>
      </c>
      <c r="F28" s="43">
        <v>433650</v>
      </c>
      <c r="G28" s="44" t="s">
        <v>667</v>
      </c>
      <c r="H28" s="41">
        <v>45657</v>
      </c>
    </row>
    <row r="29" spans="2:12" x14ac:dyDescent="0.4">
      <c r="B29" s="26"/>
      <c r="C29" s="26"/>
      <c r="D29" s="26"/>
      <c r="E29" s="26" t="s">
        <v>39</v>
      </c>
      <c r="F29" s="46">
        <f>+F13+F14+F15+F16+F17+F18+F19+F20+F21+F22+F23+F24+F25+F26+F27+F28</f>
        <v>27815801.810000002</v>
      </c>
      <c r="G29" s="25"/>
      <c r="H29" s="26"/>
    </row>
    <row r="30" spans="2:12" x14ac:dyDescent="0.4">
      <c r="B30" s="29" t="s">
        <v>40</v>
      </c>
      <c r="C30" s="29"/>
      <c r="D30" s="29"/>
      <c r="E30" s="29"/>
      <c r="G30" s="35"/>
      <c r="H30" s="29"/>
    </row>
    <row r="31" spans="2:12" x14ac:dyDescent="0.4">
      <c r="B31" s="29"/>
      <c r="C31" s="29"/>
      <c r="D31" s="29"/>
      <c r="E31" s="29"/>
      <c r="G31" s="35"/>
      <c r="H31" s="29"/>
    </row>
    <row r="32" spans="2:12"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705</v>
      </c>
      <c r="E36" s="30" t="s">
        <v>48</v>
      </c>
      <c r="G36" s="30" t="s">
        <v>949</v>
      </c>
    </row>
    <row r="37" spans="2:8" x14ac:dyDescent="0.4">
      <c r="B37" s="28" t="s">
        <v>855</v>
      </c>
      <c r="E37" s="30" t="s">
        <v>856</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9E3D9-025B-4187-B729-02A0BE00EF01}">
  <dimension ref="B1:H44"/>
  <sheetViews>
    <sheetView topLeftCell="B1" zoomScale="50" zoomScaleNormal="50" workbookViewId="0">
      <selection activeCell="E19" sqref="E1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980</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981</v>
      </c>
      <c r="F13" s="43">
        <v>2000000</v>
      </c>
      <c r="G13" s="44" t="s">
        <v>663</v>
      </c>
      <c r="H13" s="41">
        <v>45688</v>
      </c>
    </row>
    <row r="14" spans="2:8" x14ac:dyDescent="0.4">
      <c r="B14" s="40" t="s">
        <v>982</v>
      </c>
      <c r="C14" s="41">
        <v>45652</v>
      </c>
      <c r="D14" s="42" t="s">
        <v>983</v>
      </c>
      <c r="E14" s="42" t="s">
        <v>984</v>
      </c>
      <c r="F14" s="43">
        <v>192006.1</v>
      </c>
      <c r="G14" s="44" t="s">
        <v>667</v>
      </c>
      <c r="H14" s="41">
        <v>45688</v>
      </c>
    </row>
    <row r="15" spans="2:8" x14ac:dyDescent="0.4">
      <c r="B15" s="40" t="s">
        <v>985</v>
      </c>
      <c r="C15" s="41">
        <v>45653</v>
      </c>
      <c r="D15" s="42" t="s">
        <v>986</v>
      </c>
      <c r="E15" s="42" t="s">
        <v>987</v>
      </c>
      <c r="F15" s="43">
        <v>618891.62</v>
      </c>
      <c r="G15" s="44" t="s">
        <v>667</v>
      </c>
      <c r="H15" s="41">
        <v>45688</v>
      </c>
    </row>
    <row r="16" spans="2:8" x14ac:dyDescent="0.4">
      <c r="B16" s="40" t="s">
        <v>824</v>
      </c>
      <c r="C16" s="41">
        <v>45504</v>
      </c>
      <c r="D16" s="42" t="s">
        <v>874</v>
      </c>
      <c r="E16" s="42" t="s">
        <v>875</v>
      </c>
      <c r="F16" s="43">
        <v>42195</v>
      </c>
      <c r="G16" s="44" t="s">
        <v>667</v>
      </c>
      <c r="H16" s="41">
        <v>45688</v>
      </c>
    </row>
    <row r="17" spans="2:8" x14ac:dyDescent="0.4">
      <c r="B17" s="26"/>
      <c r="C17" s="26"/>
      <c r="D17" s="26"/>
      <c r="E17" s="26" t="s">
        <v>39</v>
      </c>
      <c r="F17" s="46">
        <f>+SUM(Tabla434678910111213141516171819202123242526272829303132333436373839[MONTO])</f>
        <v>2853092.72</v>
      </c>
      <c r="G17" s="25"/>
      <c r="H17" s="26"/>
    </row>
    <row r="18" spans="2:8" x14ac:dyDescent="0.4">
      <c r="B18" s="29" t="s">
        <v>40</v>
      </c>
      <c r="C18" s="29"/>
      <c r="D18" s="29"/>
      <c r="E18" s="29"/>
      <c r="G18" s="35"/>
      <c r="H18" s="29"/>
    </row>
    <row r="19" spans="2:8" x14ac:dyDescent="0.4">
      <c r="B19" s="29"/>
      <c r="C19" s="29"/>
      <c r="D19" s="29"/>
      <c r="E19" s="29"/>
      <c r="G19" s="35"/>
      <c r="H19" s="29"/>
    </row>
    <row r="20" spans="2:8" x14ac:dyDescent="0.4">
      <c r="B20" s="28" t="s">
        <v>41</v>
      </c>
      <c r="C20" s="29"/>
      <c r="D20" s="29"/>
      <c r="E20" s="28" t="s">
        <v>42</v>
      </c>
      <c r="G20" s="28" t="s">
        <v>43</v>
      </c>
      <c r="H20" s="29"/>
    </row>
    <row r="21" spans="2:8" x14ac:dyDescent="0.4">
      <c r="B21" s="29"/>
      <c r="C21" s="29"/>
      <c r="D21" s="29"/>
      <c r="E21" s="29"/>
      <c r="G21" s="35"/>
      <c r="H21" s="29"/>
    </row>
    <row r="22" spans="2:8" x14ac:dyDescent="0.4">
      <c r="B22" s="29"/>
      <c r="C22" s="29"/>
      <c r="D22" s="29"/>
      <c r="E22" s="29"/>
      <c r="G22" s="35"/>
      <c r="H22" s="29"/>
    </row>
    <row r="23" spans="2:8" x14ac:dyDescent="0.4">
      <c r="B23" s="36" t="s">
        <v>44</v>
      </c>
      <c r="E23" s="30" t="s">
        <v>45</v>
      </c>
      <c r="G23" s="30" t="s">
        <v>46</v>
      </c>
    </row>
    <row r="24" spans="2:8" x14ac:dyDescent="0.4">
      <c r="B24" s="36" t="s">
        <v>705</v>
      </c>
      <c r="E24" s="30" t="s">
        <v>48</v>
      </c>
      <c r="G24" s="30" t="s">
        <v>949</v>
      </c>
    </row>
    <row r="25" spans="2:8" x14ac:dyDescent="0.4">
      <c r="B25" s="28" t="s">
        <v>855</v>
      </c>
      <c r="E25" s="30" t="s">
        <v>856</v>
      </c>
      <c r="F25" s="37"/>
      <c r="G25" s="30" t="s">
        <v>52</v>
      </c>
    </row>
    <row r="27" spans="2:8" x14ac:dyDescent="0.4">
      <c r="E27" s="37"/>
    </row>
    <row r="28" spans="2:8" x14ac:dyDescent="0.4">
      <c r="E28" s="37"/>
    </row>
    <row r="29" spans="2:8" x14ac:dyDescent="0.4">
      <c r="E29" s="37"/>
    </row>
    <row r="31" spans="2:8" x14ac:dyDescent="0.4">
      <c r="B31" s="29"/>
    </row>
    <row r="44" spans="5:5" x14ac:dyDescent="0.4">
      <c r="E44"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E5E87-7142-43A5-965F-9D94C47A6B59}">
  <dimension ref="B1:H45"/>
  <sheetViews>
    <sheetView zoomScale="50" zoomScaleNormal="50" workbookViewId="0">
      <selection activeCell="E19" sqref="E1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1000</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992</v>
      </c>
      <c r="F13" s="43">
        <v>3383600</v>
      </c>
      <c r="G13" s="44" t="s">
        <v>663</v>
      </c>
      <c r="H13" s="41">
        <v>45716</v>
      </c>
    </row>
    <row r="14" spans="2:8" x14ac:dyDescent="0.4">
      <c r="B14" s="40" t="s">
        <v>982</v>
      </c>
      <c r="C14" s="41">
        <v>45652</v>
      </c>
      <c r="D14" s="42" t="s">
        <v>983</v>
      </c>
      <c r="E14" s="42" t="s">
        <v>991</v>
      </c>
      <c r="F14" s="43">
        <v>192006.1</v>
      </c>
      <c r="G14" s="44" t="s">
        <v>667</v>
      </c>
      <c r="H14" s="41">
        <v>45716</v>
      </c>
    </row>
    <row r="15" spans="2:8" x14ac:dyDescent="0.4">
      <c r="B15" s="40" t="s">
        <v>988</v>
      </c>
      <c r="C15" s="41">
        <v>45684</v>
      </c>
      <c r="D15" s="42" t="s">
        <v>989</v>
      </c>
      <c r="E15" s="42" t="s">
        <v>990</v>
      </c>
      <c r="F15" s="43">
        <v>283075.89</v>
      </c>
      <c r="G15" s="44" t="s">
        <v>667</v>
      </c>
      <c r="H15" s="41">
        <v>45716</v>
      </c>
    </row>
    <row r="16" spans="2:8" ht="52.5" x14ac:dyDescent="0.4">
      <c r="B16" s="40" t="s">
        <v>993</v>
      </c>
      <c r="C16" s="41">
        <v>45688</v>
      </c>
      <c r="D16" s="42" t="s">
        <v>994</v>
      </c>
      <c r="E16" s="42" t="s">
        <v>995</v>
      </c>
      <c r="F16" s="43">
        <v>75390.53</v>
      </c>
      <c r="G16" s="44" t="s">
        <v>667</v>
      </c>
      <c r="H16" s="41">
        <v>45716</v>
      </c>
    </row>
    <row r="17" spans="2:8" x14ac:dyDescent="0.4">
      <c r="B17" s="40" t="s">
        <v>996</v>
      </c>
      <c r="C17" s="41">
        <v>45681</v>
      </c>
      <c r="D17" s="42" t="s">
        <v>997</v>
      </c>
      <c r="E17" s="42" t="s">
        <v>998</v>
      </c>
      <c r="F17" s="43">
        <v>77950.8</v>
      </c>
      <c r="G17" s="44" t="s">
        <v>667</v>
      </c>
      <c r="H17" s="41">
        <v>45716</v>
      </c>
    </row>
    <row r="18" spans="2:8" x14ac:dyDescent="0.4">
      <c r="B18" s="26"/>
      <c r="C18" s="26"/>
      <c r="D18" s="26"/>
      <c r="E18" s="26" t="s">
        <v>39</v>
      </c>
      <c r="F18" s="46">
        <f>+SUM(Tabla43467891011121314151617181920212324252627282930313233343637383940[MONTO])</f>
        <v>4012023.32</v>
      </c>
      <c r="G18" s="25"/>
      <c r="H18" s="26"/>
    </row>
    <row r="19" spans="2:8" x14ac:dyDescent="0.4">
      <c r="B19" s="29" t="s">
        <v>40</v>
      </c>
      <c r="C19" s="29"/>
      <c r="D19" s="29"/>
      <c r="E19" s="29"/>
      <c r="G19" s="35"/>
      <c r="H19" s="29"/>
    </row>
    <row r="20" spans="2:8" x14ac:dyDescent="0.4">
      <c r="B20" s="29"/>
      <c r="C20" s="29"/>
      <c r="D20" s="29"/>
      <c r="E20" s="29"/>
      <c r="G20" s="35"/>
      <c r="H20" s="29"/>
    </row>
    <row r="21" spans="2:8" x14ac:dyDescent="0.4">
      <c r="B21" s="28" t="s">
        <v>41</v>
      </c>
      <c r="C21" s="29"/>
      <c r="D21" s="29"/>
      <c r="E21" s="28" t="s">
        <v>42</v>
      </c>
      <c r="G21" s="28" t="s">
        <v>43</v>
      </c>
      <c r="H21" s="29"/>
    </row>
    <row r="22" spans="2:8" x14ac:dyDescent="0.4">
      <c r="B22" s="29"/>
      <c r="C22" s="29"/>
      <c r="D22" s="29"/>
      <c r="E22" s="29"/>
      <c r="G22" s="35"/>
      <c r="H22" s="29"/>
    </row>
    <row r="23" spans="2:8" x14ac:dyDescent="0.4">
      <c r="B23" s="29"/>
      <c r="C23" s="29"/>
      <c r="D23" s="29"/>
      <c r="E23" s="29"/>
      <c r="G23" s="35"/>
      <c r="H23" s="29"/>
    </row>
    <row r="24" spans="2:8" x14ac:dyDescent="0.4">
      <c r="B24" s="36" t="s">
        <v>44</v>
      </c>
      <c r="E24" s="30" t="s">
        <v>45</v>
      </c>
      <c r="G24" s="30" t="s">
        <v>46</v>
      </c>
    </row>
    <row r="25" spans="2:8" x14ac:dyDescent="0.4">
      <c r="B25" s="36" t="s">
        <v>705</v>
      </c>
      <c r="E25" s="30" t="s">
        <v>48</v>
      </c>
      <c r="G25" s="30" t="s">
        <v>949</v>
      </c>
    </row>
    <row r="26" spans="2:8" x14ac:dyDescent="0.4">
      <c r="B26" s="28" t="s">
        <v>999</v>
      </c>
      <c r="E26" s="30" t="s">
        <v>856</v>
      </c>
      <c r="F26" s="37"/>
      <c r="G26" s="30" t="s">
        <v>52</v>
      </c>
    </row>
    <row r="28" spans="2:8" x14ac:dyDescent="0.4">
      <c r="E28" s="37"/>
    </row>
    <row r="29" spans="2:8" x14ac:dyDescent="0.4">
      <c r="E29" s="37"/>
    </row>
    <row r="30" spans="2:8" x14ac:dyDescent="0.4">
      <c r="E30" s="37"/>
    </row>
    <row r="32" spans="2:8" x14ac:dyDescent="0.4">
      <c r="B32" s="29"/>
    </row>
    <row r="45" spans="5:5" x14ac:dyDescent="0.4">
      <c r="E45"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DD054-2EFD-4755-B72E-ACC76C30C128}">
  <dimension ref="B1:H50"/>
  <sheetViews>
    <sheetView topLeftCell="B1" zoomScale="50" zoomScaleNormal="50" workbookViewId="0">
      <selection activeCell="E18" sqref="E18"/>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1001</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992</v>
      </c>
      <c r="F13" s="43">
        <v>3041600</v>
      </c>
      <c r="G13" s="44" t="s">
        <v>663</v>
      </c>
      <c r="H13" s="41">
        <v>45747</v>
      </c>
    </row>
    <row r="14" spans="2:8" x14ac:dyDescent="0.4">
      <c r="B14" s="40" t="s">
        <v>982</v>
      </c>
      <c r="C14" s="41">
        <v>45652</v>
      </c>
      <c r="D14" s="42" t="s">
        <v>983</v>
      </c>
      <c r="E14" s="42" t="s">
        <v>991</v>
      </c>
      <c r="F14" s="43">
        <v>182212.04</v>
      </c>
      <c r="G14" s="44" t="s">
        <v>667</v>
      </c>
      <c r="H14" s="41">
        <v>45747</v>
      </c>
    </row>
    <row r="15" spans="2:8" x14ac:dyDescent="0.4">
      <c r="B15" s="40" t="s">
        <v>1002</v>
      </c>
      <c r="C15" s="41">
        <v>45715</v>
      </c>
      <c r="D15" s="42" t="s">
        <v>989</v>
      </c>
      <c r="E15" s="42" t="s">
        <v>990</v>
      </c>
      <c r="F15" s="43">
        <v>306661.01</v>
      </c>
      <c r="G15" s="44" t="s">
        <v>667</v>
      </c>
      <c r="H15" s="41">
        <v>45747</v>
      </c>
    </row>
    <row r="16" spans="2:8" x14ac:dyDescent="0.4">
      <c r="B16" s="40" t="s">
        <v>77</v>
      </c>
      <c r="C16" s="41">
        <v>45708</v>
      </c>
      <c r="D16" s="42" t="s">
        <v>1003</v>
      </c>
      <c r="E16" s="42" t="s">
        <v>1004</v>
      </c>
      <c r="F16" s="43">
        <v>36721.599999999999</v>
      </c>
      <c r="G16" s="44" t="s">
        <v>667</v>
      </c>
      <c r="H16" s="41">
        <v>45747</v>
      </c>
    </row>
    <row r="17" spans="2:8" x14ac:dyDescent="0.4">
      <c r="B17" s="40" t="s">
        <v>996</v>
      </c>
      <c r="C17" s="41">
        <v>45681</v>
      </c>
      <c r="D17" s="42" t="s">
        <v>997</v>
      </c>
      <c r="E17" s="42" t="s">
        <v>998</v>
      </c>
      <c r="F17" s="43">
        <v>77950.8</v>
      </c>
      <c r="G17" s="44" t="s">
        <v>667</v>
      </c>
      <c r="H17" s="41">
        <v>45747</v>
      </c>
    </row>
    <row r="18" spans="2:8" x14ac:dyDescent="0.4">
      <c r="B18" s="40" t="s">
        <v>1005</v>
      </c>
      <c r="C18" s="41">
        <v>45707</v>
      </c>
      <c r="D18" s="42" t="s">
        <v>1006</v>
      </c>
      <c r="E18" s="42" t="s">
        <v>1007</v>
      </c>
      <c r="F18" s="43">
        <v>28438</v>
      </c>
      <c r="G18" s="44" t="s">
        <v>667</v>
      </c>
      <c r="H18" s="41">
        <v>45747</v>
      </c>
    </row>
    <row r="19" spans="2:8" x14ac:dyDescent="0.4">
      <c r="B19" s="40" t="s">
        <v>1008</v>
      </c>
      <c r="C19" s="41">
        <v>45705</v>
      </c>
      <c r="D19" s="42" t="s">
        <v>1009</v>
      </c>
      <c r="E19" s="42" t="s">
        <v>1010</v>
      </c>
      <c r="F19" s="43">
        <v>140268</v>
      </c>
      <c r="G19" s="44" t="s">
        <v>667</v>
      </c>
      <c r="H19" s="41">
        <v>45747</v>
      </c>
    </row>
    <row r="20" spans="2:8" x14ac:dyDescent="0.4">
      <c r="B20" s="40" t="s">
        <v>1011</v>
      </c>
      <c r="C20" s="41">
        <v>45709</v>
      </c>
      <c r="D20" s="42" t="s">
        <v>1012</v>
      </c>
      <c r="E20" s="42" t="s">
        <v>1013</v>
      </c>
      <c r="F20" s="43">
        <v>6490</v>
      </c>
      <c r="G20" s="44" t="s">
        <v>667</v>
      </c>
      <c r="H20" s="41">
        <v>45747</v>
      </c>
    </row>
    <row r="21" spans="2:8" ht="52.5" x14ac:dyDescent="0.4">
      <c r="B21" s="40" t="s">
        <v>1016</v>
      </c>
      <c r="C21" s="41">
        <v>45705</v>
      </c>
      <c r="D21" s="42" t="s">
        <v>1015</v>
      </c>
      <c r="E21" s="42" t="s">
        <v>1014</v>
      </c>
      <c r="F21" s="43">
        <v>252166.79</v>
      </c>
      <c r="G21" s="44" t="s">
        <v>667</v>
      </c>
      <c r="H21" s="41">
        <v>45747</v>
      </c>
    </row>
    <row r="22" spans="2:8" x14ac:dyDescent="0.4">
      <c r="B22" s="40" t="s">
        <v>589</v>
      </c>
      <c r="C22" s="41">
        <v>45712</v>
      </c>
      <c r="D22" s="42" t="s">
        <v>1017</v>
      </c>
      <c r="E22" s="42" t="s">
        <v>1018</v>
      </c>
      <c r="F22" s="43">
        <v>237796.4</v>
      </c>
      <c r="G22" s="44" t="s">
        <v>667</v>
      </c>
      <c r="H22" s="41">
        <v>45747</v>
      </c>
    </row>
    <row r="23" spans="2:8" x14ac:dyDescent="0.4">
      <c r="B23" s="26"/>
      <c r="C23" s="26"/>
      <c r="D23" s="26"/>
      <c r="E23" s="26" t="s">
        <v>39</v>
      </c>
      <c r="F23" s="46">
        <f>+SUM(Tabla4346789101112131415161718192021232425262728293031323334363738394041[MONTO])</f>
        <v>4310304.6399999997</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705</v>
      </c>
      <c r="E30" s="30" t="s">
        <v>48</v>
      </c>
      <c r="G30" s="30" t="s">
        <v>949</v>
      </c>
    </row>
    <row r="31" spans="2:8" x14ac:dyDescent="0.4">
      <c r="B31" s="28" t="s">
        <v>999</v>
      </c>
      <c r="E31" s="30" t="s">
        <v>856</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E408E-E92C-4636-BAD0-B90ECA8D35C1}">
  <dimension ref="B1:H53"/>
  <sheetViews>
    <sheetView zoomScale="40" zoomScaleNormal="40" workbookViewId="0">
      <selection activeCell="E41" sqref="E41"/>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95</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x14ac:dyDescent="0.4">
      <c r="B11" s="32"/>
      <c r="C11" s="32"/>
      <c r="D11" s="32"/>
      <c r="E11" s="32"/>
      <c r="F11" s="32"/>
      <c r="G11" s="32"/>
      <c r="H11" s="32"/>
    </row>
    <row r="12" spans="2:8" ht="35.1" customHeight="1" x14ac:dyDescent="0.4">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44681</v>
      </c>
    </row>
    <row r="14" spans="2:8" ht="52.5" x14ac:dyDescent="0.4">
      <c r="B14" s="17">
        <v>156</v>
      </c>
      <c r="C14" s="18">
        <v>44531</v>
      </c>
      <c r="D14" s="19" t="s">
        <v>54</v>
      </c>
      <c r="E14" s="19" t="s">
        <v>55</v>
      </c>
      <c r="F14" s="20">
        <v>77563.199999999997</v>
      </c>
      <c r="G14" s="21" t="s">
        <v>15</v>
      </c>
      <c r="H14" s="18">
        <v>44681</v>
      </c>
    </row>
    <row r="15" spans="2:8" x14ac:dyDescent="0.4">
      <c r="B15" s="17" t="s">
        <v>59</v>
      </c>
      <c r="C15" s="18">
        <v>44545</v>
      </c>
      <c r="D15" s="19" t="s">
        <v>60</v>
      </c>
      <c r="E15" s="19" t="s">
        <v>61</v>
      </c>
      <c r="F15" s="20">
        <v>37789.5</v>
      </c>
      <c r="G15" s="21" t="s">
        <v>15</v>
      </c>
      <c r="H15" s="18">
        <v>44681</v>
      </c>
    </row>
    <row r="16" spans="2:8" x14ac:dyDescent="0.4">
      <c r="B16" s="17" t="s">
        <v>77</v>
      </c>
      <c r="C16" s="18">
        <v>44637</v>
      </c>
      <c r="D16" s="19" t="s">
        <v>78</v>
      </c>
      <c r="E16" s="19" t="s">
        <v>79</v>
      </c>
      <c r="F16" s="20">
        <v>10152.719999999999</v>
      </c>
      <c r="G16" s="21" t="s">
        <v>15</v>
      </c>
      <c r="H16" s="18">
        <v>44681</v>
      </c>
    </row>
    <row r="17" spans="2:8" x14ac:dyDescent="0.4">
      <c r="B17" s="17" t="s">
        <v>96</v>
      </c>
      <c r="C17" s="18">
        <v>44642</v>
      </c>
      <c r="D17" s="19" t="s">
        <v>84</v>
      </c>
      <c r="E17" s="19" t="s">
        <v>85</v>
      </c>
      <c r="F17" s="20">
        <v>522445</v>
      </c>
      <c r="G17" s="21" t="s">
        <v>15</v>
      </c>
      <c r="H17" s="18">
        <v>44681</v>
      </c>
    </row>
    <row r="18" spans="2:8" ht="52.5" x14ac:dyDescent="0.4">
      <c r="B18" s="17" t="s">
        <v>91</v>
      </c>
      <c r="C18" s="18">
        <v>44650</v>
      </c>
      <c r="D18" s="19" t="s">
        <v>92</v>
      </c>
      <c r="E18" s="19" t="s">
        <v>93</v>
      </c>
      <c r="F18" s="20">
        <v>275752.5</v>
      </c>
      <c r="G18" s="21" t="s">
        <v>15</v>
      </c>
      <c r="H18" s="18">
        <v>44681</v>
      </c>
    </row>
    <row r="19" spans="2:8" x14ac:dyDescent="0.4">
      <c r="B19" s="17" t="s">
        <v>97</v>
      </c>
      <c r="C19" s="18">
        <v>44650</v>
      </c>
      <c r="D19" s="19" t="s">
        <v>98</v>
      </c>
      <c r="E19" s="19" t="s">
        <v>85</v>
      </c>
      <c r="F19" s="20">
        <v>594981</v>
      </c>
      <c r="G19" s="21" t="s">
        <v>15</v>
      </c>
      <c r="H19" s="18">
        <v>44681</v>
      </c>
    </row>
    <row r="20" spans="2:8" x14ac:dyDescent="0.4">
      <c r="B20" s="17" t="s">
        <v>99</v>
      </c>
      <c r="C20" s="18">
        <v>44669</v>
      </c>
      <c r="D20" s="19" t="s">
        <v>35</v>
      </c>
      <c r="E20" s="19" t="s">
        <v>100</v>
      </c>
      <c r="F20" s="20">
        <v>204145.6</v>
      </c>
      <c r="G20" s="21" t="s">
        <v>15</v>
      </c>
      <c r="H20" s="18">
        <v>44681</v>
      </c>
    </row>
    <row r="21" spans="2:8" x14ac:dyDescent="0.4">
      <c r="B21" s="17" t="s">
        <v>101</v>
      </c>
      <c r="C21" s="18">
        <v>44672</v>
      </c>
      <c r="D21" s="19" t="s">
        <v>102</v>
      </c>
      <c r="E21" s="19" t="s">
        <v>103</v>
      </c>
      <c r="F21" s="20">
        <v>11879.36</v>
      </c>
      <c r="G21" s="21" t="s">
        <v>15</v>
      </c>
      <c r="H21" s="18">
        <v>44681</v>
      </c>
    </row>
    <row r="22" spans="2:8" x14ac:dyDescent="0.4">
      <c r="B22" s="17" t="s">
        <v>104</v>
      </c>
      <c r="C22" s="18">
        <v>44673</v>
      </c>
      <c r="D22" s="19" t="s">
        <v>67</v>
      </c>
      <c r="E22" s="19" t="s">
        <v>68</v>
      </c>
      <c r="F22" s="20">
        <v>78648.5</v>
      </c>
      <c r="G22" s="21" t="s">
        <v>15</v>
      </c>
      <c r="H22" s="18">
        <v>44681</v>
      </c>
    </row>
    <row r="23" spans="2:8" x14ac:dyDescent="0.4">
      <c r="B23" s="17" t="s">
        <v>105</v>
      </c>
      <c r="C23" s="18">
        <v>44677</v>
      </c>
      <c r="D23" s="19" t="s">
        <v>106</v>
      </c>
      <c r="E23" s="19" t="s">
        <v>107</v>
      </c>
      <c r="F23" s="20">
        <v>12336</v>
      </c>
      <c r="G23" s="21" t="s">
        <v>15</v>
      </c>
      <c r="H23" s="18">
        <v>44681</v>
      </c>
    </row>
    <row r="24" spans="2:8" x14ac:dyDescent="0.4">
      <c r="B24" s="17" t="s">
        <v>108</v>
      </c>
      <c r="C24" s="18">
        <v>44679</v>
      </c>
      <c r="D24" s="19" t="s">
        <v>26</v>
      </c>
      <c r="E24" s="19" t="s">
        <v>109</v>
      </c>
      <c r="F24" s="20">
        <v>425833.17</v>
      </c>
      <c r="G24" s="21" t="s">
        <v>15</v>
      </c>
      <c r="H24" s="18">
        <v>44681</v>
      </c>
    </row>
    <row r="25" spans="2:8" x14ac:dyDescent="0.4">
      <c r="B25" s="17" t="s">
        <v>31</v>
      </c>
      <c r="C25" s="18">
        <v>44681</v>
      </c>
      <c r="D25" s="19" t="s">
        <v>37</v>
      </c>
      <c r="E25" s="19" t="s">
        <v>38</v>
      </c>
      <c r="F25" s="20">
        <v>3581450</v>
      </c>
      <c r="G25" s="21" t="s">
        <v>15</v>
      </c>
      <c r="H25" s="18">
        <v>44681</v>
      </c>
    </row>
    <row r="26" spans="2:8" x14ac:dyDescent="0.4">
      <c r="B26" s="26"/>
      <c r="C26" s="26"/>
      <c r="D26" s="26"/>
      <c r="E26" s="26" t="s">
        <v>39</v>
      </c>
      <c r="F26" s="24">
        <f>SUBTOTAL(109,Tabla434[MONTO])</f>
        <v>5903391.0099999998</v>
      </c>
      <c r="G26" s="25"/>
      <c r="H26" s="26"/>
    </row>
    <row r="27" spans="2:8" x14ac:dyDescent="0.4">
      <c r="B27" s="29" t="s">
        <v>40</v>
      </c>
      <c r="C27" s="29"/>
      <c r="D27" s="29"/>
      <c r="E27" s="29"/>
      <c r="G27" s="35"/>
      <c r="H27" s="29"/>
    </row>
    <row r="28" spans="2:8" x14ac:dyDescent="0.4">
      <c r="B28" s="29"/>
      <c r="C28" s="29"/>
      <c r="D28" s="29"/>
      <c r="E28" s="29"/>
      <c r="G28" s="35"/>
      <c r="H28" s="29"/>
    </row>
    <row r="29" spans="2:8" x14ac:dyDescent="0.4">
      <c r="B29" s="28" t="s">
        <v>41</v>
      </c>
      <c r="C29" s="29"/>
      <c r="D29" s="29"/>
      <c r="E29" s="28" t="s">
        <v>42</v>
      </c>
      <c r="G29" s="28" t="s">
        <v>43</v>
      </c>
      <c r="H29" s="29"/>
    </row>
    <row r="30" spans="2:8" x14ac:dyDescent="0.4">
      <c r="B30" s="29"/>
      <c r="C30" s="29"/>
      <c r="D30" s="29"/>
      <c r="E30" s="29"/>
      <c r="G30" s="35"/>
      <c r="H30" s="29"/>
    </row>
    <row r="31" spans="2:8" x14ac:dyDescent="0.4">
      <c r="B31" s="29"/>
      <c r="C31" s="29"/>
      <c r="D31" s="29"/>
      <c r="E31" s="29"/>
      <c r="G31" s="35"/>
      <c r="H31" s="29"/>
    </row>
    <row r="32" spans="2:8" x14ac:dyDescent="0.4">
      <c r="B32" s="36" t="s">
        <v>44</v>
      </c>
      <c r="E32" s="30" t="s">
        <v>45</v>
      </c>
      <c r="G32" s="30" t="s">
        <v>46</v>
      </c>
    </row>
    <row r="33" spans="2:7" x14ac:dyDescent="0.4">
      <c r="B33" s="36" t="s">
        <v>47</v>
      </c>
      <c r="E33" s="30" t="s">
        <v>48</v>
      </c>
      <c r="G33" s="30" t="s">
        <v>49</v>
      </c>
    </row>
    <row r="34" spans="2:7" x14ac:dyDescent="0.4">
      <c r="B34" s="28" t="s">
        <v>50</v>
      </c>
      <c r="E34" s="30" t="s">
        <v>51</v>
      </c>
      <c r="F34" s="37"/>
      <c r="G34" s="30" t="s">
        <v>52</v>
      </c>
    </row>
    <row r="36" spans="2:7" x14ac:dyDescent="0.4">
      <c r="E36" s="37"/>
    </row>
    <row r="37" spans="2:7" x14ac:dyDescent="0.4">
      <c r="E37" s="37"/>
    </row>
    <row r="38" spans="2:7" x14ac:dyDescent="0.4">
      <c r="E38" s="37"/>
    </row>
    <row r="40" spans="2:7" x14ac:dyDescent="0.4">
      <c r="B40" s="29"/>
    </row>
    <row r="53" spans="5:5" x14ac:dyDescent="0.4">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AB0C1-334C-40D8-B54D-F1B5F8C6F40C}">
  <dimension ref="B1:H49"/>
  <sheetViews>
    <sheetView topLeftCell="B1" zoomScale="50" zoomScaleNormal="50" workbookViewId="0">
      <selection activeCell="D27" sqref="D2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1034</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992</v>
      </c>
      <c r="F13" s="43">
        <v>750537.9</v>
      </c>
      <c r="G13" s="44" t="s">
        <v>663</v>
      </c>
      <c r="H13" s="41">
        <v>45777</v>
      </c>
    </row>
    <row r="14" spans="2:8" x14ac:dyDescent="0.4">
      <c r="B14" s="40" t="s">
        <v>1002</v>
      </c>
      <c r="C14" s="41">
        <v>45715</v>
      </c>
      <c r="D14" s="42" t="s">
        <v>989</v>
      </c>
      <c r="E14" s="42" t="s">
        <v>990</v>
      </c>
      <c r="F14" s="43">
        <v>293907.88</v>
      </c>
      <c r="G14" s="44" t="s">
        <v>667</v>
      </c>
      <c r="H14" s="41">
        <v>45777</v>
      </c>
    </row>
    <row r="15" spans="2:8" ht="52.5" x14ac:dyDescent="0.4">
      <c r="B15" s="40" t="s">
        <v>1019</v>
      </c>
      <c r="C15" s="41">
        <v>45729</v>
      </c>
      <c r="D15" s="42" t="s">
        <v>1020</v>
      </c>
      <c r="E15" s="42" t="s">
        <v>1021</v>
      </c>
      <c r="F15" s="43">
        <v>164090.94</v>
      </c>
      <c r="G15" s="44" t="s">
        <v>667</v>
      </c>
      <c r="H15" s="41">
        <v>45777</v>
      </c>
    </row>
    <row r="16" spans="2:8" x14ac:dyDescent="0.4">
      <c r="B16" s="40" t="s">
        <v>1011</v>
      </c>
      <c r="C16" s="41">
        <v>45709</v>
      </c>
      <c r="D16" s="42" t="s">
        <v>1012</v>
      </c>
      <c r="E16" s="42" t="s">
        <v>1013</v>
      </c>
      <c r="F16" s="43">
        <v>6490</v>
      </c>
      <c r="G16" s="44" t="s">
        <v>667</v>
      </c>
      <c r="H16" s="41">
        <v>45777</v>
      </c>
    </row>
    <row r="17" spans="2:8" ht="52.5" x14ac:dyDescent="0.4">
      <c r="B17" s="40" t="s">
        <v>1022</v>
      </c>
      <c r="C17" s="41">
        <v>45741</v>
      </c>
      <c r="D17" s="42" t="s">
        <v>1023</v>
      </c>
      <c r="E17" s="42" t="s">
        <v>1024</v>
      </c>
      <c r="F17" s="43">
        <v>211200</v>
      </c>
      <c r="G17" s="44" t="s">
        <v>667</v>
      </c>
      <c r="H17" s="41">
        <v>45777</v>
      </c>
    </row>
    <row r="18" spans="2:8" ht="52.5" x14ac:dyDescent="0.4">
      <c r="B18" s="40">
        <v>132321962</v>
      </c>
      <c r="C18" s="41">
        <v>45722</v>
      </c>
      <c r="D18" s="42" t="s">
        <v>303</v>
      </c>
      <c r="E18" s="42" t="s">
        <v>1025</v>
      </c>
      <c r="F18" s="43">
        <v>54132.5</v>
      </c>
      <c r="G18" s="44" t="s">
        <v>667</v>
      </c>
      <c r="H18" s="41">
        <v>45777</v>
      </c>
    </row>
    <row r="19" spans="2:8" x14ac:dyDescent="0.4">
      <c r="B19" s="40" t="s">
        <v>1026</v>
      </c>
      <c r="C19" s="41">
        <v>45719</v>
      </c>
      <c r="D19" s="42" t="s">
        <v>1027</v>
      </c>
      <c r="E19" s="42" t="s">
        <v>1028</v>
      </c>
      <c r="F19" s="43">
        <v>67250.070000000007</v>
      </c>
      <c r="G19" s="44" t="s">
        <v>667</v>
      </c>
      <c r="H19" s="41">
        <v>45777</v>
      </c>
    </row>
    <row r="20" spans="2:8" x14ac:dyDescent="0.4">
      <c r="B20" s="40" t="s">
        <v>130</v>
      </c>
      <c r="C20" s="41">
        <v>45693</v>
      </c>
      <c r="D20" s="42" t="s">
        <v>1029</v>
      </c>
      <c r="E20" s="42" t="s">
        <v>1030</v>
      </c>
      <c r="F20" s="43">
        <v>35400</v>
      </c>
      <c r="G20" s="44" t="s">
        <v>667</v>
      </c>
      <c r="H20" s="41">
        <v>45777</v>
      </c>
    </row>
    <row r="21" spans="2:8" ht="52.5" x14ac:dyDescent="0.4">
      <c r="B21" s="40" t="s">
        <v>1031</v>
      </c>
      <c r="C21" s="41">
        <v>45700</v>
      </c>
      <c r="D21" s="42" t="s">
        <v>1032</v>
      </c>
      <c r="E21" s="42" t="s">
        <v>1033</v>
      </c>
      <c r="F21" s="43">
        <v>179457.82</v>
      </c>
      <c r="G21" s="44" t="s">
        <v>667</v>
      </c>
      <c r="H21" s="41">
        <v>45777</v>
      </c>
    </row>
    <row r="22" spans="2:8" x14ac:dyDescent="0.4">
      <c r="B22" s="26"/>
      <c r="C22" s="26"/>
      <c r="D22" s="26"/>
      <c r="E22" s="26" t="s">
        <v>39</v>
      </c>
      <c r="F22" s="46">
        <f>+SUM(Tabla434678910111213141516171819202123242526272829303132333436373839404142[MONTO])</f>
        <v>1762467.11</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705</v>
      </c>
      <c r="E29" s="30" t="s">
        <v>48</v>
      </c>
      <c r="G29" s="30" t="s">
        <v>949</v>
      </c>
    </row>
    <row r="30" spans="2:8" x14ac:dyDescent="0.4">
      <c r="B30" s="28" t="s">
        <v>999</v>
      </c>
      <c r="E30" s="30" t="s">
        <v>856</v>
      </c>
      <c r="F30" s="37"/>
      <c r="G30" s="30" t="s">
        <v>52</v>
      </c>
    </row>
    <row r="32" spans="2:8" x14ac:dyDescent="0.4">
      <c r="E32" s="37"/>
    </row>
    <row r="33" spans="2:5" x14ac:dyDescent="0.4">
      <c r="D33" s="30" t="s">
        <v>1035</v>
      </c>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D3115-BDFA-4392-B5FF-BF153B1D61D6}">
  <dimension ref="B1:H51"/>
  <sheetViews>
    <sheetView topLeftCell="B1" zoomScale="50" zoomScaleNormal="50" workbookViewId="0">
      <selection activeCell="D23" sqref="D23"/>
    </sheetView>
  </sheetViews>
  <sheetFormatPr baseColWidth="10" defaultColWidth="11.42578125" defaultRowHeight="26.25" x14ac:dyDescent="0.4"/>
  <cols>
    <col min="1" max="1" width="5.28515625" style="30" customWidth="1"/>
    <col min="2" max="2" width="45" style="30" customWidth="1"/>
    <col min="3" max="3" width="29" style="30" customWidth="1"/>
    <col min="4" max="4" width="89.140625" style="30"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1050</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992</v>
      </c>
      <c r="F13" s="43">
        <v>1765000</v>
      </c>
      <c r="G13" s="44" t="s">
        <v>663</v>
      </c>
      <c r="H13" s="41">
        <v>45808</v>
      </c>
    </row>
    <row r="14" spans="2:8" x14ac:dyDescent="0.4">
      <c r="B14" s="40" t="s">
        <v>1036</v>
      </c>
      <c r="C14" s="41">
        <v>45774</v>
      </c>
      <c r="D14" s="42" t="s">
        <v>989</v>
      </c>
      <c r="E14" s="42" t="s">
        <v>1037</v>
      </c>
      <c r="F14" s="43">
        <v>298181.53000000003</v>
      </c>
      <c r="G14" s="44" t="s">
        <v>667</v>
      </c>
      <c r="H14" s="41">
        <v>45808</v>
      </c>
    </row>
    <row r="15" spans="2:8" ht="52.5" x14ac:dyDescent="0.4">
      <c r="B15" s="40" t="s">
        <v>1019</v>
      </c>
      <c r="C15" s="41">
        <v>45729</v>
      </c>
      <c r="D15" s="42" t="s">
        <v>1020</v>
      </c>
      <c r="E15" s="42" t="s">
        <v>1021</v>
      </c>
      <c r="F15" s="43">
        <v>164090.94</v>
      </c>
      <c r="G15" s="44" t="s">
        <v>667</v>
      </c>
      <c r="H15" s="41">
        <v>45808</v>
      </c>
    </row>
    <row r="16" spans="2:8" x14ac:dyDescent="0.4">
      <c r="B16" s="40" t="s">
        <v>1011</v>
      </c>
      <c r="C16" s="41">
        <v>45709</v>
      </c>
      <c r="D16" s="42" t="s">
        <v>1012</v>
      </c>
      <c r="E16" s="42" t="s">
        <v>1013</v>
      </c>
      <c r="F16" s="43">
        <v>6490</v>
      </c>
      <c r="G16" s="44" t="s">
        <v>667</v>
      </c>
      <c r="H16" s="41">
        <v>45808</v>
      </c>
    </row>
    <row r="17" spans="2:8" x14ac:dyDescent="0.4">
      <c r="B17" s="40" t="s">
        <v>1038</v>
      </c>
      <c r="C17" s="41">
        <v>45751</v>
      </c>
      <c r="D17" s="42" t="s">
        <v>1039</v>
      </c>
      <c r="E17" s="42" t="s">
        <v>1040</v>
      </c>
      <c r="F17" s="43">
        <v>18798.75</v>
      </c>
      <c r="G17" s="44" t="s">
        <v>667</v>
      </c>
      <c r="H17" s="41">
        <v>45808</v>
      </c>
    </row>
    <row r="18" spans="2:8" x14ac:dyDescent="0.4">
      <c r="B18" s="40" t="s">
        <v>1041</v>
      </c>
      <c r="C18" s="41">
        <v>45775</v>
      </c>
      <c r="D18" s="42" t="s">
        <v>1042</v>
      </c>
      <c r="E18" s="42" t="s">
        <v>1043</v>
      </c>
      <c r="F18" s="43">
        <v>1500000</v>
      </c>
      <c r="G18" s="44" t="s">
        <v>667</v>
      </c>
      <c r="H18" s="41">
        <v>45808</v>
      </c>
    </row>
    <row r="19" spans="2:8" x14ac:dyDescent="0.4">
      <c r="B19" s="40" t="s">
        <v>1044</v>
      </c>
      <c r="C19" s="41">
        <v>45776</v>
      </c>
      <c r="D19" s="42" t="s">
        <v>1045</v>
      </c>
      <c r="E19" s="42" t="s">
        <v>1046</v>
      </c>
      <c r="F19" s="43">
        <v>68743.210000000006</v>
      </c>
      <c r="G19" s="44" t="s">
        <v>667</v>
      </c>
      <c r="H19" s="41">
        <v>45808</v>
      </c>
    </row>
    <row r="20" spans="2:8" x14ac:dyDescent="0.4">
      <c r="B20" s="40" t="s">
        <v>1048</v>
      </c>
      <c r="C20" s="41">
        <v>45777</v>
      </c>
      <c r="D20" s="42" t="s">
        <v>1047</v>
      </c>
      <c r="E20" s="42" t="s">
        <v>1049</v>
      </c>
      <c r="F20" s="43">
        <v>850000</v>
      </c>
      <c r="G20" s="44" t="s">
        <v>667</v>
      </c>
      <c r="H20" s="41">
        <v>45808</v>
      </c>
    </row>
    <row r="21" spans="2:8" ht="52.5" x14ac:dyDescent="0.4">
      <c r="B21" s="40" t="s">
        <v>1051</v>
      </c>
      <c r="C21" s="41">
        <v>45768</v>
      </c>
      <c r="D21" s="42" t="s">
        <v>1052</v>
      </c>
      <c r="E21" s="42" t="s">
        <v>1053</v>
      </c>
      <c r="F21" s="43">
        <v>276965.03000000003</v>
      </c>
      <c r="G21" s="44" t="s">
        <v>667</v>
      </c>
      <c r="H21" s="41">
        <v>45808</v>
      </c>
    </row>
    <row r="22" spans="2:8" x14ac:dyDescent="0.4">
      <c r="B22" s="40" t="s">
        <v>1054</v>
      </c>
      <c r="C22" s="41">
        <v>45771</v>
      </c>
      <c r="D22" s="42" t="s">
        <v>1055</v>
      </c>
      <c r="E22" s="42" t="s">
        <v>1056</v>
      </c>
      <c r="F22" s="43">
        <v>131937</v>
      </c>
      <c r="G22" s="44" t="s">
        <v>667</v>
      </c>
      <c r="H22" s="41">
        <v>45808</v>
      </c>
    </row>
    <row r="23" spans="2:8" x14ac:dyDescent="0.4">
      <c r="B23" s="40" t="s">
        <v>898</v>
      </c>
      <c r="C23" s="41">
        <v>45768</v>
      </c>
      <c r="D23" s="42" t="s">
        <v>1057</v>
      </c>
      <c r="E23" s="42" t="s">
        <v>1058</v>
      </c>
      <c r="F23" s="43">
        <v>36721.599999999999</v>
      </c>
      <c r="G23" s="44" t="s">
        <v>667</v>
      </c>
      <c r="H23" s="41">
        <v>45808</v>
      </c>
    </row>
    <row r="24" spans="2:8" x14ac:dyDescent="0.4">
      <c r="B24" s="26"/>
      <c r="C24" s="26"/>
      <c r="D24" s="26"/>
      <c r="E24" s="26" t="s">
        <v>39</v>
      </c>
      <c r="F24" s="46">
        <f>+SUM(Tabla43467891011121314151617181920212324252627282930313233343637383940414243[MONTO])</f>
        <v>5116928.0599999996</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705</v>
      </c>
      <c r="E31" s="30" t="s">
        <v>48</v>
      </c>
      <c r="G31" s="30" t="s">
        <v>949</v>
      </c>
    </row>
    <row r="32" spans="2:8" x14ac:dyDescent="0.4">
      <c r="B32" s="28" t="s">
        <v>999</v>
      </c>
      <c r="E32" s="30" t="s">
        <v>856</v>
      </c>
      <c r="F32" s="37"/>
      <c r="G32" s="30" t="s">
        <v>52</v>
      </c>
    </row>
    <row r="34" spans="2:5" x14ac:dyDescent="0.4">
      <c r="E34" s="37"/>
    </row>
    <row r="35" spans="2:5" x14ac:dyDescent="0.4">
      <c r="D35" s="30" t="s">
        <v>1035</v>
      </c>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55D97-5B73-4DD7-9109-D81FA5A77C41}">
  <dimension ref="B1:H55"/>
  <sheetViews>
    <sheetView topLeftCell="B1" zoomScale="50" zoomScaleNormal="50" workbookViewId="0">
      <selection activeCell="E22" sqref="E22"/>
    </sheetView>
  </sheetViews>
  <sheetFormatPr baseColWidth="10" defaultColWidth="11.42578125" defaultRowHeight="26.25" x14ac:dyDescent="0.4"/>
  <cols>
    <col min="1" max="1" width="5.28515625" style="30" customWidth="1"/>
    <col min="2" max="2" width="45" style="30" customWidth="1"/>
    <col min="3" max="3" width="29" style="30" customWidth="1"/>
    <col min="4" max="4" width="89.140625" style="30"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1082</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992</v>
      </c>
      <c r="F13" s="43">
        <v>1765000</v>
      </c>
      <c r="G13" s="44" t="s">
        <v>663</v>
      </c>
      <c r="H13" s="41">
        <v>45838</v>
      </c>
    </row>
    <row r="14" spans="2:8" x14ac:dyDescent="0.4">
      <c r="B14" s="40" t="s">
        <v>1092</v>
      </c>
      <c r="C14" s="41">
        <v>45804</v>
      </c>
      <c r="D14" s="42" t="s">
        <v>989</v>
      </c>
      <c r="E14" s="42" t="s">
        <v>1059</v>
      </c>
      <c r="F14" s="43">
        <v>298474.67</v>
      </c>
      <c r="G14" s="44" t="s">
        <v>667</v>
      </c>
      <c r="H14" s="41">
        <v>45838</v>
      </c>
    </row>
    <row r="15" spans="2:8" ht="52.5" x14ac:dyDescent="0.4">
      <c r="B15" s="40" t="s">
        <v>1060</v>
      </c>
      <c r="C15" s="41">
        <v>45789</v>
      </c>
      <c r="D15" s="42" t="s">
        <v>1061</v>
      </c>
      <c r="E15" s="42" t="s">
        <v>1062</v>
      </c>
      <c r="F15" s="43">
        <v>39999.99</v>
      </c>
      <c r="G15" s="44" t="s">
        <v>667</v>
      </c>
      <c r="H15" s="41">
        <v>45838</v>
      </c>
    </row>
    <row r="16" spans="2:8" x14ac:dyDescent="0.4">
      <c r="B16" s="40" t="s">
        <v>1063</v>
      </c>
      <c r="C16" s="41">
        <v>45790</v>
      </c>
      <c r="D16" s="42" t="s">
        <v>1064</v>
      </c>
      <c r="E16" s="42" t="s">
        <v>1065</v>
      </c>
      <c r="F16" s="43">
        <v>46020</v>
      </c>
      <c r="G16" s="44" t="s">
        <v>667</v>
      </c>
      <c r="H16" s="41">
        <v>45838</v>
      </c>
    </row>
    <row r="17" spans="2:8" x14ac:dyDescent="0.4">
      <c r="B17" s="40" t="s">
        <v>1066</v>
      </c>
      <c r="C17" s="41">
        <v>45799</v>
      </c>
      <c r="D17" s="42" t="s">
        <v>1067</v>
      </c>
      <c r="E17" s="42" t="s">
        <v>1068</v>
      </c>
      <c r="F17" s="43">
        <v>27441.14</v>
      </c>
      <c r="G17" s="44" t="s">
        <v>667</v>
      </c>
      <c r="H17" s="41">
        <v>45838</v>
      </c>
    </row>
    <row r="18" spans="2:8" ht="52.5" x14ac:dyDescent="0.4">
      <c r="B18" s="40" t="s">
        <v>1069</v>
      </c>
      <c r="C18" s="41">
        <v>45783</v>
      </c>
      <c r="D18" s="42" t="s">
        <v>1070</v>
      </c>
      <c r="E18" s="42" t="s">
        <v>1071</v>
      </c>
      <c r="F18" s="43">
        <v>31817.52</v>
      </c>
      <c r="G18" s="44" t="s">
        <v>667</v>
      </c>
      <c r="H18" s="41">
        <v>45838</v>
      </c>
    </row>
    <row r="19" spans="2:8" x14ac:dyDescent="0.4">
      <c r="B19" s="40" t="s">
        <v>1072</v>
      </c>
      <c r="C19" s="41">
        <v>45805</v>
      </c>
      <c r="D19" s="42" t="s">
        <v>802</v>
      </c>
      <c r="E19" s="42" t="s">
        <v>1073</v>
      </c>
      <c r="F19" s="43">
        <v>3600</v>
      </c>
      <c r="G19" s="44" t="s">
        <v>667</v>
      </c>
      <c r="H19" s="41">
        <v>45838</v>
      </c>
    </row>
    <row r="20" spans="2:8" x14ac:dyDescent="0.4">
      <c r="B20" s="40" t="s">
        <v>1074</v>
      </c>
      <c r="C20" s="41">
        <v>45805</v>
      </c>
      <c r="D20" s="42" t="s">
        <v>712</v>
      </c>
      <c r="E20" s="42" t="s">
        <v>1075</v>
      </c>
      <c r="F20" s="43">
        <v>192006.1</v>
      </c>
      <c r="G20" s="44" t="s">
        <v>667</v>
      </c>
      <c r="H20" s="41">
        <v>45838</v>
      </c>
    </row>
    <row r="21" spans="2:8" x14ac:dyDescent="0.4">
      <c r="B21" s="40" t="s">
        <v>1076</v>
      </c>
      <c r="C21" s="41">
        <v>45801</v>
      </c>
      <c r="D21" s="42" t="s">
        <v>712</v>
      </c>
      <c r="E21" s="42" t="s">
        <v>1077</v>
      </c>
      <c r="F21" s="43">
        <v>131937</v>
      </c>
      <c r="G21" s="44" t="s">
        <v>667</v>
      </c>
      <c r="H21" s="41">
        <v>45838</v>
      </c>
    </row>
    <row r="22" spans="2:8" x14ac:dyDescent="0.4">
      <c r="B22" s="40" t="s">
        <v>1078</v>
      </c>
      <c r="C22" s="41">
        <v>45804</v>
      </c>
      <c r="D22" s="42" t="s">
        <v>268</v>
      </c>
      <c r="E22" s="42" t="s">
        <v>1079</v>
      </c>
      <c r="F22" s="43">
        <v>34839.440000000002</v>
      </c>
      <c r="G22" s="44" t="s">
        <v>667</v>
      </c>
      <c r="H22" s="41">
        <v>45838</v>
      </c>
    </row>
    <row r="23" spans="2:8" x14ac:dyDescent="0.4">
      <c r="B23" s="40" t="s">
        <v>302</v>
      </c>
      <c r="C23" s="41">
        <v>45805</v>
      </c>
      <c r="D23" s="42" t="s">
        <v>1080</v>
      </c>
      <c r="E23" s="42" t="s">
        <v>1081</v>
      </c>
      <c r="F23" s="43">
        <v>176262.5</v>
      </c>
      <c r="G23" s="44" t="s">
        <v>667</v>
      </c>
      <c r="H23" s="41">
        <v>45838</v>
      </c>
    </row>
    <row r="24" spans="2:8" x14ac:dyDescent="0.4">
      <c r="B24" s="40" t="s">
        <v>1083</v>
      </c>
      <c r="C24" s="41">
        <v>45804</v>
      </c>
      <c r="D24" s="42" t="s">
        <v>473</v>
      </c>
      <c r="E24" s="42" t="s">
        <v>1084</v>
      </c>
      <c r="F24" s="43">
        <v>17700</v>
      </c>
      <c r="G24" s="44" t="s">
        <v>667</v>
      </c>
      <c r="H24" s="41">
        <v>45838</v>
      </c>
    </row>
    <row r="25" spans="2:8" x14ac:dyDescent="0.4">
      <c r="B25" s="40" t="s">
        <v>1085</v>
      </c>
      <c r="C25" s="41">
        <v>45805</v>
      </c>
      <c r="D25" s="42" t="s">
        <v>1086</v>
      </c>
      <c r="E25" s="42" t="s">
        <v>1087</v>
      </c>
      <c r="F25" s="43">
        <v>53000</v>
      </c>
      <c r="G25" s="44" t="s">
        <v>667</v>
      </c>
      <c r="H25" s="41">
        <v>45838</v>
      </c>
    </row>
    <row r="26" spans="2:8" x14ac:dyDescent="0.4">
      <c r="B26" s="40" t="s">
        <v>1090</v>
      </c>
      <c r="C26" s="41">
        <v>45777</v>
      </c>
      <c r="D26" s="42" t="s">
        <v>1088</v>
      </c>
      <c r="E26" s="42" t="s">
        <v>1089</v>
      </c>
      <c r="F26" s="43">
        <v>1440000</v>
      </c>
      <c r="G26" s="44" t="s">
        <v>667</v>
      </c>
      <c r="H26" s="41">
        <v>45838</v>
      </c>
    </row>
    <row r="27" spans="2:8" x14ac:dyDescent="0.4">
      <c r="B27" s="40" t="s">
        <v>1093</v>
      </c>
      <c r="C27" s="41">
        <v>45800</v>
      </c>
      <c r="D27" s="42" t="s">
        <v>1094</v>
      </c>
      <c r="E27" s="42" t="s">
        <v>1095</v>
      </c>
      <c r="F27" s="43">
        <v>23600</v>
      </c>
      <c r="G27" s="44" t="s">
        <v>667</v>
      </c>
      <c r="H27" s="41">
        <v>45838</v>
      </c>
    </row>
    <row r="28" spans="2:8" x14ac:dyDescent="0.4">
      <c r="B28" s="26"/>
      <c r="C28" s="26"/>
      <c r="D28" s="26"/>
      <c r="E28" s="26" t="s">
        <v>39</v>
      </c>
      <c r="F28" s="46">
        <f>+SUM(Tabla4346789101112131415161718192021232425262728293031323334363738394041424344[MONTO])</f>
        <v>4281698.3600000003</v>
      </c>
      <c r="G28" s="25"/>
      <c r="H28" s="26"/>
    </row>
    <row r="29" spans="2:8" x14ac:dyDescent="0.4">
      <c r="B29" s="29" t="s">
        <v>40</v>
      </c>
      <c r="C29" s="29"/>
      <c r="D29" s="29"/>
      <c r="E29" s="29"/>
      <c r="G29" s="35"/>
      <c r="H29" s="29"/>
    </row>
    <row r="30" spans="2:8" x14ac:dyDescent="0.4">
      <c r="B30" s="29"/>
      <c r="C30" s="29"/>
      <c r="D30" s="29"/>
      <c r="E30" s="29"/>
      <c r="G30" s="35"/>
      <c r="H30" s="29"/>
    </row>
    <row r="31" spans="2:8" x14ac:dyDescent="0.4">
      <c r="B31" s="28" t="s">
        <v>41</v>
      </c>
      <c r="C31" s="29"/>
      <c r="D31" s="29"/>
      <c r="E31" s="28" t="s">
        <v>42</v>
      </c>
      <c r="G31" s="28" t="s">
        <v>43</v>
      </c>
      <c r="H31" s="29"/>
    </row>
    <row r="32" spans="2:8" x14ac:dyDescent="0.4">
      <c r="B32" s="29"/>
      <c r="C32" s="29"/>
      <c r="D32" s="29"/>
      <c r="E32" s="29"/>
      <c r="G32" s="35"/>
      <c r="H32" s="29"/>
    </row>
    <row r="33" spans="2:8" x14ac:dyDescent="0.4">
      <c r="B33" s="29"/>
      <c r="C33" s="29"/>
      <c r="D33" s="29"/>
      <c r="E33" s="29"/>
      <c r="G33" s="35"/>
      <c r="H33" s="29"/>
    </row>
    <row r="34" spans="2:8" x14ac:dyDescent="0.4">
      <c r="B34" s="36" t="s">
        <v>44</v>
      </c>
      <c r="E34" s="30" t="s">
        <v>45</v>
      </c>
      <c r="G34" s="30" t="s">
        <v>46</v>
      </c>
    </row>
    <row r="35" spans="2:8" x14ac:dyDescent="0.4">
      <c r="B35" s="36" t="s">
        <v>705</v>
      </c>
      <c r="E35" s="30" t="s">
        <v>1091</v>
      </c>
      <c r="G35" s="30" t="s">
        <v>949</v>
      </c>
    </row>
    <row r="36" spans="2:8" x14ac:dyDescent="0.4">
      <c r="B36" s="28" t="s">
        <v>999</v>
      </c>
      <c r="E36" s="30" t="s">
        <v>856</v>
      </c>
      <c r="F36" s="37"/>
      <c r="G36" s="30" t="s">
        <v>52</v>
      </c>
    </row>
    <row r="38" spans="2:8" x14ac:dyDescent="0.4">
      <c r="E38" s="37"/>
    </row>
    <row r="39" spans="2:8" x14ac:dyDescent="0.4">
      <c r="D39" s="30" t="s">
        <v>1035</v>
      </c>
      <c r="E39" s="37"/>
    </row>
    <row r="40" spans="2:8" x14ac:dyDescent="0.4">
      <c r="E40" s="37"/>
    </row>
    <row r="42" spans="2:8" x14ac:dyDescent="0.4">
      <c r="B42" s="29"/>
    </row>
    <row r="55" spans="5:5" x14ac:dyDescent="0.4">
      <c r="E55"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97D24-CF15-4E08-A9CD-EE445419DA2E}">
  <dimension ref="B1:H61"/>
  <sheetViews>
    <sheetView tabSelected="1" zoomScale="50" zoomScaleNormal="50" workbookViewId="0">
      <selection activeCell="J33" sqref="J33"/>
    </sheetView>
  </sheetViews>
  <sheetFormatPr baseColWidth="10" defaultColWidth="11.42578125" defaultRowHeight="26.25" x14ac:dyDescent="0.4"/>
  <cols>
    <col min="1" max="1" width="5.28515625" style="30" customWidth="1"/>
    <col min="2" max="2" width="45" style="30" customWidth="1"/>
    <col min="3" max="3" width="29" style="30" customWidth="1"/>
    <col min="4" max="4" width="89.140625" style="30"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1142</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992</v>
      </c>
      <c r="F13" s="43">
        <v>2364360</v>
      </c>
      <c r="G13" s="44" t="s">
        <v>663</v>
      </c>
      <c r="H13" s="41">
        <v>45869</v>
      </c>
    </row>
    <row r="14" spans="2:8" x14ac:dyDescent="0.4">
      <c r="B14" s="40" t="s">
        <v>1097</v>
      </c>
      <c r="C14" s="41">
        <v>45804</v>
      </c>
      <c r="D14" s="42" t="s">
        <v>989</v>
      </c>
      <c r="E14" s="42" t="s">
        <v>1096</v>
      </c>
      <c r="F14" s="43">
        <v>298414.94</v>
      </c>
      <c r="G14" s="44" t="s">
        <v>667</v>
      </c>
      <c r="H14" s="41">
        <v>45869</v>
      </c>
    </row>
    <row r="15" spans="2:8" ht="52.5" x14ac:dyDescent="0.4">
      <c r="B15" s="40" t="s">
        <v>564</v>
      </c>
      <c r="C15" s="41">
        <v>45818</v>
      </c>
      <c r="D15" s="42" t="s">
        <v>1098</v>
      </c>
      <c r="E15" s="42" t="s">
        <v>1099</v>
      </c>
      <c r="F15" s="43">
        <v>24780</v>
      </c>
      <c r="G15" s="44" t="s">
        <v>667</v>
      </c>
      <c r="H15" s="41">
        <v>45869</v>
      </c>
    </row>
    <row r="16" spans="2:8" ht="52.5" x14ac:dyDescent="0.4">
      <c r="B16" s="40" t="s">
        <v>1100</v>
      </c>
      <c r="C16" s="41">
        <v>45819</v>
      </c>
      <c r="D16" s="42" t="s">
        <v>1101</v>
      </c>
      <c r="E16" s="42" t="s">
        <v>1102</v>
      </c>
      <c r="F16" s="43">
        <v>184056.31</v>
      </c>
      <c r="G16" s="44" t="s">
        <v>667</v>
      </c>
      <c r="H16" s="41">
        <v>45869</v>
      </c>
    </row>
    <row r="17" spans="2:8" ht="52.5" x14ac:dyDescent="0.4">
      <c r="B17" s="40" t="s">
        <v>680</v>
      </c>
      <c r="C17" s="41">
        <v>45824</v>
      </c>
      <c r="D17" s="42" t="s">
        <v>1103</v>
      </c>
      <c r="E17" s="42" t="s">
        <v>1104</v>
      </c>
      <c r="F17" s="43">
        <v>48852</v>
      </c>
      <c r="G17" s="44" t="s">
        <v>667</v>
      </c>
      <c r="H17" s="41">
        <v>45869</v>
      </c>
    </row>
    <row r="18" spans="2:8" x14ac:dyDescent="0.4">
      <c r="B18" s="40" t="s">
        <v>1105</v>
      </c>
      <c r="C18" s="41">
        <v>45828</v>
      </c>
      <c r="D18" s="42" t="s">
        <v>1106</v>
      </c>
      <c r="E18" s="42" t="s">
        <v>1107</v>
      </c>
      <c r="F18" s="43">
        <v>15222</v>
      </c>
      <c r="G18" s="44" t="s">
        <v>667</v>
      </c>
      <c r="H18" s="41">
        <v>45869</v>
      </c>
    </row>
    <row r="19" spans="2:8" x14ac:dyDescent="0.4">
      <c r="B19" s="40" t="s">
        <v>1108</v>
      </c>
      <c r="C19" s="41">
        <v>45838</v>
      </c>
      <c r="D19" s="42" t="s">
        <v>802</v>
      </c>
      <c r="E19" s="42" t="s">
        <v>1109</v>
      </c>
      <c r="F19" s="43">
        <v>3600</v>
      </c>
      <c r="G19" s="44" t="s">
        <v>667</v>
      </c>
      <c r="H19" s="41">
        <v>45869</v>
      </c>
    </row>
    <row r="20" spans="2:8" x14ac:dyDescent="0.4">
      <c r="B20" s="40" t="s">
        <v>1110</v>
      </c>
      <c r="C20" s="41">
        <v>45832</v>
      </c>
      <c r="D20" s="42" t="s">
        <v>288</v>
      </c>
      <c r="E20" s="42" t="s">
        <v>1111</v>
      </c>
      <c r="F20" s="43">
        <v>131937</v>
      </c>
      <c r="G20" s="44" t="s">
        <v>667</v>
      </c>
      <c r="H20" s="41">
        <v>45869</v>
      </c>
    </row>
    <row r="21" spans="2:8" x14ac:dyDescent="0.4">
      <c r="B21" s="40" t="s">
        <v>1112</v>
      </c>
      <c r="C21" s="41">
        <v>45836</v>
      </c>
      <c r="D21" s="42" t="s">
        <v>288</v>
      </c>
      <c r="E21" s="42" t="s">
        <v>1113</v>
      </c>
      <c r="F21" s="43">
        <v>192006.1</v>
      </c>
      <c r="G21" s="44" t="s">
        <v>667</v>
      </c>
      <c r="H21" s="41">
        <v>45869</v>
      </c>
    </row>
    <row r="22" spans="2:8" ht="52.5" x14ac:dyDescent="0.4">
      <c r="B22" s="40" t="s">
        <v>1114</v>
      </c>
      <c r="C22" s="41">
        <v>45824</v>
      </c>
      <c r="D22" s="42" t="s">
        <v>1115</v>
      </c>
      <c r="E22" s="42" t="s">
        <v>1116</v>
      </c>
      <c r="F22" s="43">
        <v>305309.90000000002</v>
      </c>
      <c r="G22" s="44" t="s">
        <v>667</v>
      </c>
      <c r="H22" s="41">
        <v>45869</v>
      </c>
    </row>
    <row r="23" spans="2:8" x14ac:dyDescent="0.4">
      <c r="B23" s="40" t="s">
        <v>438</v>
      </c>
      <c r="C23" s="41">
        <v>45813</v>
      </c>
      <c r="D23" s="42" t="s">
        <v>1117</v>
      </c>
      <c r="E23" s="42" t="s">
        <v>1118</v>
      </c>
      <c r="F23" s="43">
        <v>106050</v>
      </c>
      <c r="G23" s="44" t="s">
        <v>667</v>
      </c>
      <c r="H23" s="41">
        <v>45869</v>
      </c>
    </row>
    <row r="24" spans="2:8" ht="52.5" x14ac:dyDescent="0.4">
      <c r="B24" s="40" t="s">
        <v>1119</v>
      </c>
      <c r="C24" s="41">
        <v>45811</v>
      </c>
      <c r="D24" s="42" t="s">
        <v>1120</v>
      </c>
      <c r="E24" s="42" t="s">
        <v>1121</v>
      </c>
      <c r="F24" s="43">
        <v>343125</v>
      </c>
      <c r="G24" s="44" t="s">
        <v>667</v>
      </c>
      <c r="H24" s="41">
        <v>45869</v>
      </c>
    </row>
    <row r="25" spans="2:8" ht="52.5" x14ac:dyDescent="0.4">
      <c r="B25" s="40" t="s">
        <v>1122</v>
      </c>
      <c r="C25" s="41"/>
      <c r="D25" s="42" t="s">
        <v>1123</v>
      </c>
      <c r="E25" s="42" t="s">
        <v>1125</v>
      </c>
      <c r="F25" s="43">
        <v>899883.2</v>
      </c>
      <c r="G25" s="44" t="s">
        <v>667</v>
      </c>
      <c r="H25" s="41">
        <v>45869</v>
      </c>
    </row>
    <row r="26" spans="2:8" x14ac:dyDescent="0.4">
      <c r="B26" s="40" t="s">
        <v>1124</v>
      </c>
      <c r="C26" s="41">
        <v>45833</v>
      </c>
      <c r="D26" s="42" t="s">
        <v>268</v>
      </c>
      <c r="E26" s="42" t="s">
        <v>1079</v>
      </c>
      <c r="F26" s="43">
        <v>36095.870000000003</v>
      </c>
      <c r="G26" s="44" t="s">
        <v>667</v>
      </c>
      <c r="H26" s="41">
        <v>45869</v>
      </c>
    </row>
    <row r="27" spans="2:8" ht="52.5" x14ac:dyDescent="0.4">
      <c r="B27" s="40" t="s">
        <v>1126</v>
      </c>
      <c r="C27" s="41">
        <v>45791</v>
      </c>
      <c r="D27" s="42" t="s">
        <v>473</v>
      </c>
      <c r="E27" s="42" t="s">
        <v>1127</v>
      </c>
      <c r="F27" s="43">
        <v>21830</v>
      </c>
      <c r="G27" s="44" t="s">
        <v>667</v>
      </c>
      <c r="H27" s="41">
        <v>45869</v>
      </c>
    </row>
    <row r="28" spans="2:8" x14ac:dyDescent="0.4">
      <c r="B28" s="40" t="s">
        <v>1128</v>
      </c>
      <c r="C28" s="41">
        <v>45769</v>
      </c>
      <c r="D28" s="42" t="s">
        <v>1129</v>
      </c>
      <c r="E28" s="42" t="s">
        <v>1130</v>
      </c>
      <c r="F28" s="43">
        <v>51359.5</v>
      </c>
      <c r="G28" s="44" t="s">
        <v>667</v>
      </c>
      <c r="H28" s="41">
        <v>45869</v>
      </c>
    </row>
    <row r="29" spans="2:8" x14ac:dyDescent="0.4">
      <c r="B29" s="40" t="s">
        <v>1131</v>
      </c>
      <c r="C29" s="41">
        <v>45838</v>
      </c>
      <c r="D29" s="42" t="s">
        <v>1132</v>
      </c>
      <c r="E29" s="42" t="s">
        <v>1133</v>
      </c>
      <c r="F29" s="43">
        <v>18340.849999999999</v>
      </c>
      <c r="G29" s="44" t="s">
        <v>667</v>
      </c>
      <c r="H29" s="41">
        <v>45869</v>
      </c>
    </row>
    <row r="30" spans="2:8" x14ac:dyDescent="0.4">
      <c r="B30" s="40" t="s">
        <v>1134</v>
      </c>
      <c r="C30" s="41">
        <v>45832</v>
      </c>
      <c r="D30" s="42" t="s">
        <v>909</v>
      </c>
      <c r="E30" s="42" t="s">
        <v>1135</v>
      </c>
      <c r="F30" s="43">
        <v>510000</v>
      </c>
      <c r="G30" s="44" t="s">
        <v>667</v>
      </c>
      <c r="H30" s="41">
        <v>45869</v>
      </c>
    </row>
    <row r="31" spans="2:8" ht="52.5" x14ac:dyDescent="0.4">
      <c r="B31" s="40" t="s">
        <v>1136</v>
      </c>
      <c r="C31" s="41">
        <v>45835</v>
      </c>
      <c r="D31" s="42" t="s">
        <v>1137</v>
      </c>
      <c r="E31" s="42" t="s">
        <v>1138</v>
      </c>
      <c r="F31" s="43">
        <v>53218</v>
      </c>
      <c r="G31" s="44" t="s">
        <v>667</v>
      </c>
      <c r="H31" s="41">
        <v>45869</v>
      </c>
    </row>
    <row r="32" spans="2:8" ht="52.5" x14ac:dyDescent="0.4">
      <c r="B32" s="40" t="s">
        <v>1139</v>
      </c>
      <c r="C32" s="41">
        <v>45800</v>
      </c>
      <c r="D32" s="42" t="s">
        <v>968</v>
      </c>
      <c r="E32" s="42" t="s">
        <v>1140</v>
      </c>
      <c r="F32" s="43">
        <v>1190000</v>
      </c>
      <c r="G32" s="44" t="s">
        <v>667</v>
      </c>
      <c r="H32" s="41">
        <v>45869</v>
      </c>
    </row>
    <row r="33" spans="2:8" ht="52.5" x14ac:dyDescent="0.4">
      <c r="B33" s="40" t="s">
        <v>1141</v>
      </c>
      <c r="C33" s="41">
        <v>45828</v>
      </c>
      <c r="D33" s="42" t="s">
        <v>32</v>
      </c>
      <c r="E33" s="42" t="s">
        <v>1143</v>
      </c>
      <c r="F33" s="43">
        <v>36721.599999999999</v>
      </c>
      <c r="G33" s="44" t="s">
        <v>667</v>
      </c>
      <c r="H33" s="41">
        <v>45869</v>
      </c>
    </row>
    <row r="34" spans="2:8" x14ac:dyDescent="0.4">
      <c r="B34" s="26"/>
      <c r="C34" s="26"/>
      <c r="D34" s="26"/>
      <c r="E34" s="26" t="s">
        <v>39</v>
      </c>
      <c r="F34" s="46">
        <f>+SUM(Tabla434678910111213141516171819202123242526272829303132333436373839404142434445[MONTO])</f>
        <v>6835162.2699999996</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705</v>
      </c>
      <c r="E41" s="30" t="s">
        <v>1091</v>
      </c>
      <c r="G41" s="30" t="s">
        <v>949</v>
      </c>
    </row>
    <row r="42" spans="2:8" x14ac:dyDescent="0.4">
      <c r="B42" s="28" t="s">
        <v>999</v>
      </c>
      <c r="E42" s="30" t="s">
        <v>856</v>
      </c>
      <c r="F42" s="37"/>
      <c r="G42" s="30" t="s">
        <v>52</v>
      </c>
    </row>
    <row r="44" spans="2:8" x14ac:dyDescent="0.4">
      <c r="E44" s="37"/>
    </row>
    <row r="45" spans="2:8" x14ac:dyDescent="0.4">
      <c r="D45" s="30" t="s">
        <v>1035</v>
      </c>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9E399-C51B-490A-A74D-09E2E4E60F89}">
  <dimension ref="B1:F44"/>
  <sheetViews>
    <sheetView zoomScale="50" zoomScaleNormal="50" workbookViewId="0">
      <selection activeCell="O20" sqref="O2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7" width="11.85546875" style="30" customWidth="1"/>
    <col min="8" max="8" width="12.140625" style="30" customWidth="1"/>
    <col min="9" max="16384" width="11.42578125" style="30"/>
  </cols>
  <sheetData>
    <row r="1" spans="2:6" x14ac:dyDescent="0.4">
      <c r="B1" s="29"/>
      <c r="C1" s="29"/>
      <c r="D1" s="29"/>
      <c r="E1" s="29"/>
      <c r="F1" s="29"/>
    </row>
    <row r="2" spans="2:6" x14ac:dyDescent="0.4">
      <c r="B2" s="53" t="s">
        <v>0</v>
      </c>
      <c r="C2" s="53"/>
      <c r="D2" s="53"/>
      <c r="E2" s="53"/>
      <c r="F2" s="53"/>
    </row>
    <row r="3" spans="2:6" x14ac:dyDescent="0.4">
      <c r="B3" s="54" t="s">
        <v>1</v>
      </c>
      <c r="C3" s="53"/>
      <c r="D3" s="53"/>
      <c r="E3" s="53"/>
      <c r="F3" s="53"/>
    </row>
    <row r="4" spans="2:6" x14ac:dyDescent="0.4">
      <c r="B4" s="53" t="s">
        <v>2</v>
      </c>
      <c r="C4" s="53"/>
      <c r="D4" s="53"/>
      <c r="E4" s="53"/>
      <c r="F4" s="53"/>
    </row>
    <row r="5" spans="2:6" ht="28.5" customHeight="1" x14ac:dyDescent="0.4">
      <c r="B5" s="53"/>
      <c r="C5" s="53"/>
      <c r="D5" s="53"/>
      <c r="E5" s="53"/>
      <c r="F5" s="53"/>
    </row>
    <row r="6" spans="2:6" x14ac:dyDescent="0.4">
      <c r="B6" s="55" t="s">
        <v>857</v>
      </c>
      <c r="C6" s="55"/>
      <c r="D6" s="55"/>
      <c r="E6" s="55"/>
      <c r="F6" s="55"/>
    </row>
    <row r="7" spans="2:6" ht="28.5" customHeight="1" x14ac:dyDescent="0.4">
      <c r="B7" s="53" t="s">
        <v>0</v>
      </c>
      <c r="C7" s="53"/>
      <c r="D7" s="53"/>
      <c r="E7" s="53"/>
      <c r="F7" s="53"/>
    </row>
    <row r="8" spans="2:6" ht="21" customHeight="1" x14ac:dyDescent="0.4">
      <c r="B8" s="53"/>
      <c r="C8" s="53"/>
      <c r="D8" s="53"/>
      <c r="E8" s="53"/>
      <c r="F8" s="53"/>
    </row>
    <row r="9" spans="2:6" x14ac:dyDescent="0.4">
      <c r="B9" s="48" t="s">
        <v>4</v>
      </c>
      <c r="C9" s="48"/>
      <c r="D9" s="48"/>
      <c r="E9" s="29"/>
      <c r="F9" s="29"/>
    </row>
    <row r="10" spans="2:6" x14ac:dyDescent="0.4">
      <c r="B10" s="29"/>
      <c r="C10" s="29"/>
      <c r="D10" s="29"/>
      <c r="E10" s="29"/>
      <c r="F10" s="29"/>
    </row>
    <row r="11" spans="2:6" ht="27" thickBot="1" x14ac:dyDescent="0.45">
      <c r="B11" s="32"/>
      <c r="C11" s="32"/>
      <c r="D11" s="32"/>
      <c r="E11" s="32"/>
      <c r="F11" s="32"/>
    </row>
    <row r="12" spans="2:6" ht="53.25" thickBot="1" x14ac:dyDescent="0.45">
      <c r="B12" s="38" t="s">
        <v>437</v>
      </c>
      <c r="C12" s="33" t="s">
        <v>6</v>
      </c>
      <c r="D12" s="33" t="s">
        <v>7</v>
      </c>
      <c r="E12" s="33" t="s">
        <v>8</v>
      </c>
      <c r="F12" s="33" t="s">
        <v>9</v>
      </c>
    </row>
    <row r="13" spans="2:6" x14ac:dyDescent="0.4">
      <c r="B13" s="17" t="s">
        <v>871</v>
      </c>
      <c r="C13" s="18">
        <v>45527</v>
      </c>
      <c r="D13" s="19" t="s">
        <v>872</v>
      </c>
      <c r="E13" s="19" t="s">
        <v>873</v>
      </c>
      <c r="F13" s="20">
        <v>102636.4</v>
      </c>
    </row>
    <row r="14" spans="2:6" x14ac:dyDescent="0.4">
      <c r="B14" s="17" t="s">
        <v>824</v>
      </c>
      <c r="C14" s="18">
        <v>45504</v>
      </c>
      <c r="D14" s="19" t="s">
        <v>874</v>
      </c>
      <c r="E14" s="19" t="s">
        <v>875</v>
      </c>
      <c r="F14" s="20">
        <v>42195</v>
      </c>
    </row>
    <row r="15" spans="2:6" x14ac:dyDescent="0.4">
      <c r="B15" s="17" t="s">
        <v>634</v>
      </c>
      <c r="C15" s="18" t="s">
        <v>876</v>
      </c>
      <c r="D15" s="19" t="s">
        <v>303</v>
      </c>
      <c r="E15" s="19" t="s">
        <v>877</v>
      </c>
      <c r="F15" s="20">
        <v>161070</v>
      </c>
    </row>
    <row r="16" spans="2:6" ht="52.5" x14ac:dyDescent="0.4">
      <c r="B16" s="17" t="s">
        <v>878</v>
      </c>
      <c r="C16" s="18">
        <v>45525</v>
      </c>
      <c r="D16" s="19" t="s">
        <v>879</v>
      </c>
      <c r="E16" s="19" t="s">
        <v>880</v>
      </c>
      <c r="F16" s="20">
        <v>658300</v>
      </c>
    </row>
    <row r="17" spans="2:6" x14ac:dyDescent="0.4">
      <c r="B17" s="26"/>
      <c r="C17" s="26"/>
      <c r="D17" s="26"/>
      <c r="E17" s="26" t="s">
        <v>39</v>
      </c>
      <c r="F17" s="24">
        <f>SUBTOTAL(109,Tabla434678910111213141516171819202123242526272829303132333435[MONTO])</f>
        <v>964201.4</v>
      </c>
    </row>
    <row r="18" spans="2:6" x14ac:dyDescent="0.4">
      <c r="B18" s="29" t="s">
        <v>40</v>
      </c>
      <c r="C18" s="29"/>
      <c r="D18" s="29"/>
      <c r="E18" s="29"/>
    </row>
    <row r="19" spans="2:6" x14ac:dyDescent="0.4">
      <c r="B19" s="29"/>
      <c r="C19" s="29"/>
      <c r="D19" s="29"/>
      <c r="E19" s="29"/>
    </row>
    <row r="20" spans="2:6" x14ac:dyDescent="0.4">
      <c r="B20" s="28" t="s">
        <v>41</v>
      </c>
      <c r="C20" s="29"/>
      <c r="D20" s="29"/>
      <c r="E20" s="28" t="s">
        <v>42</v>
      </c>
    </row>
    <row r="21" spans="2:6" x14ac:dyDescent="0.4">
      <c r="B21" s="29"/>
      <c r="C21" s="29"/>
      <c r="D21" s="29"/>
      <c r="E21" s="29"/>
    </row>
    <row r="22" spans="2:6" x14ac:dyDescent="0.4">
      <c r="B22" s="29"/>
      <c r="C22" s="29"/>
      <c r="D22" s="29"/>
      <c r="E22" s="29"/>
    </row>
    <row r="23" spans="2:6" x14ac:dyDescent="0.4">
      <c r="B23" s="36" t="s">
        <v>44</v>
      </c>
      <c r="E23" s="30" t="s">
        <v>45</v>
      </c>
    </row>
    <row r="24" spans="2:6" x14ac:dyDescent="0.4">
      <c r="B24" s="36" t="s">
        <v>705</v>
      </c>
      <c r="E24" s="30" t="s">
        <v>48</v>
      </c>
    </row>
    <row r="25" spans="2:6" x14ac:dyDescent="0.4">
      <c r="B25" s="28" t="s">
        <v>855</v>
      </c>
      <c r="E25" s="30" t="s">
        <v>856</v>
      </c>
      <c r="F25" s="37"/>
    </row>
    <row r="27" spans="2:6" x14ac:dyDescent="0.4">
      <c r="E27" s="37"/>
    </row>
    <row r="28" spans="2:6" x14ac:dyDescent="0.4">
      <c r="E28" s="37"/>
    </row>
    <row r="29" spans="2:6" x14ac:dyDescent="0.4">
      <c r="E29" s="37"/>
    </row>
    <row r="31" spans="2:6" x14ac:dyDescent="0.4">
      <c r="B31" s="29"/>
    </row>
    <row r="44" spans="5:5" x14ac:dyDescent="0.4">
      <c r="E44" s="37"/>
    </row>
  </sheetData>
  <mergeCells count="8">
    <mergeCell ref="B8:F8"/>
    <mergeCell ref="B9:D9"/>
    <mergeCell ref="B2:F2"/>
    <mergeCell ref="B3:F3"/>
    <mergeCell ref="B4:F4"/>
    <mergeCell ref="B5:F5"/>
    <mergeCell ref="B6:F6"/>
    <mergeCell ref="B7:F7"/>
  </mergeCells>
  <pageMargins left="0.51181102362204722" right="0" top="0" bottom="0" header="0.51181102362204722" footer="0.31496062992125984"/>
  <pageSetup paperSize="9" scale="30"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51D10-D898-4D4E-9000-4ECECD9A4726}">
  <dimension ref="B1:H50"/>
  <sheetViews>
    <sheetView zoomScale="40" zoomScaleNormal="40" workbookViewId="0">
      <selection activeCell="E44" sqref="E44"/>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110</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44712</v>
      </c>
    </row>
    <row r="14" spans="2:8" ht="52.5" x14ac:dyDescent="0.4">
      <c r="B14" s="17">
        <v>156</v>
      </c>
      <c r="C14" s="18">
        <v>44531</v>
      </c>
      <c r="D14" s="19" t="s">
        <v>54</v>
      </c>
      <c r="E14" s="19" t="s">
        <v>55</v>
      </c>
      <c r="F14" s="20">
        <v>77563.199999999997</v>
      </c>
      <c r="G14" s="21" t="s">
        <v>15</v>
      </c>
      <c r="H14" s="18">
        <v>44712</v>
      </c>
    </row>
    <row r="15" spans="2:8" x14ac:dyDescent="0.4">
      <c r="B15" s="17" t="s">
        <v>77</v>
      </c>
      <c r="C15" s="18">
        <v>44637</v>
      </c>
      <c r="D15" s="19" t="s">
        <v>78</v>
      </c>
      <c r="E15" s="19" t="s">
        <v>79</v>
      </c>
      <c r="F15" s="20">
        <v>10152.719999999999</v>
      </c>
      <c r="G15" s="21" t="s">
        <v>15</v>
      </c>
      <c r="H15" s="18">
        <v>44712</v>
      </c>
    </row>
    <row r="16" spans="2:8" x14ac:dyDescent="0.4">
      <c r="B16" s="17" t="s">
        <v>111</v>
      </c>
      <c r="C16" s="18">
        <v>44696</v>
      </c>
      <c r="D16" s="19" t="s">
        <v>112</v>
      </c>
      <c r="E16" s="19" t="s">
        <v>113</v>
      </c>
      <c r="F16" s="20">
        <v>34456</v>
      </c>
      <c r="G16" s="21" t="s">
        <v>15</v>
      </c>
      <c r="H16" s="18">
        <v>44712</v>
      </c>
    </row>
    <row r="17" spans="2:8" x14ac:dyDescent="0.4">
      <c r="B17" s="17" t="s">
        <v>114</v>
      </c>
      <c r="C17" s="18">
        <v>44700</v>
      </c>
      <c r="D17" s="19" t="s">
        <v>35</v>
      </c>
      <c r="E17" s="19" t="s">
        <v>115</v>
      </c>
      <c r="F17" s="20">
        <v>206141.44</v>
      </c>
      <c r="G17" s="21" t="s">
        <v>15</v>
      </c>
      <c r="H17" s="18">
        <v>44712</v>
      </c>
    </row>
    <row r="18" spans="2:8" x14ac:dyDescent="0.4">
      <c r="B18" s="17" t="s">
        <v>116</v>
      </c>
      <c r="C18" s="18">
        <v>44705</v>
      </c>
      <c r="D18" s="19" t="s">
        <v>117</v>
      </c>
      <c r="E18" s="19" t="s">
        <v>118</v>
      </c>
      <c r="F18" s="20">
        <v>69030</v>
      </c>
      <c r="G18" s="21" t="s">
        <v>15</v>
      </c>
      <c r="H18" s="18">
        <v>44712</v>
      </c>
    </row>
    <row r="19" spans="2:8" x14ac:dyDescent="0.4">
      <c r="B19" s="17" t="s">
        <v>119</v>
      </c>
      <c r="C19" s="18">
        <v>44707</v>
      </c>
      <c r="D19" s="19" t="s">
        <v>120</v>
      </c>
      <c r="E19" s="19" t="s">
        <v>121</v>
      </c>
      <c r="F19" s="20">
        <v>3776</v>
      </c>
      <c r="G19" s="21" t="s">
        <v>15</v>
      </c>
      <c r="H19" s="18">
        <v>44712</v>
      </c>
    </row>
    <row r="20" spans="2:8" x14ac:dyDescent="0.4">
      <c r="B20" s="17" t="s">
        <v>122</v>
      </c>
      <c r="C20" s="18">
        <v>44709</v>
      </c>
      <c r="D20" s="19" t="s">
        <v>26</v>
      </c>
      <c r="E20" s="19" t="s">
        <v>123</v>
      </c>
      <c r="F20" s="20">
        <v>437257.87</v>
      </c>
      <c r="G20" s="21" t="s">
        <v>15</v>
      </c>
      <c r="H20" s="18">
        <v>44712</v>
      </c>
    </row>
    <row r="21" spans="2:8" x14ac:dyDescent="0.4">
      <c r="B21" s="17" t="s">
        <v>124</v>
      </c>
      <c r="C21" s="18">
        <v>44711</v>
      </c>
      <c r="D21" s="19" t="s">
        <v>125</v>
      </c>
      <c r="E21" s="19" t="s">
        <v>126</v>
      </c>
      <c r="F21" s="20">
        <v>98500</v>
      </c>
      <c r="G21" s="21" t="s">
        <v>15</v>
      </c>
      <c r="H21" s="18">
        <v>44712</v>
      </c>
    </row>
    <row r="22" spans="2:8" x14ac:dyDescent="0.4">
      <c r="B22" s="17" t="s">
        <v>31</v>
      </c>
      <c r="C22" s="18">
        <v>44712</v>
      </c>
      <c r="D22" s="19" t="s">
        <v>37</v>
      </c>
      <c r="E22" s="19" t="s">
        <v>38</v>
      </c>
      <c r="F22" s="20">
        <v>1467500</v>
      </c>
      <c r="G22" s="21" t="s">
        <v>15</v>
      </c>
      <c r="H22" s="18">
        <v>44712</v>
      </c>
    </row>
    <row r="23" spans="2:8" x14ac:dyDescent="0.4">
      <c r="B23" s="26"/>
      <c r="C23" s="26"/>
      <c r="D23" s="26"/>
      <c r="E23" s="26" t="s">
        <v>39</v>
      </c>
      <c r="F23" s="24">
        <f>SUBTOTAL(109,Tabla4346[MONTO])</f>
        <v>2474791.69</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47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E3963-9638-4F49-9782-233C44FE0215}">
  <dimension ref="B1:H68"/>
  <sheetViews>
    <sheetView zoomScale="40" zoomScaleNormal="40" workbookViewId="0">
      <selection activeCell="B36" sqref="B3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127</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44773</v>
      </c>
    </row>
    <row r="14" spans="2:8" ht="52.5" x14ac:dyDescent="0.4">
      <c r="B14" s="17">
        <v>156</v>
      </c>
      <c r="C14" s="18">
        <v>44531</v>
      </c>
      <c r="D14" s="19" t="s">
        <v>54</v>
      </c>
      <c r="E14" s="19" t="s">
        <v>55</v>
      </c>
      <c r="F14" s="20">
        <v>77563.199999999997</v>
      </c>
      <c r="G14" s="21" t="s">
        <v>15</v>
      </c>
      <c r="H14" s="18">
        <v>44773</v>
      </c>
    </row>
    <row r="15" spans="2:8" x14ac:dyDescent="0.4">
      <c r="B15" s="17" t="s">
        <v>77</v>
      </c>
      <c r="C15" s="18">
        <v>44637</v>
      </c>
      <c r="D15" s="19" t="s">
        <v>128</v>
      </c>
      <c r="E15" s="19" t="s">
        <v>129</v>
      </c>
      <c r="F15" s="20">
        <v>10152.719999999999</v>
      </c>
      <c r="G15" s="21" t="s">
        <v>15</v>
      </c>
      <c r="H15" s="18">
        <v>44773</v>
      </c>
    </row>
    <row r="16" spans="2:8" x14ac:dyDescent="0.4">
      <c r="B16" s="17" t="s">
        <v>130</v>
      </c>
      <c r="C16" s="18">
        <v>44691</v>
      </c>
      <c r="D16" s="19" t="s">
        <v>131</v>
      </c>
      <c r="E16" s="19" t="s">
        <v>132</v>
      </c>
      <c r="F16" s="20">
        <v>75862.2</v>
      </c>
      <c r="G16" s="21" t="s">
        <v>15</v>
      </c>
      <c r="H16" s="18">
        <v>44773</v>
      </c>
    </row>
    <row r="17" spans="2:8" x14ac:dyDescent="0.4">
      <c r="B17" s="17" t="s">
        <v>111</v>
      </c>
      <c r="C17" s="18">
        <v>44696</v>
      </c>
      <c r="D17" s="19" t="s">
        <v>112</v>
      </c>
      <c r="E17" s="19" t="s">
        <v>133</v>
      </c>
      <c r="F17" s="20">
        <v>34456</v>
      </c>
      <c r="G17" s="21" t="s">
        <v>15</v>
      </c>
      <c r="H17" s="18">
        <v>44773</v>
      </c>
    </row>
    <row r="18" spans="2:8" ht="52.5" x14ac:dyDescent="0.4">
      <c r="B18" s="17" t="s">
        <v>134</v>
      </c>
      <c r="C18" s="18">
        <v>44701</v>
      </c>
      <c r="D18" s="19" t="s">
        <v>135</v>
      </c>
      <c r="E18" s="19" t="s">
        <v>136</v>
      </c>
      <c r="F18" s="20">
        <v>44275</v>
      </c>
      <c r="G18" s="21" t="s">
        <v>15</v>
      </c>
      <c r="H18" s="18">
        <v>44773</v>
      </c>
    </row>
    <row r="19" spans="2:8" x14ac:dyDescent="0.4">
      <c r="B19" s="17" t="s">
        <v>137</v>
      </c>
      <c r="C19" s="18">
        <v>44713</v>
      </c>
      <c r="D19" s="19" t="s">
        <v>138</v>
      </c>
      <c r="E19" s="19" t="s">
        <v>139</v>
      </c>
      <c r="F19" s="20">
        <v>234028</v>
      </c>
      <c r="G19" s="21" t="s">
        <v>15</v>
      </c>
      <c r="H19" s="18">
        <v>44773</v>
      </c>
    </row>
    <row r="20" spans="2:8" x14ac:dyDescent="0.4">
      <c r="B20" s="17" t="s">
        <v>140</v>
      </c>
      <c r="C20" s="18">
        <v>44713</v>
      </c>
      <c r="D20" s="19" t="s">
        <v>63</v>
      </c>
      <c r="E20" s="19" t="s">
        <v>141</v>
      </c>
      <c r="F20" s="20">
        <v>2527.1999999999998</v>
      </c>
      <c r="G20" s="21" t="s">
        <v>15</v>
      </c>
      <c r="H20" s="18">
        <v>44773</v>
      </c>
    </row>
    <row r="21" spans="2:8" ht="52.5" x14ac:dyDescent="0.4">
      <c r="B21" s="17" t="s">
        <v>142</v>
      </c>
      <c r="C21" s="18">
        <v>44715</v>
      </c>
      <c r="D21" s="19" t="s">
        <v>143</v>
      </c>
      <c r="E21" s="19" t="s">
        <v>144</v>
      </c>
      <c r="F21" s="20">
        <v>144406</v>
      </c>
      <c r="G21" s="21" t="s">
        <v>15</v>
      </c>
      <c r="H21" s="18">
        <v>44773</v>
      </c>
    </row>
    <row r="22" spans="2:8" ht="52.5" x14ac:dyDescent="0.4">
      <c r="B22" s="17" t="s">
        <v>145</v>
      </c>
      <c r="C22" s="18">
        <v>44718</v>
      </c>
      <c r="D22" s="19" t="s">
        <v>146</v>
      </c>
      <c r="E22" s="19" t="s">
        <v>147</v>
      </c>
      <c r="F22" s="20">
        <v>19942</v>
      </c>
      <c r="G22" s="21" t="s">
        <v>15</v>
      </c>
      <c r="H22" s="18">
        <v>44773</v>
      </c>
    </row>
    <row r="23" spans="2:8" ht="52.5" x14ac:dyDescent="0.4">
      <c r="B23" s="17" t="s">
        <v>148</v>
      </c>
      <c r="C23" s="18">
        <v>44722</v>
      </c>
      <c r="D23" s="19" t="s">
        <v>149</v>
      </c>
      <c r="E23" s="19" t="s">
        <v>150</v>
      </c>
      <c r="F23" s="20">
        <v>313526</v>
      </c>
      <c r="G23" s="21" t="s">
        <v>15</v>
      </c>
      <c r="H23" s="18">
        <v>44773</v>
      </c>
    </row>
    <row r="24" spans="2:8" x14ac:dyDescent="0.4">
      <c r="B24" s="17" t="s">
        <v>151</v>
      </c>
      <c r="C24" s="18">
        <v>44725</v>
      </c>
      <c r="D24" s="19" t="s">
        <v>131</v>
      </c>
      <c r="E24" s="19" t="s">
        <v>132</v>
      </c>
      <c r="F24" s="20">
        <v>22230.02</v>
      </c>
      <c r="G24" s="21" t="s">
        <v>15</v>
      </c>
      <c r="H24" s="18">
        <v>44773</v>
      </c>
    </row>
    <row r="25" spans="2:8" x14ac:dyDescent="0.4">
      <c r="B25" s="17" t="s">
        <v>152</v>
      </c>
      <c r="C25" s="18">
        <v>44725</v>
      </c>
      <c r="D25" s="19" t="s">
        <v>153</v>
      </c>
      <c r="E25" s="19" t="s">
        <v>154</v>
      </c>
      <c r="F25" s="20">
        <v>107691.28</v>
      </c>
      <c r="G25" s="21" t="s">
        <v>15</v>
      </c>
      <c r="H25" s="18">
        <v>44773</v>
      </c>
    </row>
    <row r="26" spans="2:8" ht="52.5" x14ac:dyDescent="0.4">
      <c r="B26" s="17" t="s">
        <v>155</v>
      </c>
      <c r="C26" s="18">
        <v>44725</v>
      </c>
      <c r="D26" s="19" t="s">
        <v>156</v>
      </c>
      <c r="E26" s="19" t="s">
        <v>157</v>
      </c>
      <c r="F26" s="20">
        <v>159182.5</v>
      </c>
      <c r="G26" s="21" t="s">
        <v>15</v>
      </c>
      <c r="H26" s="18">
        <v>44773</v>
      </c>
    </row>
    <row r="27" spans="2:8" ht="52.5" x14ac:dyDescent="0.4">
      <c r="B27" s="17" t="s">
        <v>158</v>
      </c>
      <c r="C27" s="18">
        <v>44727</v>
      </c>
      <c r="D27" s="19" t="s">
        <v>159</v>
      </c>
      <c r="E27" s="19" t="s">
        <v>160</v>
      </c>
      <c r="F27" s="20">
        <v>62000</v>
      </c>
      <c r="G27" s="21" t="s">
        <v>15</v>
      </c>
      <c r="H27" s="18">
        <v>44773</v>
      </c>
    </row>
    <row r="28" spans="2:8" x14ac:dyDescent="0.4">
      <c r="B28" s="17" t="s">
        <v>161</v>
      </c>
      <c r="C28" s="18">
        <v>44729</v>
      </c>
      <c r="D28" s="19" t="s">
        <v>162</v>
      </c>
      <c r="E28" s="19" t="s">
        <v>163</v>
      </c>
      <c r="F28" s="20">
        <v>79948.399999999994</v>
      </c>
      <c r="G28" s="21" t="s">
        <v>15</v>
      </c>
      <c r="H28" s="18">
        <v>44773</v>
      </c>
    </row>
    <row r="29" spans="2:8" x14ac:dyDescent="0.4">
      <c r="B29" s="17" t="s">
        <v>164</v>
      </c>
      <c r="C29" s="18">
        <v>44729</v>
      </c>
      <c r="D29" s="19" t="s">
        <v>84</v>
      </c>
      <c r="E29" s="19" t="s">
        <v>165</v>
      </c>
      <c r="F29" s="20">
        <v>60000.05</v>
      </c>
      <c r="G29" s="21" t="s">
        <v>15</v>
      </c>
      <c r="H29" s="18">
        <v>44773</v>
      </c>
    </row>
    <row r="30" spans="2:8" ht="52.5" x14ac:dyDescent="0.4">
      <c r="B30" s="17" t="s">
        <v>166</v>
      </c>
      <c r="C30" s="18">
        <v>44729</v>
      </c>
      <c r="D30" s="19" t="s">
        <v>112</v>
      </c>
      <c r="E30" s="19" t="s">
        <v>167</v>
      </c>
      <c r="F30" s="20">
        <v>56061.8</v>
      </c>
      <c r="G30" s="21" t="s">
        <v>15</v>
      </c>
      <c r="H30" s="18">
        <v>44773</v>
      </c>
    </row>
    <row r="31" spans="2:8" x14ac:dyDescent="0.4">
      <c r="B31" s="17" t="s">
        <v>168</v>
      </c>
      <c r="C31" s="18">
        <v>44729</v>
      </c>
      <c r="D31" s="19" t="s">
        <v>112</v>
      </c>
      <c r="E31" s="19" t="s">
        <v>169</v>
      </c>
      <c r="F31" s="20">
        <v>9322</v>
      </c>
      <c r="G31" s="21" t="s">
        <v>15</v>
      </c>
      <c r="H31" s="18">
        <v>44773</v>
      </c>
    </row>
    <row r="32" spans="2:8" ht="52.5" x14ac:dyDescent="0.4">
      <c r="B32" s="17" t="s">
        <v>170</v>
      </c>
      <c r="C32" s="18">
        <v>44729</v>
      </c>
      <c r="D32" s="19" t="s">
        <v>171</v>
      </c>
      <c r="E32" s="19" t="s">
        <v>172</v>
      </c>
      <c r="F32" s="20">
        <v>94400</v>
      </c>
      <c r="G32" s="21" t="s">
        <v>15</v>
      </c>
      <c r="H32" s="18">
        <v>44773</v>
      </c>
    </row>
    <row r="33" spans="2:8" x14ac:dyDescent="0.4">
      <c r="B33" s="17" t="s">
        <v>173</v>
      </c>
      <c r="C33" s="18">
        <v>44732</v>
      </c>
      <c r="D33" s="19" t="s">
        <v>35</v>
      </c>
      <c r="E33" s="19" t="s">
        <v>174</v>
      </c>
      <c r="F33" s="20">
        <v>250986.31</v>
      </c>
      <c r="G33" s="21" t="s">
        <v>15</v>
      </c>
      <c r="H33" s="18"/>
    </row>
    <row r="34" spans="2:8" ht="52.5" x14ac:dyDescent="0.4">
      <c r="B34" s="17" t="s">
        <v>175</v>
      </c>
      <c r="C34" s="18">
        <v>44734</v>
      </c>
      <c r="D34" s="19" t="s">
        <v>70</v>
      </c>
      <c r="E34" s="19" t="s">
        <v>176</v>
      </c>
      <c r="F34" s="20">
        <v>25990</v>
      </c>
      <c r="G34" s="21" t="s">
        <v>15</v>
      </c>
      <c r="H34" s="18">
        <v>44773</v>
      </c>
    </row>
    <row r="35" spans="2:8" ht="52.5" x14ac:dyDescent="0.4">
      <c r="B35" s="17" t="s">
        <v>177</v>
      </c>
      <c r="C35" s="18">
        <v>44734</v>
      </c>
      <c r="D35" s="19" t="s">
        <v>178</v>
      </c>
      <c r="E35" s="19" t="s">
        <v>179</v>
      </c>
      <c r="F35" s="20">
        <v>25000</v>
      </c>
      <c r="G35" s="21" t="s">
        <v>15</v>
      </c>
      <c r="H35" s="18">
        <v>44773</v>
      </c>
    </row>
    <row r="36" spans="2:8" x14ac:dyDescent="0.4">
      <c r="B36" s="17" t="s">
        <v>180</v>
      </c>
      <c r="C36" s="18">
        <v>44735</v>
      </c>
      <c r="D36" s="19" t="s">
        <v>181</v>
      </c>
      <c r="E36" s="19" t="s">
        <v>182</v>
      </c>
      <c r="F36" s="20">
        <v>59199.44</v>
      </c>
      <c r="G36" s="21" t="s">
        <v>15</v>
      </c>
      <c r="H36" s="18">
        <v>44773</v>
      </c>
    </row>
    <row r="37" spans="2:8" ht="52.5" x14ac:dyDescent="0.4">
      <c r="B37" s="17" t="s">
        <v>183</v>
      </c>
      <c r="C37" s="18">
        <v>44735</v>
      </c>
      <c r="D37" s="19" t="s">
        <v>184</v>
      </c>
      <c r="E37" s="19" t="s">
        <v>185</v>
      </c>
      <c r="F37" s="20">
        <v>29415</v>
      </c>
      <c r="G37" s="21" t="s">
        <v>15</v>
      </c>
      <c r="H37" s="18">
        <v>44773</v>
      </c>
    </row>
    <row r="38" spans="2:8" x14ac:dyDescent="0.4">
      <c r="B38" s="17" t="s">
        <v>186</v>
      </c>
      <c r="C38" s="18">
        <v>44740</v>
      </c>
      <c r="D38" s="19" t="s">
        <v>187</v>
      </c>
      <c r="E38" s="19" t="s">
        <v>188</v>
      </c>
      <c r="F38" s="20">
        <v>415317.04</v>
      </c>
      <c r="G38" s="21" t="s">
        <v>15</v>
      </c>
      <c r="H38" s="18">
        <v>44773</v>
      </c>
    </row>
    <row r="39" spans="2:8" x14ac:dyDescent="0.4">
      <c r="B39" s="17" t="s">
        <v>31</v>
      </c>
      <c r="C39" s="18">
        <v>44742</v>
      </c>
      <c r="D39" s="19" t="s">
        <v>37</v>
      </c>
      <c r="E39" s="19" t="s">
        <v>38</v>
      </c>
      <c r="F39" s="20">
        <v>2222120</v>
      </c>
      <c r="G39" s="21" t="s">
        <v>15</v>
      </c>
      <c r="H39" s="18">
        <v>44773</v>
      </c>
    </row>
    <row r="40" spans="2:8" x14ac:dyDescent="0.4">
      <c r="B40" s="17" t="s">
        <v>31</v>
      </c>
      <c r="C40" s="18">
        <v>44742</v>
      </c>
      <c r="D40" s="19" t="s">
        <v>37</v>
      </c>
      <c r="E40" s="19" t="s">
        <v>189</v>
      </c>
      <c r="F40" s="20">
        <v>1314000</v>
      </c>
      <c r="G40" s="21" t="s">
        <v>15</v>
      </c>
      <c r="H40" s="18">
        <v>44773</v>
      </c>
    </row>
    <row r="41" spans="2:8" x14ac:dyDescent="0.4">
      <c r="B41" s="26"/>
      <c r="C41" s="26"/>
      <c r="D41" s="26"/>
      <c r="E41" s="26" t="s">
        <v>39</v>
      </c>
      <c r="F41" s="24">
        <f>SUBTOTAL(109,Tabla43467[MONTO])</f>
        <v>6020016.6200000001</v>
      </c>
      <c r="G41" s="25"/>
      <c r="H41" s="26"/>
    </row>
    <row r="42" spans="2:8" x14ac:dyDescent="0.4">
      <c r="B42" s="29" t="s">
        <v>40</v>
      </c>
      <c r="C42" s="29"/>
      <c r="D42" s="29"/>
      <c r="E42" s="29"/>
      <c r="G42" s="35"/>
      <c r="H42" s="29"/>
    </row>
    <row r="43" spans="2:8" x14ac:dyDescent="0.4">
      <c r="B43" s="29"/>
      <c r="C43" s="29"/>
      <c r="D43" s="29"/>
      <c r="E43" s="29"/>
      <c r="G43" s="35"/>
      <c r="H43" s="29"/>
    </row>
    <row r="44" spans="2:8" x14ac:dyDescent="0.4">
      <c r="B44" s="28" t="s">
        <v>41</v>
      </c>
      <c r="C44" s="29"/>
      <c r="D44" s="29"/>
      <c r="E44" s="28" t="s">
        <v>42</v>
      </c>
      <c r="G44" s="28" t="s">
        <v>43</v>
      </c>
      <c r="H44" s="29"/>
    </row>
    <row r="45" spans="2:8" x14ac:dyDescent="0.4">
      <c r="B45" s="29"/>
      <c r="C45" s="29"/>
      <c r="D45" s="29"/>
      <c r="E45" s="29"/>
      <c r="G45" s="35"/>
      <c r="H45" s="29"/>
    </row>
    <row r="46" spans="2:8" x14ac:dyDescent="0.4">
      <c r="B46" s="29"/>
      <c r="C46" s="29"/>
      <c r="D46" s="29"/>
      <c r="E46" s="29"/>
      <c r="G46" s="35"/>
      <c r="H46" s="29"/>
    </row>
    <row r="47" spans="2:8" x14ac:dyDescent="0.4">
      <c r="B47" s="36" t="s">
        <v>44</v>
      </c>
      <c r="E47" s="30" t="s">
        <v>45</v>
      </c>
      <c r="G47" s="30" t="s">
        <v>46</v>
      </c>
    </row>
    <row r="48" spans="2:8" x14ac:dyDescent="0.4">
      <c r="B48" s="36" t="s">
        <v>47</v>
      </c>
      <c r="E48" s="30" t="s">
        <v>48</v>
      </c>
      <c r="G48" s="30" t="s">
        <v>49</v>
      </c>
    </row>
    <row r="49" spans="2:7" x14ac:dyDescent="0.4">
      <c r="B49" s="28" t="s">
        <v>50</v>
      </c>
      <c r="E49" s="30" t="s">
        <v>51</v>
      </c>
      <c r="F49" s="37"/>
      <c r="G49" s="30" t="s">
        <v>52</v>
      </c>
    </row>
    <row r="51" spans="2:7" x14ac:dyDescent="0.4">
      <c r="E51" s="37"/>
    </row>
    <row r="52" spans="2:7" x14ac:dyDescent="0.4">
      <c r="E52" s="37"/>
    </row>
    <row r="53" spans="2:7" x14ac:dyDescent="0.4">
      <c r="E53" s="37"/>
    </row>
    <row r="55" spans="2:7" x14ac:dyDescent="0.4">
      <c r="B55" s="29"/>
    </row>
    <row r="68" spans="5:5" x14ac:dyDescent="0.4">
      <c r="E6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50B8-EA70-49E8-AFE9-5441E3601CD5}">
  <dimension ref="B1:H62"/>
  <sheetViews>
    <sheetView zoomScale="40" zoomScaleNormal="40" workbookViewId="0">
      <selection activeCell="F26" sqref="F2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190</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44804</v>
      </c>
    </row>
    <row r="14" spans="2:8" ht="52.5" x14ac:dyDescent="0.4">
      <c r="B14" s="17">
        <v>156</v>
      </c>
      <c r="C14" s="18">
        <v>44531</v>
      </c>
      <c r="D14" s="19" t="s">
        <v>54</v>
      </c>
      <c r="E14" s="19" t="s">
        <v>55</v>
      </c>
      <c r="F14" s="20">
        <v>77563.199999999997</v>
      </c>
      <c r="G14" s="21" t="s">
        <v>15</v>
      </c>
      <c r="H14" s="18">
        <v>44804</v>
      </c>
    </row>
    <row r="15" spans="2:8" ht="52.5" x14ac:dyDescent="0.4">
      <c r="B15" s="17" t="s">
        <v>177</v>
      </c>
      <c r="C15" s="18">
        <v>44734</v>
      </c>
      <c r="D15" s="19" t="s">
        <v>178</v>
      </c>
      <c r="E15" s="19" t="s">
        <v>191</v>
      </c>
      <c r="F15" s="20">
        <v>50000</v>
      </c>
      <c r="G15" s="21" t="s">
        <v>15</v>
      </c>
      <c r="H15" s="18">
        <v>44804</v>
      </c>
    </row>
    <row r="16" spans="2:8" ht="52.5" x14ac:dyDescent="0.4">
      <c r="B16" s="17" t="s">
        <v>183</v>
      </c>
      <c r="C16" s="18">
        <v>44735</v>
      </c>
      <c r="D16" s="19" t="s">
        <v>184</v>
      </c>
      <c r="E16" s="19" t="s">
        <v>185</v>
      </c>
      <c r="F16" s="20">
        <v>29415</v>
      </c>
      <c r="G16" s="21" t="s">
        <v>15</v>
      </c>
      <c r="H16" s="18">
        <v>44804</v>
      </c>
    </row>
    <row r="17" spans="2:8" x14ac:dyDescent="0.4">
      <c r="B17" s="17" t="s">
        <v>192</v>
      </c>
      <c r="C17" s="18">
        <v>44743</v>
      </c>
      <c r="D17" s="19" t="s">
        <v>193</v>
      </c>
      <c r="E17" s="19" t="s">
        <v>194</v>
      </c>
      <c r="F17" s="20">
        <v>5307.64</v>
      </c>
      <c r="G17" s="21" t="s">
        <v>15</v>
      </c>
      <c r="H17" s="18">
        <v>44804</v>
      </c>
    </row>
    <row r="18" spans="2:8" x14ac:dyDescent="0.4">
      <c r="B18" s="17" t="s">
        <v>195</v>
      </c>
      <c r="C18" s="18">
        <v>44763</v>
      </c>
      <c r="D18" s="19" t="s">
        <v>196</v>
      </c>
      <c r="E18" s="19" t="s">
        <v>197</v>
      </c>
      <c r="F18" s="20">
        <v>5310</v>
      </c>
      <c r="G18" s="21" t="s">
        <v>15</v>
      </c>
      <c r="H18" s="18">
        <v>44804</v>
      </c>
    </row>
    <row r="19" spans="2:8" ht="78.75" x14ac:dyDescent="0.4">
      <c r="B19" s="17" t="s">
        <v>198</v>
      </c>
      <c r="C19" s="18">
        <v>44768</v>
      </c>
      <c r="D19" s="19" t="s">
        <v>199</v>
      </c>
      <c r="E19" s="19" t="s">
        <v>200</v>
      </c>
      <c r="F19" s="20">
        <v>23600</v>
      </c>
      <c r="G19" s="21" t="s">
        <v>15</v>
      </c>
      <c r="H19" s="18">
        <v>44804</v>
      </c>
    </row>
    <row r="20" spans="2:8" x14ac:dyDescent="0.4">
      <c r="B20" s="17" t="s">
        <v>201</v>
      </c>
      <c r="C20" s="18">
        <v>44769</v>
      </c>
      <c r="D20" s="19" t="s">
        <v>202</v>
      </c>
      <c r="E20" s="19" t="s">
        <v>203</v>
      </c>
      <c r="F20" s="20">
        <v>28228.47</v>
      </c>
      <c r="G20" s="21" t="s">
        <v>15</v>
      </c>
      <c r="H20" s="18">
        <v>44804</v>
      </c>
    </row>
    <row r="21" spans="2:8" ht="52.5" x14ac:dyDescent="0.4">
      <c r="B21" s="17" t="s">
        <v>204</v>
      </c>
      <c r="C21" s="18">
        <v>44768</v>
      </c>
      <c r="D21" s="19" t="s">
        <v>205</v>
      </c>
      <c r="E21" s="19" t="s">
        <v>206</v>
      </c>
      <c r="F21" s="20">
        <v>69973.649999999994</v>
      </c>
      <c r="G21" s="21" t="s">
        <v>15</v>
      </c>
      <c r="H21" s="18">
        <v>44804</v>
      </c>
    </row>
    <row r="22" spans="2:8" x14ac:dyDescent="0.4">
      <c r="B22" s="17" t="s">
        <v>207</v>
      </c>
      <c r="C22" s="18" t="s">
        <v>208</v>
      </c>
      <c r="D22" s="19" t="s">
        <v>209</v>
      </c>
      <c r="E22" s="19" t="s">
        <v>210</v>
      </c>
      <c r="F22" s="20">
        <v>70210</v>
      </c>
      <c r="G22" s="21" t="s">
        <v>15</v>
      </c>
      <c r="H22" s="18">
        <v>44804</v>
      </c>
    </row>
    <row r="23" spans="2:8" ht="52.5" x14ac:dyDescent="0.4">
      <c r="B23" s="17" t="s">
        <v>211</v>
      </c>
      <c r="C23" s="18">
        <v>44714</v>
      </c>
      <c r="D23" s="19" t="s">
        <v>212</v>
      </c>
      <c r="E23" s="19" t="s">
        <v>213</v>
      </c>
      <c r="F23" s="20">
        <v>156518</v>
      </c>
      <c r="G23" s="21" t="s">
        <v>15</v>
      </c>
      <c r="H23" s="18">
        <v>44804</v>
      </c>
    </row>
    <row r="24" spans="2:8" ht="52.5" x14ac:dyDescent="0.4">
      <c r="B24" s="17" t="s">
        <v>214</v>
      </c>
      <c r="C24" s="18">
        <v>44721</v>
      </c>
      <c r="D24" s="19" t="s">
        <v>212</v>
      </c>
      <c r="E24" s="19" t="s">
        <v>215</v>
      </c>
      <c r="F24" s="20">
        <v>64520</v>
      </c>
      <c r="G24" s="21" t="s">
        <v>15</v>
      </c>
      <c r="H24" s="18">
        <v>44804</v>
      </c>
    </row>
    <row r="25" spans="2:8" ht="52.5" x14ac:dyDescent="0.4">
      <c r="B25" s="17" t="s">
        <v>216</v>
      </c>
      <c r="C25" s="18">
        <v>44754</v>
      </c>
      <c r="D25" s="19" t="s">
        <v>217</v>
      </c>
      <c r="E25" s="19" t="s">
        <v>218</v>
      </c>
      <c r="F25" s="20">
        <v>154474</v>
      </c>
      <c r="G25" s="21" t="s">
        <v>15</v>
      </c>
      <c r="H25" s="18">
        <v>44804</v>
      </c>
    </row>
    <row r="26" spans="2:8" x14ac:dyDescent="0.4">
      <c r="B26" s="17" t="s">
        <v>219</v>
      </c>
      <c r="C26" s="18">
        <v>44763</v>
      </c>
      <c r="D26" s="19" t="s">
        <v>220</v>
      </c>
      <c r="E26" s="19" t="s">
        <v>221</v>
      </c>
      <c r="F26" s="20">
        <v>68440</v>
      </c>
      <c r="G26" s="21" t="s">
        <v>15</v>
      </c>
      <c r="H26" s="18">
        <v>44804</v>
      </c>
    </row>
    <row r="27" spans="2:8" x14ac:dyDescent="0.4">
      <c r="B27" s="17" t="s">
        <v>222</v>
      </c>
      <c r="C27" s="18">
        <v>44764</v>
      </c>
      <c r="D27" s="19" t="s">
        <v>223</v>
      </c>
      <c r="E27" s="19" t="s">
        <v>224</v>
      </c>
      <c r="F27" s="20">
        <v>36144.959999999999</v>
      </c>
      <c r="G27" s="21" t="s">
        <v>15</v>
      </c>
      <c r="H27" s="18">
        <v>44804</v>
      </c>
    </row>
    <row r="28" spans="2:8" ht="52.5" x14ac:dyDescent="0.4">
      <c r="B28" s="17" t="s">
        <v>225</v>
      </c>
      <c r="C28" s="18">
        <v>44762</v>
      </c>
      <c r="D28" s="19" t="s">
        <v>70</v>
      </c>
      <c r="E28" s="19" t="s">
        <v>226</v>
      </c>
      <c r="F28" s="20">
        <v>27140</v>
      </c>
      <c r="G28" s="21" t="s">
        <v>15</v>
      </c>
      <c r="H28" s="18">
        <v>44804</v>
      </c>
    </row>
    <row r="29" spans="2:8" ht="52.5" x14ac:dyDescent="0.4">
      <c r="B29" s="17" t="s">
        <v>227</v>
      </c>
      <c r="C29" s="18">
        <v>44766</v>
      </c>
      <c r="D29" s="19" t="s">
        <v>228</v>
      </c>
      <c r="E29" s="19" t="s">
        <v>229</v>
      </c>
      <c r="F29" s="20">
        <v>238604</v>
      </c>
      <c r="G29" s="21" t="s">
        <v>15</v>
      </c>
      <c r="H29" s="18">
        <v>44804</v>
      </c>
    </row>
    <row r="30" spans="2:8" x14ac:dyDescent="0.4">
      <c r="B30" s="17" t="s">
        <v>230</v>
      </c>
      <c r="C30" s="18">
        <v>44769</v>
      </c>
      <c r="D30" s="19" t="s">
        <v>231</v>
      </c>
      <c r="E30" s="19" t="s">
        <v>232</v>
      </c>
      <c r="F30" s="20">
        <v>3600</v>
      </c>
      <c r="G30" s="21" t="s">
        <v>15</v>
      </c>
      <c r="H30" s="18">
        <v>44804</v>
      </c>
    </row>
    <row r="31" spans="2:8" x14ac:dyDescent="0.4">
      <c r="B31" s="17" t="s">
        <v>233</v>
      </c>
      <c r="C31" s="18">
        <v>44678</v>
      </c>
      <c r="D31" s="19" t="s">
        <v>193</v>
      </c>
      <c r="E31" s="19" t="s">
        <v>234</v>
      </c>
      <c r="F31" s="20">
        <v>91367.6</v>
      </c>
      <c r="G31" s="21" t="s">
        <v>15</v>
      </c>
      <c r="H31" s="18">
        <v>44804</v>
      </c>
    </row>
    <row r="32" spans="2:8" x14ac:dyDescent="0.4">
      <c r="B32" s="17" t="s">
        <v>235</v>
      </c>
      <c r="C32" s="18">
        <v>44770</v>
      </c>
      <c r="D32" s="19" t="s">
        <v>187</v>
      </c>
      <c r="E32" s="19" t="s">
        <v>236</v>
      </c>
      <c r="F32" s="20">
        <v>416156.42</v>
      </c>
      <c r="G32" s="21" t="s">
        <v>15</v>
      </c>
      <c r="H32" s="18">
        <v>44804</v>
      </c>
    </row>
    <row r="33" spans="2:8" x14ac:dyDescent="0.4">
      <c r="B33" s="17" t="s">
        <v>31</v>
      </c>
      <c r="C33" s="18">
        <v>44773</v>
      </c>
      <c r="D33" s="19" t="s">
        <v>37</v>
      </c>
      <c r="E33" s="19" t="s">
        <v>237</v>
      </c>
      <c r="F33" s="20">
        <v>1583670</v>
      </c>
      <c r="G33" s="21" t="s">
        <v>238</v>
      </c>
      <c r="H33" s="18">
        <v>44804</v>
      </c>
    </row>
    <row r="34" spans="2:8" x14ac:dyDescent="0.4">
      <c r="B34" s="17" t="s">
        <v>31</v>
      </c>
      <c r="C34" s="18">
        <v>44773</v>
      </c>
      <c r="D34" s="19" t="s">
        <v>37</v>
      </c>
      <c r="E34" s="19" t="s">
        <v>189</v>
      </c>
      <c r="F34" s="20">
        <v>1768000</v>
      </c>
      <c r="G34" s="21" t="s">
        <v>15</v>
      </c>
      <c r="H34" s="18">
        <v>44804</v>
      </c>
    </row>
    <row r="35" spans="2:8" x14ac:dyDescent="0.4">
      <c r="B35" s="26"/>
      <c r="C35" s="26"/>
      <c r="D35" s="26"/>
      <c r="E35" s="26" t="s">
        <v>39</v>
      </c>
      <c r="F35" s="24">
        <f>SUBTOTAL(109,Tabla434678[MONTO])</f>
        <v>5038657.4000000004</v>
      </c>
      <c r="G35" s="25"/>
      <c r="H35" s="26"/>
    </row>
    <row r="36" spans="2:8" x14ac:dyDescent="0.4">
      <c r="B36" s="29" t="s">
        <v>40</v>
      </c>
      <c r="C36" s="29"/>
      <c r="D36" s="29"/>
      <c r="E36" s="29"/>
      <c r="G36" s="35"/>
      <c r="H36" s="29"/>
    </row>
    <row r="37" spans="2:8" x14ac:dyDescent="0.4">
      <c r="B37" s="29"/>
      <c r="C37" s="29"/>
      <c r="D37" s="29"/>
      <c r="E37" s="29"/>
      <c r="G37" s="35"/>
      <c r="H37" s="29"/>
    </row>
    <row r="38" spans="2:8" x14ac:dyDescent="0.4">
      <c r="B38" s="28" t="s">
        <v>41</v>
      </c>
      <c r="C38" s="29"/>
      <c r="D38" s="29"/>
      <c r="E38" s="28" t="s">
        <v>42</v>
      </c>
      <c r="G38" s="28" t="s">
        <v>43</v>
      </c>
      <c r="H38" s="29"/>
    </row>
    <row r="39" spans="2:8" x14ac:dyDescent="0.4">
      <c r="B39" s="29"/>
      <c r="C39" s="29"/>
      <c r="D39" s="29"/>
      <c r="E39" s="29"/>
      <c r="G39" s="35"/>
      <c r="H39" s="29"/>
    </row>
    <row r="40" spans="2:8" x14ac:dyDescent="0.4">
      <c r="B40" s="29"/>
      <c r="C40" s="29"/>
      <c r="D40" s="29"/>
      <c r="E40" s="29"/>
      <c r="G40" s="35"/>
      <c r="H40" s="29"/>
    </row>
    <row r="41" spans="2:8" x14ac:dyDescent="0.4">
      <c r="B41" s="36" t="s">
        <v>44</v>
      </c>
      <c r="E41" s="30" t="s">
        <v>45</v>
      </c>
      <c r="G41" s="30" t="s">
        <v>46</v>
      </c>
    </row>
    <row r="42" spans="2:8" x14ac:dyDescent="0.4">
      <c r="B42" s="36" t="s">
        <v>47</v>
      </c>
      <c r="E42" s="30" t="s">
        <v>48</v>
      </c>
      <c r="G42" s="30" t="s">
        <v>49</v>
      </c>
    </row>
    <row r="43" spans="2:8" x14ac:dyDescent="0.4">
      <c r="B43" s="28" t="s">
        <v>50</v>
      </c>
      <c r="E43" s="30" t="s">
        <v>51</v>
      </c>
      <c r="F43" s="37"/>
      <c r="G43" s="30" t="s">
        <v>52</v>
      </c>
    </row>
    <row r="45" spans="2:8" x14ac:dyDescent="0.4">
      <c r="E45" s="37"/>
    </row>
    <row r="46" spans="2:8" x14ac:dyDescent="0.4">
      <c r="E46" s="37"/>
    </row>
    <row r="47" spans="2:8" x14ac:dyDescent="0.4">
      <c r="E47" s="37"/>
    </row>
    <row r="49" spans="2:5" x14ac:dyDescent="0.4">
      <c r="B49" s="29"/>
    </row>
    <row r="62" spans="2:5" x14ac:dyDescent="0.4">
      <c r="E62"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9" scale="34"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1A15-8E95-4961-A229-A33131226356}">
  <dimension ref="B1:H60"/>
  <sheetViews>
    <sheetView zoomScale="40" zoomScaleNormal="40" workbookViewId="0">
      <selection activeCell="F39" sqref="F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239</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44834</v>
      </c>
    </row>
    <row r="14" spans="2:8" ht="52.5" x14ac:dyDescent="0.4">
      <c r="B14" s="17">
        <v>156</v>
      </c>
      <c r="C14" s="18">
        <v>44531</v>
      </c>
      <c r="D14" s="19" t="s">
        <v>54</v>
      </c>
      <c r="E14" s="19" t="s">
        <v>55</v>
      </c>
      <c r="F14" s="20">
        <v>77563.199999999997</v>
      </c>
      <c r="G14" s="21" t="s">
        <v>15</v>
      </c>
      <c r="H14" s="18">
        <v>44834</v>
      </c>
    </row>
    <row r="15" spans="2:8" ht="52.5" x14ac:dyDescent="0.4">
      <c r="B15" s="17" t="s">
        <v>183</v>
      </c>
      <c r="C15" s="18">
        <v>44735</v>
      </c>
      <c r="D15" s="19" t="s">
        <v>184</v>
      </c>
      <c r="E15" s="19" t="s">
        <v>185</v>
      </c>
      <c r="F15" s="20">
        <v>29415</v>
      </c>
      <c r="G15" s="21" t="s">
        <v>15</v>
      </c>
      <c r="H15" s="18">
        <v>44834</v>
      </c>
    </row>
    <row r="16" spans="2:8" ht="52.5" x14ac:dyDescent="0.4">
      <c r="B16" s="17" t="s">
        <v>240</v>
      </c>
      <c r="C16" s="18">
        <v>44798</v>
      </c>
      <c r="D16" s="19" t="s">
        <v>241</v>
      </c>
      <c r="E16" s="19" t="s">
        <v>242</v>
      </c>
      <c r="F16" s="20">
        <v>11505</v>
      </c>
      <c r="G16" s="21" t="s">
        <v>15</v>
      </c>
      <c r="H16" s="18">
        <v>44834</v>
      </c>
    </row>
    <row r="17" spans="2:8" x14ac:dyDescent="0.4">
      <c r="B17" s="17" t="s">
        <v>243</v>
      </c>
      <c r="C17" s="18">
        <v>44801</v>
      </c>
      <c r="D17" s="19" t="s">
        <v>26</v>
      </c>
      <c r="E17" s="19" t="s">
        <v>244</v>
      </c>
      <c r="F17" s="20"/>
      <c r="G17" s="21" t="s">
        <v>15</v>
      </c>
      <c r="H17" s="18">
        <v>44834</v>
      </c>
    </row>
    <row r="18" spans="2:8" x14ac:dyDescent="0.4">
      <c r="B18" s="17" t="s">
        <v>245</v>
      </c>
      <c r="C18" s="18">
        <v>44792</v>
      </c>
      <c r="D18" s="19" t="s">
        <v>35</v>
      </c>
      <c r="E18" s="19" t="s">
        <v>246</v>
      </c>
      <c r="F18" s="20"/>
      <c r="G18" s="21" t="s">
        <v>15</v>
      </c>
      <c r="H18" s="18">
        <v>44834</v>
      </c>
    </row>
    <row r="19" spans="2:8" x14ac:dyDescent="0.4">
      <c r="B19" s="17" t="s">
        <v>247</v>
      </c>
      <c r="C19" s="18">
        <v>44827</v>
      </c>
      <c r="D19" s="19" t="s">
        <v>248</v>
      </c>
      <c r="E19" s="19" t="s">
        <v>249</v>
      </c>
      <c r="F19" s="20">
        <v>156137.60000000001</v>
      </c>
      <c r="G19" s="21" t="s">
        <v>15</v>
      </c>
      <c r="H19" s="18">
        <v>44865</v>
      </c>
    </row>
    <row r="20" spans="2:8" x14ac:dyDescent="0.4">
      <c r="B20" s="17" t="s">
        <v>250</v>
      </c>
      <c r="C20" s="18">
        <v>44813</v>
      </c>
      <c r="D20" s="19" t="s">
        <v>251</v>
      </c>
      <c r="E20" s="19" t="s">
        <v>252</v>
      </c>
      <c r="F20" s="20">
        <v>34220</v>
      </c>
      <c r="G20" s="21" t="s">
        <v>15</v>
      </c>
      <c r="H20" s="18">
        <v>44865</v>
      </c>
    </row>
    <row r="21" spans="2:8" x14ac:dyDescent="0.4">
      <c r="B21" s="17" t="s">
        <v>253</v>
      </c>
      <c r="C21" s="18">
        <v>44825</v>
      </c>
      <c r="D21" s="19" t="s">
        <v>254</v>
      </c>
      <c r="E21" s="19" t="s">
        <v>255</v>
      </c>
      <c r="F21" s="20">
        <v>33040</v>
      </c>
      <c r="G21" s="21" t="s">
        <v>15</v>
      </c>
      <c r="H21" s="18"/>
    </row>
    <row r="22" spans="2:8" x14ac:dyDescent="0.4">
      <c r="B22" s="17" t="s">
        <v>256</v>
      </c>
      <c r="C22" s="18">
        <v>44820</v>
      </c>
      <c r="D22" s="19" t="s">
        <v>257</v>
      </c>
      <c r="E22" s="19" t="s">
        <v>258</v>
      </c>
      <c r="F22" s="20">
        <v>28320</v>
      </c>
      <c r="G22" s="21" t="s">
        <v>15</v>
      </c>
      <c r="H22" s="18"/>
    </row>
    <row r="23" spans="2:8" x14ac:dyDescent="0.4">
      <c r="B23" s="17"/>
      <c r="C23" s="18"/>
      <c r="D23" s="19"/>
      <c r="E23" s="19"/>
      <c r="F23" s="20"/>
      <c r="G23" s="21"/>
      <c r="H23" s="18"/>
    </row>
    <row r="24" spans="2:8" x14ac:dyDescent="0.4">
      <c r="B24" s="17"/>
      <c r="C24" s="18"/>
      <c r="D24" s="19"/>
      <c r="E24" s="19"/>
      <c r="F24" s="20"/>
      <c r="G24" s="21"/>
      <c r="H24" s="18"/>
    </row>
    <row r="25" spans="2:8" x14ac:dyDescent="0.4">
      <c r="B25" s="17"/>
      <c r="C25" s="18"/>
      <c r="D25" s="19"/>
      <c r="E25" s="19"/>
      <c r="F25" s="20"/>
      <c r="G25" s="21"/>
      <c r="H25" s="18"/>
    </row>
    <row r="26" spans="2:8" x14ac:dyDescent="0.4">
      <c r="B26" s="17"/>
      <c r="C26" s="18"/>
      <c r="D26" s="19"/>
      <c r="E26" s="19"/>
      <c r="F26" s="20"/>
      <c r="G26" s="21"/>
      <c r="H26" s="18"/>
    </row>
    <row r="27" spans="2:8" x14ac:dyDescent="0.4">
      <c r="B27" s="17"/>
      <c r="C27" s="18"/>
      <c r="D27" s="19"/>
      <c r="E27" s="19"/>
      <c r="F27" s="20"/>
      <c r="G27" s="21"/>
      <c r="H27" s="18"/>
    </row>
    <row r="28" spans="2:8" x14ac:dyDescent="0.4">
      <c r="B28" s="17"/>
      <c r="C28" s="18"/>
      <c r="D28" s="19"/>
      <c r="E28" s="19"/>
      <c r="F28" s="20"/>
      <c r="G28" s="21"/>
      <c r="H28" s="18"/>
    </row>
    <row r="29" spans="2:8" x14ac:dyDescent="0.4">
      <c r="B29" s="17"/>
      <c r="C29" s="18"/>
      <c r="D29" s="19"/>
      <c r="E29" s="19"/>
      <c r="F29" s="20"/>
      <c r="G29" s="21"/>
      <c r="H29" s="18"/>
    </row>
    <row r="30" spans="2:8" x14ac:dyDescent="0.4">
      <c r="B30" s="17"/>
      <c r="C30" s="18"/>
      <c r="D30" s="19"/>
      <c r="E30" s="19"/>
      <c r="F30" s="20"/>
      <c r="G30" s="21"/>
      <c r="H30" s="18"/>
    </row>
    <row r="31" spans="2:8" x14ac:dyDescent="0.4">
      <c r="B31" s="17"/>
      <c r="C31" s="18"/>
      <c r="D31" s="19"/>
      <c r="E31" s="19"/>
      <c r="F31" s="20"/>
      <c r="G31" s="21"/>
      <c r="H31" s="18"/>
    </row>
    <row r="32" spans="2:8" x14ac:dyDescent="0.4">
      <c r="B32" s="17" t="s">
        <v>31</v>
      </c>
      <c r="C32" s="18">
        <v>44834</v>
      </c>
      <c r="D32" s="19" t="s">
        <v>259</v>
      </c>
      <c r="E32" s="19" t="s">
        <v>260</v>
      </c>
      <c r="F32" s="20">
        <v>1789140</v>
      </c>
      <c r="G32" s="21" t="s">
        <v>15</v>
      </c>
      <c r="H32" s="18">
        <v>44834</v>
      </c>
    </row>
    <row r="33" spans="2:8" x14ac:dyDescent="0.4">
      <c r="B33" s="26"/>
      <c r="C33" s="26"/>
      <c r="D33" s="26"/>
      <c r="E33" s="26" t="s">
        <v>39</v>
      </c>
      <c r="F33" s="24">
        <f>SUBTOTAL(109,Tabla4346789[MONTO])</f>
        <v>2229755.2599999998</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29D9-ABDF-4DF9-B085-0F1334040DEA}">
  <dimension ref="B1:H51"/>
  <sheetViews>
    <sheetView zoomScale="40" zoomScaleNormal="40" workbookViewId="0">
      <selection activeCell="E17" sqref="E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261</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44865</v>
      </c>
    </row>
    <row r="14" spans="2:8" ht="52.5" x14ac:dyDescent="0.4">
      <c r="B14" s="17">
        <v>156</v>
      </c>
      <c r="C14" s="18">
        <v>44531</v>
      </c>
      <c r="D14" s="19" t="s">
        <v>54</v>
      </c>
      <c r="E14" s="19" t="s">
        <v>55</v>
      </c>
      <c r="F14" s="20">
        <v>77563.199999999997</v>
      </c>
      <c r="G14" s="21" t="s">
        <v>15</v>
      </c>
      <c r="H14" s="18">
        <v>44865</v>
      </c>
    </row>
    <row r="15" spans="2:8" ht="52.5" x14ac:dyDescent="0.4">
      <c r="B15" s="17" t="s">
        <v>183</v>
      </c>
      <c r="C15" s="18">
        <v>44735</v>
      </c>
      <c r="D15" s="19" t="s">
        <v>184</v>
      </c>
      <c r="E15" s="19" t="s">
        <v>185</v>
      </c>
      <c r="F15" s="20">
        <v>29415</v>
      </c>
      <c r="G15" s="21" t="s">
        <v>15</v>
      </c>
      <c r="H15" s="18">
        <v>44865</v>
      </c>
    </row>
    <row r="16" spans="2:8" ht="52.5" x14ac:dyDescent="0.4">
      <c r="B16" s="17" t="s">
        <v>240</v>
      </c>
      <c r="C16" s="18">
        <v>44798</v>
      </c>
      <c r="D16" s="19" t="s">
        <v>241</v>
      </c>
      <c r="E16" s="19" t="s">
        <v>242</v>
      </c>
      <c r="F16" s="20">
        <v>11505</v>
      </c>
      <c r="G16" s="21" t="s">
        <v>15</v>
      </c>
      <c r="H16" s="18">
        <v>44865</v>
      </c>
    </row>
    <row r="17" spans="2:8" x14ac:dyDescent="0.4">
      <c r="B17" s="17" t="s">
        <v>262</v>
      </c>
      <c r="C17" s="18">
        <v>44832</v>
      </c>
      <c r="D17" s="19" t="s">
        <v>26</v>
      </c>
      <c r="E17" s="19" t="s">
        <v>263</v>
      </c>
      <c r="F17" s="20">
        <v>427167.39</v>
      </c>
      <c r="G17" s="21" t="s">
        <v>15</v>
      </c>
      <c r="H17" s="18">
        <v>44865</v>
      </c>
    </row>
    <row r="18" spans="2:8" x14ac:dyDescent="0.4">
      <c r="B18" s="17" t="s">
        <v>264</v>
      </c>
      <c r="C18" s="18">
        <v>44824</v>
      </c>
      <c r="D18" s="19" t="s">
        <v>35</v>
      </c>
      <c r="E18" s="19" t="s">
        <v>265</v>
      </c>
      <c r="F18" s="20">
        <v>235174.43</v>
      </c>
      <c r="G18" s="21" t="s">
        <v>15</v>
      </c>
      <c r="H18" s="18">
        <v>44865</v>
      </c>
    </row>
    <row r="19" spans="2:8" x14ac:dyDescent="0.4">
      <c r="B19" s="17" t="s">
        <v>247</v>
      </c>
      <c r="C19" s="18">
        <v>44827</v>
      </c>
      <c r="D19" s="19" t="s">
        <v>248</v>
      </c>
      <c r="E19" s="19" t="s">
        <v>249</v>
      </c>
      <c r="F19" s="20">
        <v>156137.60000000001</v>
      </c>
      <c r="G19" s="21" t="s">
        <v>15</v>
      </c>
      <c r="H19" s="18">
        <v>44865</v>
      </c>
    </row>
    <row r="20" spans="2:8" x14ac:dyDescent="0.4">
      <c r="B20" s="17" t="s">
        <v>250</v>
      </c>
      <c r="C20" s="18">
        <v>44813</v>
      </c>
      <c r="D20" s="19" t="s">
        <v>251</v>
      </c>
      <c r="E20" s="19" t="s">
        <v>252</v>
      </c>
      <c r="F20" s="20">
        <v>34220</v>
      </c>
      <c r="G20" s="21" t="s">
        <v>15</v>
      </c>
      <c r="H20" s="18">
        <v>44865</v>
      </c>
    </row>
    <row r="21" spans="2:8" x14ac:dyDescent="0.4">
      <c r="B21" s="17" t="s">
        <v>253</v>
      </c>
      <c r="C21" s="18">
        <v>44825</v>
      </c>
      <c r="D21" s="19" t="s">
        <v>254</v>
      </c>
      <c r="E21" s="19" t="s">
        <v>255</v>
      </c>
      <c r="F21" s="20">
        <v>33040</v>
      </c>
      <c r="G21" s="21" t="s">
        <v>15</v>
      </c>
      <c r="H21" s="18"/>
    </row>
    <row r="22" spans="2:8" x14ac:dyDescent="0.4">
      <c r="B22" s="17" t="s">
        <v>256</v>
      </c>
      <c r="C22" s="18">
        <v>44820</v>
      </c>
      <c r="D22" s="19" t="s">
        <v>257</v>
      </c>
      <c r="E22" s="19" t="s">
        <v>258</v>
      </c>
      <c r="F22" s="20">
        <v>28320</v>
      </c>
      <c r="G22" s="21" t="s">
        <v>15</v>
      </c>
      <c r="H22" s="18"/>
    </row>
    <row r="23" spans="2:8" x14ac:dyDescent="0.4">
      <c r="B23" s="17" t="s">
        <v>31</v>
      </c>
      <c r="C23" s="18">
        <v>44834</v>
      </c>
      <c r="D23" s="19" t="s">
        <v>259</v>
      </c>
      <c r="E23" s="19" t="s">
        <v>260</v>
      </c>
      <c r="F23" s="20">
        <v>1789140</v>
      </c>
      <c r="G23" s="21" t="s">
        <v>15</v>
      </c>
      <c r="H23" s="18">
        <v>44865</v>
      </c>
    </row>
    <row r="24" spans="2:8" x14ac:dyDescent="0.4">
      <c r="B24" s="26"/>
      <c r="C24" s="26"/>
      <c r="D24" s="26"/>
      <c r="E24" s="26" t="s">
        <v>39</v>
      </c>
      <c r="F24" s="24">
        <f>SUBTOTAL(109,Tabla434678910[MONTO])</f>
        <v>2892097.08</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47</v>
      </c>
      <c r="E31" s="30" t="s">
        <v>48</v>
      </c>
      <c r="G31" s="30" t="s">
        <v>49</v>
      </c>
    </row>
    <row r="32" spans="2:8" x14ac:dyDescent="0.4">
      <c r="B32" s="28" t="s">
        <v>50</v>
      </c>
      <c r="E32" s="30" t="s">
        <v>51</v>
      </c>
      <c r="F32" s="37"/>
      <c r="G32" s="30" t="s">
        <v>52</v>
      </c>
    </row>
    <row r="34" spans="2:5" x14ac:dyDescent="0.4">
      <c r="E34" s="37"/>
    </row>
    <row r="35" spans="2:5" x14ac:dyDescent="0.4">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01DCFE0E395724783B6DEA7DB5BA80A" ma:contentTypeVersion="11" ma:contentTypeDescription="Crear nuevo documento." ma:contentTypeScope="" ma:versionID="c9cd876d2b4575af59ae39718188555f">
  <xsd:schema xmlns:xsd="http://www.w3.org/2001/XMLSchema" xmlns:xs="http://www.w3.org/2001/XMLSchema" xmlns:p="http://schemas.microsoft.com/office/2006/metadata/properties" xmlns:ns2="004d7c90-bdc3-4155-8460-974466d58a71" xmlns:ns3="29581c4a-55d9-47ca-90f6-31bb994f421c" targetNamespace="http://schemas.microsoft.com/office/2006/metadata/properties" ma:root="true" ma:fieldsID="4a96ed846144dbb5dc6532e0dde252dd" ns2:_="" ns3:_="">
    <xsd:import namespace="004d7c90-bdc3-4155-8460-974466d58a71"/>
    <xsd:import namespace="29581c4a-55d9-47ca-90f6-31bb994f4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d7c90-bdc3-4155-8460-974466d58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581c4a-55d9-47ca-90f6-31bb994f421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11BB36-4E46-4291-8904-F9C0164E757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517676D-16FE-48FF-A479-C2D8E020D3B7}">
  <ds:schemaRefs>
    <ds:schemaRef ds:uri="http://schemas.microsoft.com/sharepoint/v3/contenttype/forms"/>
  </ds:schemaRefs>
</ds:datastoreItem>
</file>

<file path=customXml/itemProps3.xml><?xml version="1.0" encoding="utf-8"?>
<ds:datastoreItem xmlns:ds="http://schemas.openxmlformats.org/officeDocument/2006/customXml" ds:itemID="{937BF235-A885-41B6-9D7D-DD7581497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4d7c90-bdc3-4155-8460-974466d58a71"/>
    <ds:schemaRef ds:uri="29581c4a-55d9-47ca-90f6-31bb994f4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44</vt:i4>
      </vt:variant>
    </vt:vector>
  </HeadingPairs>
  <TitlesOfParts>
    <vt:vector size="44" baseType="lpstr">
      <vt:lpstr>ENERO</vt:lpstr>
      <vt:lpstr>FEBRERO</vt:lpstr>
      <vt:lpstr>MARZO</vt:lpstr>
      <vt:lpstr>ABRIL</vt:lpstr>
      <vt:lpstr>MAYO</vt:lpstr>
      <vt:lpstr>JUNIO</vt:lpstr>
      <vt:lpstr>JULIO</vt:lpstr>
      <vt:lpstr>AGOSTO</vt:lpstr>
      <vt:lpstr>SEPTIEMBRE</vt:lpstr>
      <vt:lpstr>OCTUBRE</vt:lpstr>
      <vt:lpstr>NOVIEMBRE 2022</vt:lpstr>
      <vt:lpstr>DICIEMBRE 2022 </vt:lpstr>
      <vt:lpstr>ENERO 2023</vt:lpstr>
      <vt:lpstr>ENERO 2023.</vt:lpstr>
      <vt:lpstr>febrero  2023. (2)</vt:lpstr>
      <vt:lpstr>marzo  2023.</vt:lpstr>
      <vt:lpstr>mayo  2023.</vt:lpstr>
      <vt:lpstr>junio  2023.</vt:lpstr>
      <vt:lpstr>julio  2023</vt:lpstr>
      <vt:lpstr>agosto  2023</vt:lpstr>
      <vt:lpstr>SEPTIEMBRE  2023</vt:lpstr>
      <vt:lpstr>OCTUBRE  2023</vt:lpstr>
      <vt:lpstr>NOVIEMBRE  2023</vt:lpstr>
      <vt:lpstr>DICIEMBRE 2023</vt:lpstr>
      <vt:lpstr>ENERO 2024</vt:lpstr>
      <vt:lpstr>FEBRERO 2024</vt:lpstr>
      <vt:lpstr>MARZO 2024</vt:lpstr>
      <vt:lpstr>ABRIL 2024</vt:lpstr>
      <vt:lpstr>MAYO 2024</vt:lpstr>
      <vt:lpstr>JUNIO 2024</vt:lpstr>
      <vt:lpstr>JULIO 2024</vt:lpstr>
      <vt:lpstr>JULIO 2024 (2)</vt:lpstr>
      <vt:lpstr>AGOSTO 2024</vt:lpstr>
      <vt:lpstr>SEPTIEMBRE 2024</vt:lpstr>
      <vt:lpstr>OCTUBRE 2024</vt:lpstr>
      <vt:lpstr>NOVIEMBRE 2024</vt:lpstr>
      <vt:lpstr>DICIEMBRE 2024</vt:lpstr>
      <vt:lpstr>ENERO 2025</vt:lpstr>
      <vt:lpstr>FEBRERO 2025</vt:lpstr>
      <vt:lpstr>MARZO 2025</vt:lpstr>
      <vt:lpstr>ABRIL 2025</vt:lpstr>
      <vt:lpstr>MAYO 2025</vt:lpstr>
      <vt:lpstr>JUNIO 2025</vt:lpstr>
      <vt:lpstr>AGOSTO 2024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Valderrama</dc:creator>
  <cp:keywords/>
  <dc:description/>
  <cp:lastModifiedBy>Rafael Ángel Martínez Soriano</cp:lastModifiedBy>
  <cp:revision/>
  <cp:lastPrinted>2025-07-10T16:14:17Z</cp:lastPrinted>
  <dcterms:created xsi:type="dcterms:W3CDTF">2016-07-06T14:28:26Z</dcterms:created>
  <dcterms:modified xsi:type="dcterms:W3CDTF">2025-07-22T16:14:58Z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0x010100301DCFE0E395724783B6DEA7DB5BA80A</vt:lpwstr>
  </property>
</Properties>
</file>