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drawings/drawing24.xml" ContentType="application/vnd.openxmlformats-officedocument.drawing+xml"/>
  <Override PartName="/xl/tables/table24.xml" ContentType="application/vnd.openxmlformats-officedocument.spreadsheetml.table+xml"/>
  <Override PartName="/xl/drawings/drawing25.xml" ContentType="application/vnd.openxmlformats-officedocument.drawing+xml"/>
  <Override PartName="/xl/tables/table25.xml" ContentType="application/vnd.openxmlformats-officedocument.spreadsheetml.table+xml"/>
  <Override PartName="/xl/drawings/drawing26.xml" ContentType="application/vnd.openxmlformats-officedocument.drawing+xml"/>
  <Override PartName="/xl/tables/table26.xml" ContentType="application/vnd.openxmlformats-officedocument.spreadsheetml.table+xml"/>
  <Override PartName="/xl/drawings/drawing27.xml" ContentType="application/vnd.openxmlformats-officedocument.drawing+xml"/>
  <Override PartName="/xl/tables/table27.xml" ContentType="application/vnd.openxmlformats-officedocument.spreadsheetml.table+xml"/>
  <Override PartName="/xl/drawings/drawing28.xml" ContentType="application/vnd.openxmlformats-officedocument.drawing+xml"/>
  <Override PartName="/xl/tables/table28.xml" ContentType="application/vnd.openxmlformats-officedocument.spreadsheetml.table+xml"/>
  <Override PartName="/xl/drawings/drawing29.xml" ContentType="application/vnd.openxmlformats-officedocument.drawing+xml"/>
  <Override PartName="/xl/tables/table29.xml" ContentType="application/vnd.openxmlformats-officedocument.spreadsheetml.table+xml"/>
  <Override PartName="/xl/drawings/drawing30.xml" ContentType="application/vnd.openxmlformats-officedocument.drawing+xml"/>
  <Override PartName="/xl/tables/table30.xml" ContentType="application/vnd.openxmlformats-officedocument.spreadsheetml.table+xml"/>
  <Override PartName="/xl/drawings/drawing31.xml" ContentType="application/vnd.openxmlformats-officedocument.drawing+xml"/>
  <Override PartName="/xl/tables/table31.xml" ContentType="application/vnd.openxmlformats-officedocument.spreadsheetml.table+xml"/>
  <Override PartName="/xl/drawings/drawing32.xml" ContentType="application/vnd.openxmlformats-officedocument.drawing+xml"/>
  <Override PartName="/xl/tables/table32.xml" ContentType="application/vnd.openxmlformats-officedocument.spreadsheetml.table+xml"/>
  <Override PartName="/xl/drawings/drawing33.xml" ContentType="application/vnd.openxmlformats-officedocument.drawing+xml"/>
  <Override PartName="/xl/tables/table33.xml" ContentType="application/vnd.openxmlformats-officedocument.spreadsheetml.table+xml"/>
  <Override PartName="/xl/drawings/drawing34.xml" ContentType="application/vnd.openxmlformats-officedocument.drawing+xml"/>
  <Override PartName="/xl/tables/table34.xml" ContentType="application/vnd.openxmlformats-officedocument.spreadsheetml.table+xml"/>
  <Override PartName="/xl/drawings/drawing35.xml" ContentType="application/vnd.openxmlformats-officedocument.drawing+xml"/>
  <Override PartName="/xl/tables/table35.xml" ContentType="application/vnd.openxmlformats-officedocument.spreadsheetml.table+xml"/>
  <Override PartName="/xl/drawings/drawing36.xml" ContentType="application/vnd.openxmlformats-officedocument.drawing+xml"/>
  <Override PartName="/xl/tables/table36.xml" ContentType="application/vnd.openxmlformats-officedocument.spreadsheetml.table+xml"/>
  <Override PartName="/xl/drawings/drawing37.xml" ContentType="application/vnd.openxmlformats-officedocument.drawing+xml"/>
  <Override PartName="/xl/tables/table37.xml" ContentType="application/vnd.openxmlformats-officedocument.spreadsheetml.table+xml"/>
  <Override PartName="/xl/drawings/drawing38.xml" ContentType="application/vnd.openxmlformats-officedocument.drawing+xml"/>
  <Override PartName="/xl/tables/table38.xml" ContentType="application/vnd.openxmlformats-officedocument.spreadsheetml.table+xml"/>
  <Override PartName="/xl/drawings/drawing39.xml" ContentType="application/vnd.openxmlformats-officedocument.drawing+xml"/>
  <Override PartName="/xl/tables/table39.xml" ContentType="application/vnd.openxmlformats-officedocument.spreadsheetml.table+xml"/>
  <Override PartName="/xl/drawings/drawing40.xml" ContentType="application/vnd.openxmlformats-officedocument.drawing+xml"/>
  <Override PartName="/xl/tables/table40.xml" ContentType="application/vnd.openxmlformats-officedocument.spreadsheetml.table+xml"/>
  <Override PartName="/xl/drawings/drawing41.xml" ContentType="application/vnd.openxmlformats-officedocument.drawing+xml"/>
  <Override PartName="/xl/tables/table41.xml" ContentType="application/vnd.openxmlformats-officedocument.spreadsheetml.table+xml"/>
  <Override PartName="/xl/drawings/drawing42.xml" ContentType="application/vnd.openxmlformats-officedocument.drawing+xml"/>
  <Override PartName="/xl/tables/table4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rtavarez\Downloads\"/>
    </mc:Choice>
  </mc:AlternateContent>
  <xr:revisionPtr revIDLastSave="0" documentId="8_{5E9B20C8-B866-450A-A9A4-F9B6706D71CC}" xr6:coauthVersionLast="47" xr6:coauthVersionMax="47" xr10:uidLastSave="{00000000-0000-0000-0000-000000000000}"/>
  <bookViews>
    <workbookView xWindow="-120" yWindow="-120" windowWidth="29040" windowHeight="15840" tabRatio="593" firstSheet="40" activeTab="40" xr2:uid="{00000000-000D-0000-FFFF-FFFF00000000}"/>
  </bookViews>
  <sheets>
    <sheet name="ENERO" sheetId="2" state="hidden" r:id="rId1"/>
    <sheet name="FEBRERO" sheetId="1"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state="hidden" r:id="rId9"/>
    <sheet name="OCTUBRE" sheetId="10" state="hidden" r:id="rId10"/>
    <sheet name="NOVIEMBRE 2022" sheetId="11" state="hidden" r:id="rId11"/>
    <sheet name="DICIEMBRE 2022 " sheetId="12" state="hidden" r:id="rId12"/>
    <sheet name="ENERO 2023" sheetId="13" state="hidden" r:id="rId13"/>
    <sheet name="ENERO 2023." sheetId="14" state="hidden" r:id="rId14"/>
    <sheet name="febrero  2023. (2)" sheetId="15" state="hidden" r:id="rId15"/>
    <sheet name="marzo  2023." sheetId="16" state="hidden" r:id="rId16"/>
    <sheet name="mayo  2023." sheetId="17" state="hidden" r:id="rId17"/>
    <sheet name="junio  2023." sheetId="18" state="hidden" r:id="rId18"/>
    <sheet name="julio  2023" sheetId="19" state="hidden" r:id="rId19"/>
    <sheet name="agosto  2023" sheetId="21" state="hidden" r:id="rId20"/>
    <sheet name="SEPTIEMBRE  2023" sheetId="20" state="hidden" r:id="rId21"/>
    <sheet name="OCTUBRE  2023" sheetId="22" state="hidden" r:id="rId22"/>
    <sheet name="NOVIEMBRE  2023" sheetId="23" state="hidden" r:id="rId23"/>
    <sheet name="DICIEMBRE 2023" sheetId="24" state="hidden" r:id="rId24"/>
    <sheet name="ENERO 2024" sheetId="25" state="hidden" r:id="rId25"/>
    <sheet name="FEBRERO 2024" sheetId="26" state="hidden" r:id="rId26"/>
    <sheet name="MARZO 2024" sheetId="27" state="hidden" r:id="rId27"/>
    <sheet name="ABRIL 2024" sheetId="28" state="hidden" r:id="rId28"/>
    <sheet name="MAYO 2024" sheetId="29" state="hidden" r:id="rId29"/>
    <sheet name="JUNIO 2024" sheetId="30" state="hidden" r:id="rId30"/>
    <sheet name="JULIO 2024" sheetId="31" state="hidden" r:id="rId31"/>
    <sheet name="JULIO 2024 (2)" sheetId="32" state="hidden" r:id="rId32"/>
    <sheet name="AGOSTO 2024" sheetId="33" state="hidden" r:id="rId33"/>
    <sheet name="SEPTIEMBRE 2024" sheetId="35" state="hidden" r:id="rId34"/>
    <sheet name="OCTUBRE 2024" sheetId="36" state="hidden" r:id="rId35"/>
    <sheet name="NOVIEMBRE 2024" sheetId="40" state="hidden" r:id="rId36"/>
    <sheet name="DICIEMBRE 2024" sheetId="41" state="hidden" r:id="rId37"/>
    <sheet name="ENERO 2025" sheetId="42" state="hidden" r:id="rId38"/>
    <sheet name="FEBRERO 2025" sheetId="43" state="hidden" r:id="rId39"/>
    <sheet name="MARZO 2025" sheetId="44" state="hidden" r:id="rId40"/>
    <sheet name="ABRIL 2025" sheetId="45" r:id="rId41"/>
    <sheet name="AGOSTO 2024 (2)" sheetId="34" state="hidden" r:id="rId4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45" l="1"/>
  <c r="F22" i="44"/>
  <c r="F23" i="43"/>
  <c r="F18" i="42" l="1"/>
  <c r="F17" i="41"/>
  <c r="F29" i="40"/>
  <c r="F30" i="36"/>
  <c r="F31" i="35"/>
  <c r="F17" i="34" l="1"/>
  <c r="F24" i="33"/>
  <c r="F26" i="32"/>
  <c r="F31" i="31" l="1"/>
  <c r="F23" i="30"/>
  <c r="F27" i="29"/>
  <c r="F28" i="28"/>
  <c r="F27" i="27"/>
  <c r="F23" i="26"/>
  <c r="F20" i="25"/>
  <c r="F14" i="24"/>
  <c r="F34" i="23"/>
  <c r="F29" i="22"/>
  <c r="F31" i="21"/>
  <c r="F31" i="20"/>
  <c r="F33" i="19"/>
  <c r="F36" i="18"/>
  <c r="F29" i="17"/>
  <c r="F29" i="16"/>
  <c r="F22" i="15"/>
  <c r="F22" i="14"/>
  <c r="F19" i="13"/>
  <c r="F19" i="12"/>
  <c r="F34" i="11"/>
  <c r="F32" i="10"/>
  <c r="F24" i="9"/>
  <c r="F33" i="8"/>
  <c r="F35" i="7"/>
  <c r="F41" i="6"/>
  <c r="F23" i="5"/>
  <c r="F26" i="4"/>
  <c r="F26" i="3"/>
  <c r="F22" i="2"/>
  <c r="F26" i="1"/>
</calcChain>
</file>

<file path=xl/sharedStrings.xml><?xml version="1.0" encoding="utf-8"?>
<sst xmlns="http://schemas.openxmlformats.org/spreadsheetml/2006/main" count="3331" uniqueCount="1059">
  <si>
    <t>INSTITUTO NACIONAL DE ADMINISTRACION PUBLICA</t>
  </si>
  <si>
    <t>CONTRALORIA GENERAL DE LA REPUBLICA</t>
  </si>
  <si>
    <t xml:space="preserve">UNIDADES DE CONTROL INTERNO </t>
  </si>
  <si>
    <t>RELACIÓN DE ESTADO DE CUENTAS DE SUPLIDORES AL 31/01/2022</t>
  </si>
  <si>
    <t>UNIDAD DE CONTROL INTERNO___________________</t>
  </si>
  <si>
    <t>FACTURA NCF NO.</t>
  </si>
  <si>
    <t>FECHA</t>
  </si>
  <si>
    <t>PROVEEDOR</t>
  </si>
  <si>
    <t>CONCEPTO</t>
  </si>
  <si>
    <t>MONTO</t>
  </si>
  <si>
    <t>FORMA DE PAGO</t>
  </si>
  <si>
    <t>FECHA LIMITE DE PAGO</t>
  </si>
  <si>
    <t>CONTRATO NO.                              BS-0003955-2018</t>
  </si>
  <si>
    <t>OSTACIA SOSA RAMON</t>
  </si>
  <si>
    <t>ALQUILER OFICINA REGIONAL DE SAN JUAN DE LA MAGUANA, CORRESPONDIENTE A LOS MESES DE AGOSTO Y SEPTIEMBRE DEL 2020.</t>
  </si>
  <si>
    <t xml:space="preserve">PRESUPUESTO </t>
  </si>
  <si>
    <t>B1500000109</t>
  </si>
  <si>
    <t>INFORMATIC, SRL</t>
  </si>
  <si>
    <t>SERVICIO DE MANTENIMIENTO A LA IMPRESORA DE CERTIFICADOS, UBICADA EN EL DEPARTAMENTO DE GESTION DE LA FORMACION DE ESTA INSTITUCION.</t>
  </si>
  <si>
    <t>B1500000016</t>
  </si>
  <si>
    <t>IMPORTADORA CALMA</t>
  </si>
  <si>
    <t>COMPRA DE TONERS PARA USO EN LA INSTITUCION.</t>
  </si>
  <si>
    <t>B1500036847</t>
  </si>
  <si>
    <t>ALTICE DOMINICANA</t>
  </si>
  <si>
    <t>SERVICIO DE FLOTAS TELEFONICAS, MES DE ENERO 2022</t>
  </si>
  <si>
    <t>B1500158954</t>
  </si>
  <si>
    <t>COMPAÑÍA DOMINICANA DE TELEFONOS</t>
  </si>
  <si>
    <t>SERVICIO TELEFONICO E INTERNET, CORRESPONDIENTE AL MES DE ENERO 2022.</t>
  </si>
  <si>
    <t>B1500000222</t>
  </si>
  <si>
    <t>GOBERNACIO N DEL EDIFICIO JUAN PABLO DUARTE</t>
  </si>
  <si>
    <t>MANTENIMIENTO DE AREAS COMUNES DEL EDIFICIO DE OFICINAS GUBERNAMENTALES "JUAN PABLO DUARTE", CORRESPONDIENTE AL MES DE ENERO DEL 2022.</t>
  </si>
  <si>
    <t>N/A</t>
  </si>
  <si>
    <t>MUNDO PRESTAMO, S.A.</t>
  </si>
  <si>
    <t>ALQUILER OFICINA REGIONAL DE SAN FRANCISCO DE MACORIS, CORRESPONDIENTE AL  MES DE ENERO DEL 2022</t>
  </si>
  <si>
    <t>B1500191545</t>
  </si>
  <si>
    <t>EDEESTE</t>
  </si>
  <si>
    <t>SERVICIO DE ENERGIA ELECTRICA, MES DE ENERO 2022</t>
  </si>
  <si>
    <t xml:space="preserve">FACILITADORES </t>
  </si>
  <si>
    <t xml:space="preserve">SERVICIOS DE CAPACITACION </t>
  </si>
  <si>
    <t>TOTAL GENERAL:</t>
  </si>
  <si>
    <t xml:space="preserve"> </t>
  </si>
  <si>
    <t>Preparado por:</t>
  </si>
  <si>
    <t>Revisado por:</t>
  </si>
  <si>
    <t>Aprobado por:</t>
  </si>
  <si>
    <t>_______________________________</t>
  </si>
  <si>
    <t>__________________________________</t>
  </si>
  <si>
    <t>_______________________________________________</t>
  </si>
  <si>
    <t xml:space="preserve"> Gabriel Lebrón</t>
  </si>
  <si>
    <t>Catalina Féliz Terrero</t>
  </si>
  <si>
    <t>Cristian Sánchez Reyes</t>
  </si>
  <si>
    <t xml:space="preserve"> Contador</t>
  </si>
  <si>
    <t>Enc. Administrativo Financiero</t>
  </si>
  <si>
    <t>Director General</t>
  </si>
  <si>
    <t>RELACIÓN DE ESTADO DE CUENTAS DE SUPLIDORES AL 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</si>
  <si>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</si>
  <si>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</si>
  <si>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</si>
  <si>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</si>
  <si>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</si>
  <si>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B1500000159</t>
  </si>
  <si>
    <t>COVENTRY PARK INVESTMENTS, SRL</t>
  </si>
  <si>
    <t>SERVICIO DE MONTAJE DE ESCENOGRAFIA EN ACTIVIDAD DEL INAP</t>
  </si>
  <si>
    <t>B150085796</t>
  </si>
  <si>
    <t>CAASD</t>
  </si>
  <si>
    <t>SERVICIO DE AGUA POTBLE, CORRESPONDIENTE A LOS MESDE ENERO Y FEBRERO 2022</t>
  </si>
  <si>
    <t>GOBERNACION DEL EDIFICIO JUAN PABLO DUARTE</t>
  </si>
  <si>
    <t>B1500005941</t>
  </si>
  <si>
    <t>SEGURO NACIONAL DE SALUD (SENASA)</t>
  </si>
  <si>
    <t>POLIZA DE SEGURO  DE SALUD COMPLEMENTARIO DE LOS EMPLEADOS DE LA INSTITUCION.</t>
  </si>
  <si>
    <t>B1500000186</t>
  </si>
  <si>
    <t>MUNDO PRESTAMO, SRL</t>
  </si>
  <si>
    <t>ALQUILER OFICINA REGIONAL DEL INAP EN SAN FRANCISCO DE MACORIS, FEBRERO 2022</t>
  </si>
  <si>
    <t>B1500196088</t>
  </si>
  <si>
    <t>SERVICIO DE ENERGIA ELECTRICA, PERIODO 20/01/2022-17/02/2022</t>
  </si>
  <si>
    <t>B1500000017</t>
  </si>
  <si>
    <t>B1500161627</t>
  </si>
  <si>
    <t>SERVICIO TELEFONICO E INTERNET, CORRESPONDIENTE AL MES DE FEBRERO 2022.</t>
  </si>
  <si>
    <t>B1500000301</t>
  </si>
  <si>
    <t>MARKET DYNAMIC SOLUTIONS</t>
  </si>
  <si>
    <t>IMPRESIÓN Y ENCUADERNACION  EN ESPIRAL DE FOLLETOS, UTILIZADOS EN EL TALLER SELLO CLAD</t>
  </si>
  <si>
    <t>B1500001295</t>
  </si>
  <si>
    <t>GL PROMOCIONES, SRL</t>
  </si>
  <si>
    <t>IMPRESIÓN DE INVITACIONES EN CARTULINA PERLADA Y BOLSOS CON LOGO  DE LA INSTITUCION. UTILIZADO EN EL TALLER SELLO CLAD</t>
  </si>
  <si>
    <t>SERVICIO DE ENERGIA ELECTRICA, PERIODO 17/02/2022-18/03/2022</t>
  </si>
  <si>
    <t>CANTABRIA BRAND REPRESENTATIVE, SRL</t>
  </si>
  <si>
    <t>SERVICIO DE MONTAJE DE  ESCENOGRAFIA Y CATERING  DURANTE EL EVENTO "TALLER SELLO CLAD"</t>
  </si>
  <si>
    <t>B1500164370</t>
  </si>
  <si>
    <t>SERVICIO TELEFONICO E INTERNET, CORRESPONDIENTE AL MES DE MARZO 2022.</t>
  </si>
  <si>
    <t>B1500000731</t>
  </si>
  <si>
    <t>OZAVI RENT A CAR</t>
  </si>
  <si>
    <t>ALQUILER DE TRANSPORTE POR SIETE DIAS, UTILIZADO EN EL TALLER SELLO CLAD</t>
  </si>
  <si>
    <t>CONTRATO No. CI-0000093-2022</t>
  </si>
  <si>
    <t>CENTRO LATINOAMERICANO DE ADMINISTRACION PARA EL DESARROLLO (CLAD)</t>
  </si>
  <si>
    <t>SERVICIOS DE CAPACITACION EN TALLER "DESARROLLO DE COMPETENCIAS ESTRATEGICAS DE LOS DIRECTIVOS PUBLICOS CON EL SELLO CLAD "</t>
  </si>
  <si>
    <t>B1500006149</t>
  </si>
  <si>
    <t>RELACIÓN DE ESTADO DE CUENTAS DE SUPLIDORES AL 30/04/2022</t>
  </si>
  <si>
    <t>B1500001471</t>
  </si>
  <si>
    <t>B1500000984</t>
  </si>
  <si>
    <t>INVERSIONES AZUL DEL ESTE DOMINICANA, S.A</t>
  </si>
  <si>
    <t>B1500201939</t>
  </si>
  <si>
    <t>SERVICIO DE ENERGIA ELECTRICA, PERIODO 18/03/2022-18/04/2022</t>
  </si>
  <si>
    <t>B1500000543</t>
  </si>
  <si>
    <t>SUPLIDORA COMERCIAL RODRIGUEZ, SRL</t>
  </si>
  <si>
    <t>COMPRA DE ZAFACONES PLASTICOS, PARA USO DE LA INSTITUCION.</t>
  </si>
  <si>
    <t>B1500006193</t>
  </si>
  <si>
    <t>B1500001204</t>
  </si>
  <si>
    <t>AZ PRINT SHOP, SRL</t>
  </si>
  <si>
    <t>COMPRA DE MATERIALES PARA CARNET DE IDENTIFICACION PARA EMPLEADOS DE LA INSTITUCION</t>
  </si>
  <si>
    <t>B1500167220</t>
  </si>
  <si>
    <t>SERVICIO TELEFONICO E INTERNET, CORRESPONDIENTE AL MES DE ABRIL 2022.</t>
  </si>
  <si>
    <t>RELACIÓN DE ESTADO DE CUENTAS DE SUPLIDORES AL 31/05/2022</t>
  </si>
  <si>
    <t>B1500000087</t>
  </si>
  <si>
    <t>SERVIPART LUPERON, SRL</t>
  </si>
  <si>
    <t>SERRVIVIO DE REPARACION DEL VEHICULO FORD EXPLORER 2010, PROPIEDAD DE ESTA INSTITUCION.</t>
  </si>
  <si>
    <t>B1500206827</t>
  </si>
  <si>
    <t>SERVICIO DE ENERGIA ELECTRICA, PERIODO 18/04/2022-19/05/2022</t>
  </si>
  <si>
    <t>B1500000030</t>
  </si>
  <si>
    <t>SAMETEC, SRL</t>
  </si>
  <si>
    <t>SERVICIO DE LEVANTAMIENTO DEL CABLEADO ELECTRICO DE LA INSTITUCION</t>
  </si>
  <si>
    <t>B1500000143</t>
  </si>
  <si>
    <t>SERVICIOS CONTRA INCENDIOS RODRIGUEZ, SRL</t>
  </si>
  <si>
    <t>SERVICIO DE RECARGA DE LOS EXTINTORES DE LA INSTITUCION</t>
  </si>
  <si>
    <t>B1500169925</t>
  </si>
  <si>
    <t>SERVICIO TELEFONICO E INTERNET, CORRESPONDIENTE AL MES DE MAYO74 2022.</t>
  </si>
  <si>
    <t>B1500000139</t>
  </si>
  <si>
    <t>CLIMATIZACIONES Y ACABADOS CLIMACA, SRL</t>
  </si>
  <si>
    <t>SERVICIO DE MANTENIMIENTO A LOS AIRES ACONDICIONADOS DE LA INSTITUCION</t>
  </si>
  <si>
    <t>RELACIÓN DE ESTADO DE CUENTAS DE SUPLIDORES AL 30/06/2022</t>
  </si>
  <si>
    <t>MARKET DINAMIC SOLUTIONS, SRL</t>
  </si>
  <si>
    <t>IMPRESIÓN Y ENCUADERNACION DE FOLLETOS EN ESPIRAL Y PERGAMINO CLEA, 1 PAGINA FULL COLOR</t>
  </si>
  <si>
    <t>B1500000004</t>
  </si>
  <si>
    <t>OH FRUITS</t>
  </si>
  <si>
    <t>SERVICIO DE REFRIGERIOS EN ACTIVIDADES DE LA INSTITUCION</t>
  </si>
  <si>
    <t>SERVICIO DE REPARACION  AL VEHICULO FORD EXPLORER, PROPIEDAD DE ESTA INSTITUCION</t>
  </si>
  <si>
    <t>B1500002195</t>
  </si>
  <si>
    <t>INTEC</t>
  </si>
  <si>
    <t>PAGO TIMESTRE MAYO-JULIO 2022, DE  LA MAESTRIA EN GERENCIA DE CALIDAD Y PRODUCTIVIDAD QUE ESTA CURSANDO UNA SERVIDORA DE ESTA INSTITUCION</t>
  </si>
  <si>
    <t>B1500000219</t>
  </si>
  <si>
    <t>SENVENT &amp; THIRTY MARKETING, SRL</t>
  </si>
  <si>
    <t>SERVICIO DE IMPRESIÓN DE BANNER, INCLUYE MONTAJE, DESMONTAJE Y TRANSPORTE.</t>
  </si>
  <si>
    <t>B1500091967</t>
  </si>
  <si>
    <t>SERVICIO DE AGUA POTABLE, PERIODO ABRIL-JUNIO 2022</t>
  </si>
  <si>
    <t>B1500000956</t>
  </si>
  <si>
    <t>HOTELES NACIONALES, S.A</t>
  </si>
  <si>
    <t>SERVICIO DE MONTAJE  DEL TALLER IDENTIFICACION DE RIESGOS Y OPORTUNIDADES, IMPARTIDO POR ESTA INSTITUCION</t>
  </si>
  <si>
    <t>B1500000023</t>
  </si>
  <si>
    <t>SOLUCIONES ELECTRICAS Y CIVILES-SOLECI,SRL</t>
  </si>
  <si>
    <t>ADQUSICION DE UNA VEVERA EJECUTIVA, PARA USO EN EL DEPARTAMENTO DE PLANIFICACION DE ESTA INSTITUCION.</t>
  </si>
  <si>
    <t>B1500000021</t>
  </si>
  <si>
    <t>D INNOVA RELACIONES PUBLICAS Y PRODUCION, SRL</t>
  </si>
  <si>
    <t>PAGO SERVICIO DE MONTAJE DE EVENTO PARA EL TALLER ESTRATEGIA DE SERVICIO AL CLIENTE, IMPARTIDO POR ESTA INSTITUCION</t>
  </si>
  <si>
    <t>B1500000012</t>
  </si>
  <si>
    <t>B1500000507</t>
  </si>
  <si>
    <t>SOWEY COMERCIAL EIRL</t>
  </si>
  <si>
    <t>COMPRA DE MATERIALES DE LIMPIEZA, PARA USO DE LA INSTITUCION</t>
  </si>
  <si>
    <t>B1500000447</t>
  </si>
  <si>
    <t>INVERSIONES INOGAR, SRL</t>
  </si>
  <si>
    <t>ADQUISICION DE DOS UNIDADES DE AIRES ACONDICIONADOS, PARA SER INSTALADOS EN LA OFICINA DE AUDITORIA Y LA SECCION DE SERVICIOS GENERALES DE ESTA INSTITUCION</t>
  </si>
  <si>
    <t>B1500001207</t>
  </si>
  <si>
    <t>UNIVERSIDAD NACIONAL PEDRO HENRIQUEZ UREÑA</t>
  </si>
  <si>
    <t>SERVICIO DE CAPACITACION EN DIPLOMADO EN COMPRAS Y CONTRATACIONES PUBLICAS, A DOS SERVIDORES DE LA INSTITUCION</t>
  </si>
  <si>
    <t>B1500006480</t>
  </si>
  <si>
    <t>SENASA</t>
  </si>
  <si>
    <t>POLIZA DE SEGURO COMPLEMENTARIO DE SALUD A LOS EMPLEADOS DE LA INSTITUCION</t>
  </si>
  <si>
    <t>B1500001591</t>
  </si>
  <si>
    <t>SERVICIO DE ALMUERZO Y REFRIGERIO  EN EL CURSO DE ORATORIO REALIZADO POR ESTA INSTITUCION.</t>
  </si>
  <si>
    <t>B1500000093 Y B1500000094</t>
  </si>
  <si>
    <t>SERVICIO DE MANTENIMIENTO A VEHICULOS DE LA INSTITUCION</t>
  </si>
  <si>
    <t>B1500000092</t>
  </si>
  <si>
    <t>COMPRA DE BATERIA PARA EL VEHICULO TOYOTA CAMRY, PROPIEDAD DE ESTA INSTITUCION</t>
  </si>
  <si>
    <t>B1500000492</t>
  </si>
  <si>
    <t>OFICIENTRO ORIENTAL, SRL</t>
  </si>
  <si>
    <t>SERVICCIO DE EMPASTADO DE LA MEMORIA INSTITUCIONAL DEL INAP, CORRESPONDIENTE AL PERIODO 2021</t>
  </si>
  <si>
    <t>B15000211740</t>
  </si>
  <si>
    <t>SERVICIO DE ENERGIA ELECTRICA, CORRESPONDIENTE AL PERIODO 19/05/2022-20/06/2022</t>
  </si>
  <si>
    <t>B1500000204</t>
  </si>
  <si>
    <t>SERVICIO DE ALQUILER DE LA REGIONAL DE SAN FRANCISCO DE MACORIS, CORRESPONDIENTE AL MES DE JUNIO 2022.</t>
  </si>
  <si>
    <t>B1500000259</t>
  </si>
  <si>
    <t>GOBERNACION JUAN PABLO DUARTE</t>
  </si>
  <si>
    <t>APORTE PARA MANTENIMIENTO DE LAS AREAS COMUNES DEL EDIFICION DE OFICINA GUBERNAMENTALES, MES DE JUNIO 2022</t>
  </si>
  <si>
    <t>B1500000814</t>
  </si>
  <si>
    <t>INVERSIONES BAUTISTA BERAS, SRL</t>
  </si>
  <si>
    <t>COMPRA DE CAFÉ PARA CONSUMO DE LA INSTITUCION</t>
  </si>
  <si>
    <t>B1500000149</t>
  </si>
  <si>
    <t>METALGLASS VENTANAS Y CRISTALES DEL ROSARIO, SRL</t>
  </si>
  <si>
    <t>COMPRA DE UNA PIZARRA DE CRISTAL, PARA USO EN LA DIRECCION GENERAL DE ESTA INSTITUCION</t>
  </si>
  <si>
    <t>B1500172728</t>
  </si>
  <si>
    <t>CODETEL</t>
  </si>
  <si>
    <t>SERVICIOS TELEFONICOS E INTERNET, JUNIO 2022</t>
  </si>
  <si>
    <t>ELABORACION DE CARPETAS Y APOYO ACADEMICO</t>
  </si>
  <si>
    <t>RELACIÓN DE ESTADO DE CUENTAS DE SUPLIDORES AL 31/07/2022</t>
  </si>
  <si>
    <t>APORTE PARA MANTENIMIENTO DE LAS AREAS COMUNES DEL EDIFICION DE OFICINA GUBERNAMENTALES, CORRESPONDIENTE A LOS MESES DE JUNIO Y JULIO  2022</t>
  </si>
  <si>
    <t>B1500001454</t>
  </si>
  <si>
    <t>INVERSIONES PEÑAFA</t>
  </si>
  <si>
    <t>SERVICIO DE MANTENIMIENTO AL VEHICULO NISSAN PATFINDER, PROPIEDAD DE ESTA INSTITUCION</t>
  </si>
  <si>
    <t>B1500000751</t>
  </si>
  <si>
    <t>EQUIPOS Y ACCESORIOS, SRL</t>
  </si>
  <si>
    <t>SERVICIO DE REPARACION DE UN MICROONDAS DE ESTA INSTITUCION</t>
  </si>
  <si>
    <t>B1500001491</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</si>
  <si>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</si>
  <si>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</si>
  <si>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</si>
  <si>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</si>
  <si>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</si>
  <si>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</si>
  <si>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</si>
  <si>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</si>
  <si>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</si>
  <si>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</si>
  <si>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JUAN ANTONIO CABRAL</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</si>
  <si>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</si>
  <si>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</si>
  <si>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</si>
  <si>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</si>
  <si>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</si>
  <si>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</si>
  <si>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</si>
  <si>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</si>
  <si>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</si>
  <si>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</si>
  <si>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</si>
  <si>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</si>
  <si>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</si>
  <si>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IDEMESA, SRL</t>
  </si>
  <si>
    <t>COMPRA DE MEDICAMENTOS PARA EL BITIQUIN DE PRIMEROS AUXILIOS DE ESTA INSTITUCION</t>
  </si>
  <si>
    <t>B1500000210</t>
  </si>
  <si>
    <t>SERVICIO DE ALQUILER DEL LOCAL DE LA REGIONAL DE ESTA INSTITUCION, UBICADA EN SAN FRANCISCO DE MACORIS, CORRESPONDIENTE AL MES DE JULIO 2022.</t>
  </si>
  <si>
    <t>B1500042028</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</si>
  <si>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</si>
  <si>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</si>
  <si>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</si>
  <si>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</si>
  <si>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</si>
  <si>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</si>
  <si>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SERVICIOS DE MANTENIMIENTO VARIOS VEHICULOS DE LA INSTITUCION</t>
  </si>
  <si>
    <t>B1500175517</t>
  </si>
  <si>
    <t>SERVICIO TELEFONICO E INTERNET, MES DE JULIO 2022</t>
  </si>
  <si>
    <t>SERVICIOS DE CAPACITACION  PROGRAMA PARAP II</t>
  </si>
  <si>
    <t>FONDOS PROPIOS</t>
  </si>
  <si>
    <t>RELACIÓN DE ESTADO DE CUENTAS DE SUPLIDORES AL 31/08/2022</t>
  </si>
  <si>
    <t>B1500002180</t>
  </si>
  <si>
    <t>REPUESTOS DE JESUS, SRL</t>
  </si>
  <si>
    <t>CAMBIO DE NEUMATICO Y AMORTIGUADOR AL MOTOR UTILIZADO PARA MENSAJERIA DE ESTA INSTITUCION</t>
  </si>
  <si>
    <t>B1500178270</t>
  </si>
  <si>
    <t>SERVICIOS TELEFONICOS E INTERNET EN ESTA INSTITUCION, MES DE AGOSTO 2022.</t>
  </si>
  <si>
    <t>B1500223866</t>
  </si>
  <si>
    <t>SERVICIO DE ENERGIA ELECTRICA EN ESTA INSTITUCION, PERIODO 20/07/2022-19/08/2022.</t>
  </si>
  <si>
    <t>B1500000189</t>
  </si>
  <si>
    <t>SUPPLY OFFICE TECHNOLOGY SOT, SRL</t>
  </si>
  <si>
    <t>COMPRA DE TONERS PARA USO EN LAS DIFERENTES IMPRESORAS DE LA INSTITUCION</t>
  </si>
  <si>
    <t>B1500000122</t>
  </si>
  <si>
    <t>JOSE RAMON BUENO PAYANO</t>
  </si>
  <si>
    <t>SERVICIOS DE NOTARIZACION DE VARIOS DOCUMENTOS LEGALES DE LA INSTITUCION</t>
  </si>
  <si>
    <t>B1500001586</t>
  </si>
  <si>
    <t>XIOMARI VELOZ D´LUJO FIESTA SRL</t>
  </si>
  <si>
    <t>SERVICIO DE REFRIGERIO EN ACTIVIDAD FORMATIVA DEL INAP</t>
  </si>
  <si>
    <t>B1500000345</t>
  </si>
  <si>
    <t>GRUPO RETMOX, SRL</t>
  </si>
  <si>
    <t>SERVICIOS DE FUMIGACION Y DESINFECCION EN LAS OFICINAS DEL INAP</t>
  </si>
  <si>
    <t>FACILITADORES</t>
  </si>
  <si>
    <t>NOMINA DE FACILITADORES</t>
  </si>
  <si>
    <t>RELACIÓN DE ESTADO DE CUENTAS DE SUPLIDORES AL 30/09/2022</t>
  </si>
  <si>
    <t>B1500181166</t>
  </si>
  <si>
    <t>SERVICIOS TELEFONICOS E INTERNET EN ESTA INSTITUCION, MES DE SEPTIEMBRE 2022.</t>
  </si>
  <si>
    <t>B1500228965</t>
  </si>
  <si>
    <t>SERVICIO DE ENERGIA ELECTRICA EN ESTA INSTITUCION, PERIODO 19/08/2022-19/09/2022.</t>
  </si>
  <si>
    <t>RELACIÓN DE ESTADO DE CUENTAS DE SUPLIDORES AL 31/10/2022</t>
  </si>
  <si>
    <t>B1500036337</t>
  </si>
  <si>
    <t>SEGUROS RESERVAS</t>
  </si>
  <si>
    <t>INCLUSION DE VEHICULO DE LA INSTITUCION A LA POLIZA DE SEGURO VEHICULOS DE MOTOR INDIVIDUAL</t>
  </si>
  <si>
    <t>B1500000161</t>
  </si>
  <si>
    <t>ARQUITECTURA ELECTROMECANICA JIMENEZ DIROCHE, SRL</t>
  </si>
  <si>
    <t>SERVICIO DE CHEQUE GENERAL DE PLA PLANTA ELECTRICA DE LA INSTITUCION, CORRESPONDIENTE AL MES DE SEPTIEMBRE 2022.</t>
  </si>
  <si>
    <t>B1500000467</t>
  </si>
  <si>
    <t>COMPRA DE 4 UNIDADES DE VENTILADORES (ABANICOS), PARA USO EN VARIAS AREAS DE LA INSTITUCION</t>
  </si>
  <si>
    <t>B1500001622</t>
  </si>
  <si>
    <t>SERVICIO DE REFRIGERIO EN LA ACTIVIDAD "JORNADA DE REFORESTACION", REALIZADA POR ESTA INSTITUCION</t>
  </si>
  <si>
    <t>B1500001621</t>
  </si>
  <si>
    <t>SERVICIO DE REFRIGERIO EN ACTIVIDAD "JORNADA DE DNC Y PROGRAMACION DE EVENTOS FORMATIVOS PARA EL AÑO 2023, AYUNTAMIENTO DE BANI).</t>
  </si>
  <si>
    <t>B1500007329</t>
  </si>
  <si>
    <t>SEGURO NACIONAL DE SALUD</t>
  </si>
  <si>
    <t>SEGURO COMPLEMENTARIO DE SALUD DE LOS EMPLEADOS DE LA INSTITUCION</t>
  </si>
  <si>
    <t>B1500000287</t>
  </si>
  <si>
    <t>GOBERNACION EDIFICIO JUAN PABLO DUARTE</t>
  </si>
  <si>
    <t>APORTE PARA MANTENIMIENTO DE LAS AREAS COMUNES DEL EDIF. JUAN PABLO DUARTE, MES DE OCTUBRE 2022</t>
  </si>
  <si>
    <t>B1500001633</t>
  </si>
  <si>
    <t>SERVICIO DE COFFE BREAK EN TALLER DE FUNDAMENTOS DE PROYECTOS, IMPARTIDO POR ESTA INSTITUCION</t>
  </si>
  <si>
    <t>B1500044713</t>
  </si>
  <si>
    <t>ALTICE DOMINICANA, SA</t>
  </si>
  <si>
    <t>SERVICIO DE INTERNET MOVIL Y FLOTAS TELEFONICAS INSTITUCIONAL, PERIODO 20 DE SEPT 2022 AL 19 DE OCTUBRE 2022</t>
  </si>
  <si>
    <t>ALQUILER OFICINA REGIONAL DE SAN FRANCISCO DE MACORIS, CORRESPONDIENTE AL MES DE AGOSTO 2022</t>
  </si>
  <si>
    <t>B1500002096</t>
  </si>
  <si>
    <t>GRUPO DIARIO LIBRE, SA</t>
  </si>
  <si>
    <t>SERVICIO DE PUBLICACION DE CONCURSOS PARA OCUPAR LAS PLAZAS DE CONTADOR Y ANALISTA DE ACREDITACION Y CERTIFICACION.</t>
  </si>
  <si>
    <t>B1500001430</t>
  </si>
  <si>
    <t>CENTROXPERT, SRL</t>
  </si>
  <si>
    <t>COMPRA DE TELEVISOR DE 75", PARA USO EN EL DEPARTAMENTO DE GESTION DE LA FORMACION DE ESTA INSTITUCION</t>
  </si>
  <si>
    <t>B1500044833</t>
  </si>
  <si>
    <t>SERVICIO DE INTERNET SIMETRICO, PERIODO 26 DE SRPT-2022 AL 25 DE OCTUBRE 2022</t>
  </si>
  <si>
    <t>B1500183906</t>
  </si>
  <si>
    <t>SERVICIO TELEFONICOS E INTERNET, CORRESPONDIENTE AL MES DE OCTUBRE 2022</t>
  </si>
  <si>
    <t>RELACIÓN DE ESTADO DE CUENTAS DE SUPLIDORES AL 30/11/2022</t>
  </si>
  <si>
    <t>B1500000011</t>
  </si>
  <si>
    <t>COMISALU, SRL</t>
  </si>
  <si>
    <t>SERVICIOS DE COFFEBREAK Y ALMURZOS EN VARIAS ACTIVIDADES FORMATIVAS DE ESTA INSTITUCION</t>
  </si>
  <si>
    <t>B1500001074</t>
  </si>
  <si>
    <t>PROVESOL PROVEEDORES DE SOLUCIONES, SRL</t>
  </si>
  <si>
    <t>SERVICIO DE REPARACION DE LAPTOP Y TABLET DE LA INSTITUCION</t>
  </si>
  <si>
    <t>B1500000108</t>
  </si>
  <si>
    <t>INDALO SHUTTER, SRL</t>
  </si>
  <si>
    <t>SERVICIOS DE REPARACION DE LA PUERTA DEL ALMACEN DE MATERIALES Y SUMINISTRO DE ESTA INSTITUCION</t>
  </si>
  <si>
    <t>B15000007490</t>
  </si>
  <si>
    <t>SEGURO DE SALUD COMPLEMENTARIO A LOS EMPLEADOS DE LA INSTITUCION</t>
  </si>
  <si>
    <t>B1500239001</t>
  </si>
  <si>
    <t>SERVIVICIO DE ENERGIA ELECTRICA EN ESTA INSTITUCION, PERIODO 19/10/2022-18/11/2022</t>
  </si>
  <si>
    <t>B1500002622</t>
  </si>
  <si>
    <t>OMAR MUEBLES</t>
  </si>
  <si>
    <t>ADQUISICION DE SILLON SIN BRAZOS, EN TELA NEGRA. PARA USO EN EL DEPARTAMENTO DE RECURSOS HUMANOS DE ESTA INSTITUCION</t>
  </si>
  <si>
    <t>B1500000593</t>
  </si>
  <si>
    <t>OFICENTRO ORIENTAL, SRL</t>
  </si>
  <si>
    <t>SERVICIOS DE MONTAJE Y DESMONTAJE DE ESCENOGRAFIA EN LA JORNADA DE CAPACITACION, TALLERES Y CHARLAS REALIZADAS POR ESTA INSTITUCION EN LA ZONA ESTE DEL PAIS</t>
  </si>
  <si>
    <t>SYSRAM, EIRL</t>
  </si>
  <si>
    <t>ADQUISICION DE LICENCIA VPS, PARA USO EN LA ESCUELA VIRTUAL DE ESTA INSTITUCION</t>
  </si>
  <si>
    <t>B1500000481</t>
  </si>
  <si>
    <t>S&amp;Y SUPPLY, SRL</t>
  </si>
  <si>
    <t>COMPRA DE UTILES DE COCINA DESECHABLES, PARA USO EN ESTA INSTITUCION</t>
  </si>
  <si>
    <t>B1500000003</t>
  </si>
  <si>
    <t>KATE GOURMET, SRL</t>
  </si>
  <si>
    <t>SERVICIOS DE ALMUERZO Y REFRIGERION A ACTIVIDADES DE ESTA INSTITUCION</t>
  </si>
  <si>
    <t>ADQUISICION DE LICENCIA WEB HOSTING, PARA USO EN ESTA INSTITUCION</t>
  </si>
  <si>
    <t>SERVICIO DE ALQUILER PARA LA REGIONAL DE ESTA INSTITUCION, UBICADA EN SAN FRANCISCO DE MACORIS</t>
  </si>
  <si>
    <t>B1500000505</t>
  </si>
  <si>
    <t>FL BETANCES &amp; ASOCIADOS SRL</t>
  </si>
  <si>
    <t>ADQUSICION DE LICENCIA ADOBE CREATIVE CLOUD, PARA USO EN ESTA INSTITUCION</t>
  </si>
  <si>
    <t>B1500045575</t>
  </si>
  <si>
    <t>SERVICIOS DE INTERNET MOVIL Y FLOTAS TELEFONICAS INSTITUCIONAL, MES DE NOVIEMBRE 2022</t>
  </si>
  <si>
    <t>B1500001696</t>
  </si>
  <si>
    <t>SERVICIO DE REFRIGERIO EN CHARLA IMPARTIDA POR ESTA INSTITUCION CON REPRESENTANTES DE LAS NACIONES UNIDAS</t>
  </si>
  <si>
    <t>B1500045762</t>
  </si>
  <si>
    <t>SERVICIO DE INTERNET SIMETRICO, CORRESPONDIENTE AL PERIODO 26 DE OCTUBRE 2022 AL 25 DE NOVIEMBRE 2022</t>
  </si>
  <si>
    <t>B1500188432</t>
  </si>
  <si>
    <t>SERVICIOS TELEFONICOS E INTERNET, CORRESPONDIENTES AL MES DE NOVIEMBRE 2022</t>
  </si>
  <si>
    <t>RELACIÓN DE ESTADO DE CUENTAS DE SUPLIDORES AL 31/12/2022</t>
  </si>
  <si>
    <t>B1500007665</t>
  </si>
  <si>
    <t>SEGURO COMPLEMENTARIO A LOS EMPLEADOS DEL INAP</t>
  </si>
  <si>
    <t>B1500046513</t>
  </si>
  <si>
    <t>SERVICIOS DE INTERNET MOVIL Y FLOTAS TELEFONICAS INSTITUCIONAL, MES DE DICIEMBRE 2022</t>
  </si>
  <si>
    <t>B150004644</t>
  </si>
  <si>
    <t>SERVICIO DE INTERNET SIMETRICO, CORRESPONDIENTE AL PERIODO 26 DE NOVIEMBRE 2022 AL 25 DE DICIEMBRE 2022</t>
  </si>
  <si>
    <t>B1500191141</t>
  </si>
  <si>
    <t>SERVICIOS TELEFONICOS E INTERNET, CORRESPONDIENTES AL MES DE DICIEMBRE 2022</t>
  </si>
  <si>
    <t>RELACIÓN DE ESTADO DE CUENTAS DE SUPLIDORES AL 31/01/2023</t>
  </si>
  <si>
    <t>B1500007834</t>
  </si>
  <si>
    <t>B1500047390</t>
  </si>
  <si>
    <t>SERVICIOS DE INTERNET MOVIL Y FLOTAS TELEFONICAS INSTITUCIONAL, MES DE ENERO 2023</t>
  </si>
  <si>
    <t>B150000233</t>
  </si>
  <si>
    <t>MUNDO PRESTAMO</t>
  </si>
  <si>
    <t>ALQUILER LOCAL DE LA OFICINA REGIONAL DE SAN FRANCISCO DE MACORIS, MES DE ENERO 2023</t>
  </si>
  <si>
    <t>B1500000126</t>
  </si>
  <si>
    <t>GRH CONSULTORES, SRL</t>
  </si>
  <si>
    <t>SERVICIOS DE CAPACITACION EN EL TALLER PARA LA ELABORACION Y DEFINICION DEL PROGRAMA DE MAESTRIA EN GESTION DEL TALENTO HUMANO</t>
  </si>
  <si>
    <t>B1500000233</t>
  </si>
  <si>
    <t>B1500000308</t>
  </si>
  <si>
    <t>APORTE ECONOMICO PARA MANTENIMIENTO DE AREAS COMUNES</t>
  </si>
  <si>
    <t>E4500001511</t>
  </si>
  <si>
    <t>SERVICIOS TELEFONICOS E INTERNET, MES DE ENERO 2023</t>
  </si>
  <si>
    <t>CI-0000042-2023</t>
  </si>
  <si>
    <t>GOBERNACION CIVIL PROVINCIA SANTIAGO DE LOS CABALLEROS</t>
  </si>
  <si>
    <t>RELACIÓN DE ESTADO DE CUENTAS DE SUPLIDORES AL 28/02/2023</t>
  </si>
  <si>
    <t>B1500048263</t>
  </si>
  <si>
    <t>SERVICIOS DE INTERNET MOVIL Y FLOTAS TELEFONICAS INSTITUCIONAL, MES DE FEBRERO 2023</t>
  </si>
  <si>
    <t>RELACIÓN DE ESTADO DE CUENTAS DE SUPLIDORES AL 30/04/2023</t>
  </si>
  <si>
    <t>B1500000985</t>
  </si>
  <si>
    <t>RICOH DOMINICANA, SRL</t>
  </si>
  <si>
    <t>SERVICIOS DE REPARACION DE LA IMPRESORA DEL DEPARTAMENTO DE GESTION DE LA FORMACION DE ESTA INSTITUCION</t>
  </si>
  <si>
    <t>B1500264262</t>
  </si>
  <si>
    <t>EMPRESA DISTRIBUIDORA DE ELECTRICIDAD DEL ESTE</t>
  </si>
  <si>
    <t>SERVICIO DE ENERGIA ELECTRICA, PERIODO 20/03/2023 AL 19/04/2023</t>
  </si>
  <si>
    <t>B1500008450</t>
  </si>
  <si>
    <t>SEGURO DE SALUD COMPLEMENTARIO INSTITUCIONAL</t>
  </si>
  <si>
    <t>B1500000249</t>
  </si>
  <si>
    <t>MUNDO PRESTAMO, S.R.L</t>
  </si>
  <si>
    <t>ALQUILER OFICINA REGIONAL DE SAN FRANCISCO DE MACORIS, CORRESPONDIENTE AL MES DE ABRIL 2023.</t>
  </si>
  <si>
    <t>B1500050011</t>
  </si>
  <si>
    <t>ALTICE DOMINICANA, S.A</t>
  </si>
  <si>
    <t>SERVICIO DE FLOTAS TELEFONICAS INSTITUCIONAL E INTERNET, PERIODO 20 DE MARZO 2023 AL 19 DE ABRIL 2023</t>
  </si>
  <si>
    <t>B1500000968</t>
  </si>
  <si>
    <t>IDEMESA, S.R.L</t>
  </si>
  <si>
    <t>COMPRA DE MEDICAMENTOS PARA USO EN EL BOTIQUIN DE PRIMEROS AUXILIOS DE ESTA INSTITUCION</t>
  </si>
  <si>
    <t>E4500009170</t>
  </si>
  <si>
    <t>COMPAÑÍA DOMINICANA DE TELEFONOS, S.A</t>
  </si>
  <si>
    <t>SERVICIOS TELEFONICOS E INTERNET, ABRIL 2023.</t>
  </si>
  <si>
    <t>B1500000224</t>
  </si>
  <si>
    <t>GOBERNACION PROVINCIAL DE SANTIAGO DE LOS CABALLEROS</t>
  </si>
  <si>
    <t>APORTE PARA MANTENIMIENTO DE AREAS COMUNES DE L EDFIFICIO DE LA GOBERNACION DE LA PROVINCIA DE SANTIAGO DE LOS CABALLEROS. LUGAR DONDE SE ENCUENTRA UBICADA LA REGIONAL DE ESTA INSTITUCION EN DICHA PROVINCIA. MES DE ABRIL 2023.</t>
  </si>
  <si>
    <t>B1500050110</t>
  </si>
  <si>
    <t>SERVICIO DE INTERNET SIMETRICO, PERIODO 26 DE MARZO 2023 AL 25 DE ABRIL 2023.</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</si>
  <si>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</si>
  <si>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</si>
  <si>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</si>
  <si>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</si>
  <si>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</si>
  <si>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</si>
  <si>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</si>
  <si>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BS-0000431-2023</t>
  </si>
  <si>
    <t>GOBERNACIÓN DEL EDIFICIO GUBERNAMENTAL JUAN PABLO DUARTE</t>
  </si>
  <si>
    <t>APORTE PARA MANTENIMIENTO DE LAS AREAS COMUNES DEL EDIFICIO DE OFICINAS GUBERNAMENTALES JUAN PABLO DUARTE. MES DE ABRIL 2023.</t>
  </si>
  <si>
    <t>RELACIÓN DE ESTADO DE CUENTAS DE SUPLIDORES AL 31/05/2023</t>
  </si>
  <si>
    <t>APORTE PARA MANTENIMIENTO DE LAS AREAS COMUNES DEL EDIFICIO DE OFICINAS GUBERNAMENTALES JUAN PABLO DUARTE. PERIODO ABRIL -MAYO 2023.</t>
  </si>
  <si>
    <t>B1500000042</t>
  </si>
  <si>
    <t>PUBLICOS Y ESTRATEGIAS, SRL</t>
  </si>
  <si>
    <t>SERVICIOS DE CONSULTORIA EN LA ELABORACION E IMPLEMENTACION DEL PLAN ESTRATEGICO DE COMUNICACIÓN DE ESTA INSTITUCION.</t>
  </si>
  <si>
    <t>B1500269304</t>
  </si>
  <si>
    <t>SERVICIO  DE ENERGIA ELECTRICA EN ESTA INSTITUCION, CORRESPONDIENTE AL PERIODO 19/04/2023 AL 19/05/2023</t>
  </si>
  <si>
    <t>B1500000253</t>
  </si>
  <si>
    <t>ALQUILER DEL LOCAL DE LA OFICINA REGIONAL DE ESTA INSTITUCION, UBICADA EN SAN FRANCISCO DE MACORIS. CORRESPONDIENTE AL MES DE MAYO 2023</t>
  </si>
  <si>
    <t>B1500050812</t>
  </si>
  <si>
    <t>SERVICIOS DE INTERNET INALAMBRICO Y FLOTAS TELEFONICAS INSTITUCIONAL, PERIODO 20 DE ABRIL 2023 AL 19 DE MAYO 2023.</t>
  </si>
  <si>
    <t>B1500001051</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</si>
  <si>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</si>
  <si>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</si>
  <si>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</si>
  <si>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</si>
  <si>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B1500050950</t>
  </si>
  <si>
    <t>SERVICIOS DE INTERNETE SIMETRICO EN ESTA INSITITUCION. PERIODO 26 DE ABRIL 2023 AL 25 DE MAYO 2023.</t>
  </si>
  <si>
    <t>E4500001182</t>
  </si>
  <si>
    <t>SERVICIOS TE INTERNET EN ESTA INSTITUCION, CORRESPONDIENTE AL MES DE MAYYO 2023</t>
  </si>
  <si>
    <t>B1500000034</t>
  </si>
  <si>
    <t>EDUCACION Y SISTEMA CANO, SRL</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</si>
  <si>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</si>
  <si>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</si>
  <si>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</si>
  <si>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</si>
  <si>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</si>
  <si>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</si>
  <si>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</si>
  <si>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RELACIÓN DE ESTADO DE CUENTAS DE SUPLIDORES AL 30/06/2023</t>
  </si>
  <si>
    <t>FACTURA NCF No. / CONTRATO No.</t>
  </si>
  <si>
    <t>B1500000060</t>
  </si>
  <si>
    <t>WANDER AUTO GAS, SRL</t>
  </si>
  <si>
    <t>COMPRA DE NEUMATICOS PARA LOS VEHICULOS NISSAN PAHTFINDER Y HIUNDAY H-1. PROPIEDAD DE ESTA INSTITUCION</t>
  </si>
  <si>
    <t>B1500000525</t>
  </si>
  <si>
    <t>S &amp; Y SUPPLY SRL</t>
  </si>
  <si>
    <t xml:space="preserve">ADQUISIOCN DE  CAJAS DE CARTON, PARA ARCHIVO DE DOCUMENTOS Y ARMARIO DE METAL CON DOS PUERTAS </t>
  </si>
  <si>
    <t>B1500119393</t>
  </si>
  <si>
    <t>SERVICIO DE AGUA POTABLE EN ESTA INSTITUCION. PERIODO ABRIL-JUNIO 2023</t>
  </si>
  <si>
    <t>INVERSIONES CORGARHI, SRL</t>
  </si>
  <si>
    <t>SERVICIO DE ALMUERZO EN ACTIVIDAD INSTITUCIONAL</t>
  </si>
  <si>
    <t>B1500000339</t>
  </si>
  <si>
    <t>AENOR DOMINICANA, SRL</t>
  </si>
  <si>
    <t>SERVICIOS DE AUDITORIA EN LA RECERTIFICACION DE ESTA INSTITUCION EN LA NORMA ISO 9001:2015</t>
  </si>
  <si>
    <t>B1500000026</t>
  </si>
  <si>
    <t>NELSON RAMIREZ AUTO PARTS</t>
  </si>
  <si>
    <t>SERVICIO DE MANTENIMIENTO A LOS VEHICULOS NISSAN PATHFINDER Y FORD EXPLORER. PROPIEDAD DE ESTA INSTITUCION</t>
  </si>
  <si>
    <t>B1500000701</t>
  </si>
  <si>
    <t>B1500274324</t>
  </si>
  <si>
    <t>SERVICIO DE ENERGIA ELECTRICA EN ESTA INSTITUCION, CORRESPONDIENTE AL PERIODO 19/05/2023 AL  19/06/2023</t>
  </si>
  <si>
    <t>B1500008867</t>
  </si>
  <si>
    <t>B1500000256</t>
  </si>
  <si>
    <t>SERVICIO DE ALQUILER DEL LOCAL DONDE SE ENCUENTRA LA OFICINA REGION AL DE ESTA INSITUCION, EN SAN FRANCISCO DE MACORIS. MES DE JUNIO 2023</t>
  </si>
  <si>
    <t>B1500000120</t>
  </si>
  <si>
    <t>CONSULTORES EN SEGURIDAD TECNOLOGICA E INFORMATICA  ARC, SRL</t>
  </si>
  <si>
    <t>ADQUISICION DE 50 LICENCIAS DE ANTIVIRUS MCAFFE, PARA USO EN LOS EQUIPOS TECNOLOGICOS DE ESTA INSTITUCION</t>
  </si>
  <si>
    <t>B1500051677</t>
  </si>
  <si>
    <t>SERVICIO DE FLOTAS TELEFONICAS INSTITUCIONAL E INTERNE INALAMBRICO EN ESTA INSTITUCION. PERIODO 20 DE MAYO 2023 AL 19 DE JUNIO 2023</t>
  </si>
  <si>
    <t>B1500162053</t>
  </si>
  <si>
    <t>AGUA PLANETA AZUL</t>
  </si>
  <si>
    <t>LLENADO DE 60 BOTELLONES DE AGUA POTABLE, PARA CONSUMO DE ESTA INSTITUCION</t>
  </si>
  <si>
    <t>B1500001541</t>
  </si>
  <si>
    <t>BANDERAS  GLOBALES HC, SRL</t>
  </si>
  <si>
    <t>CONFECCION DE BANDERAS INSTITUCIONAL</t>
  </si>
  <si>
    <t>E450000014281</t>
  </si>
  <si>
    <t>SERVICIOS TELEFONICOS E INTERNTE EN ESTA INSTITUCION, CORRESPONDIENTE AL MES DE JUNIO 2023</t>
  </si>
  <si>
    <t>ELVIRA POLANCO DIAZ</t>
  </si>
  <si>
    <t>SERVICIO DE COFFEBREAK EN VARIAS ACTIVIDADES DESARROLLADAS POR ESTA INSTITUCION</t>
  </si>
  <si>
    <t>B1500051795</t>
  </si>
  <si>
    <t>SERVICIO DE INTERNET SIMETRICO EN ESTA INSTITUCION, CORRESPONDIENTE AL PERIODO 26 DE MAYO 2023 AL 25 DE JUNIO 2023</t>
  </si>
  <si>
    <t>APORTE PARA MANTENIMIENTO DE LAS AREAS COMUNES DEL EDIFICIO DE OFICINAS GUBERNAMENTALES JUAN PABLO DUARTE. PERIODO ABRIL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</si>
  <si>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</si>
  <si>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</si>
  <si>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RELACIÓN DE ESTADO DE CUENTAS DE SUPLIDORES AL 31/07/2023</t>
  </si>
  <si>
    <t>S&amp;Y SUPPLY SRL</t>
  </si>
  <si>
    <t>ADQUISICION DE DOS ARMARIOS DE METAL, DE DOS PUERTAS, COLOR CREMA, PARA USO EN LA DIVISION DE CONTABILIDAD DE ESTA INSTITUCION</t>
  </si>
  <si>
    <t>B1500000528</t>
  </si>
  <si>
    <t>COMPRA DE CAJA PARA ARCHIVOS DE DOCUMENTOS, PARA USO EN LA DIVISION DE CONTABILIDAD DE ESTA INSTITUCION</t>
  </si>
  <si>
    <t>SERVICIO DE ALMUERZO EN LA REUNION PARA LA CORRDINACION DEL SELLO CLAD</t>
  </si>
  <si>
    <t>OCP-FCR-00001068</t>
  </si>
  <si>
    <t>REEMBOLSO DE BOLETO AERERO Y VIATIVOS DEL SR. ANGEL EDUARDO FAMILIA, DURANTE SU ASISTENCIA AL MASTER EN ALTA GESTION PUBLICA. DESARROLLADO EN PARIS, FRANCIA.</t>
  </si>
  <si>
    <t>B1500000005</t>
  </si>
  <si>
    <t>KATE GOURMET</t>
  </si>
  <si>
    <t>SERVICIO DE COFFE BREAK DURANTE VARIOS DIAS EN LA CAPACITACION DE LENGUAJE DE SEÑAS</t>
  </si>
  <si>
    <t>B1500001547</t>
  </si>
  <si>
    <t>HOTELES NACIONALES, SA</t>
  </si>
  <si>
    <t>SERVICIO DE ALMUERZO TIPO BUFFET EN ACTIVIDAD "JORNADA DE RECURSOS HUMANOS"</t>
  </si>
  <si>
    <t>EKMJ KREATIVE DIGITAL GROUP, SRL</t>
  </si>
  <si>
    <t>SERVICIO DE CAPACITACION EN CHARLA "IMAGEN EFECTIVA E IMPACTO CORPORATIVO"</t>
  </si>
  <si>
    <t>B1500000352</t>
  </si>
  <si>
    <t>APORTE POR MANTENIMIENTO DE LAS AREAS COMUNES DEL EDIFICIO DE OFICINAS GUBERNAMENTALES JUAN PABLO DUARTE, MES DE JULIO 2023</t>
  </si>
  <si>
    <t>B1500000035</t>
  </si>
  <si>
    <t>SERVICIO DE COFFE BREAK  PARA ACTIVIDAD DE ENTREGA DE CERTIFICADOS DEL DIPLOMADO EN COMPRAS Y CONTRATACIONES</t>
  </si>
  <si>
    <t>B1500001014</t>
  </si>
  <si>
    <t>COMPRA DE MEDICAMENTOS PARA EL REABASTTECIMIENTO DEL BOTIQUIN DE PRIMEROS AUXILIIOS DE ESTA  INSTITUCION</t>
  </si>
  <si>
    <t>B1500009067</t>
  </si>
  <si>
    <t>SERVICIO DE SEGURO COMPLEMNETARIO DE SALUD A LOS EMPLEADOS DE LA INSTITUCION</t>
  </si>
  <si>
    <t>B1500279425</t>
  </si>
  <si>
    <t>SERVICIO DE ENERGIA ELECTRICA EN ESTA INSTITUCION, CORRESPONDIENTE AL PERIODO 19 DE JUNIO DEL 2023 AL 19 DE JULIO DEL 2023.</t>
  </si>
  <si>
    <t>SERVICIO DE ALQUILER DEL LOCAL DE LA OFICINA RECIONAL DE ESTA INSTITUCION EN SAN FRANCISCO DE MACORIS, MES DE JULIO 2023.</t>
  </si>
  <si>
    <t>B1500052561</t>
  </si>
  <si>
    <t>SERVICIOS INTERNET MOVIL Y FLOTAS TELEFONICAS INSTITUCIONAL, PERIODO 20 DE JUNIO 2023 AL 19 DE JULIO 2023</t>
  </si>
  <si>
    <t>B1500000314</t>
  </si>
  <si>
    <t>SIALAP SOLUCIONES SRL</t>
  </si>
  <si>
    <t>COMPRA DE MATERIAL DESECHABLE PARA CONSUMO EN ESTA INSITUCION.</t>
  </si>
  <si>
    <t>B1500000036</t>
  </si>
  <si>
    <t>SERVICIO DE COFFE BREAK EN LA ENTREGA DE CERTIFICADO DEL CURSO DE LENGUA DE SEÑAS</t>
  </si>
  <si>
    <t>B1500052672</t>
  </si>
  <si>
    <t>SERVICIO DE INTERNET SIMETRICO EN ESTA INSTITUCION, CORRESPONDIENTE AL PERIODO 26 DE JUNIO 2023 AL 25 DE JULIO 2023</t>
  </si>
  <si>
    <t>HEICES CONSULTING, SRL</t>
  </si>
  <si>
    <t>SERVICIO DE CAPACITACION EN LIDERAZGO PARA LA INNOVACION PÚBLICA</t>
  </si>
  <si>
    <t>E450000016858</t>
  </si>
  <si>
    <t>SERVICIO DE INTERNT, CORRESPONDIENTE AL MES DE JULIO 2023</t>
  </si>
  <si>
    <t>RELACIÓN DE ESTADO DE CUENTAS DE SUPLIDORES AL 31/08/2023</t>
  </si>
  <si>
    <t>B1500000232</t>
  </si>
  <si>
    <t>APORTE PARA MANTENIMIENTO DE AREAS COMUNES DEL EDIFICIO DE LA GOBERNACION PROVINCIAL  DE SANTIAGO DE LOS CABALLEROS. MESES DE JULIO-AGOSTO 2023</t>
  </si>
  <si>
    <t>SERVICIO DE ALMUERZO EN CONFERENCIA LIDERAZGO PARA LA INNOVACION PUBLICA. ACTIVIDAD DESARROLLADA POR ESTA INSTITUCION.</t>
  </si>
  <si>
    <t>B1500002235</t>
  </si>
  <si>
    <t>CHICO AUTO PAINT. EIRL</t>
  </si>
  <si>
    <t>PAGO FACTURA POR CONCEPTO DE DEDUCIBLE, POR REPARACION DE VEHICULO DE ESTA INSTITUCION</t>
  </si>
  <si>
    <t>LIZDY SOLUCIONES, SRL</t>
  </si>
  <si>
    <t>SERVICIO DE ALQUILER DE TRIPODES, CAMARA FOTOGRAFICA Y CAMARA DE GRABACION DE VIDEO Y EQUIPOS AUDIOVISUALES. PARA LA REALIZACION DEL EVENTOS EN 19 PROVINCIAS DEL PAIS</t>
  </si>
  <si>
    <t>B1500000359</t>
  </si>
  <si>
    <t>APORTE PARA MANTENIMIENTO DE AREAS COMUNES DEL EDIFICIO DE OFICINAS GUBERNAMENTALES JUAN PABLO DUARTE. CORRESPONDIENTE A LOS MESES DE JULIO-AGOSTO 2023</t>
  </si>
  <si>
    <t>B1500284485</t>
  </si>
  <si>
    <t>SERVICIO DE ENERGIA ELECTRICA EN ESTA INSTITUCION, CORRESPONDIENTE AL PERIODO 19/07/2023 AL 18/08/2023</t>
  </si>
  <si>
    <t>B1500009286</t>
  </si>
  <si>
    <t>PAGO DEL VALOR CORRESPONDIENTE A LOS TITULAREES (EMPLEADOS) DEL SEGURO DE SULUD COMPLEMENTARIO INSTITUCIONAL. CORRESPONDIENTE AL MES DE SPTIEMBRE 2023</t>
  </si>
  <si>
    <t>B1500003132</t>
  </si>
  <si>
    <t>INSTITUTO TECNOLOGICO DE SANTO DOMINGO</t>
  </si>
  <si>
    <t>COSTO CORRESPONDIENTE AL TRIMESTRE AGOSTO-OCTUBRE 2023 DE LA MAESTRIA EN GERENCIA DE CALIDAD Y PRODUCTIVIDAD QUE ESTA CURSANDO UNA SERVIDORA DE ESTA INSTITUCION</t>
  </si>
  <si>
    <t>B1500053418</t>
  </si>
  <si>
    <t>SERVICIOS INTERNET MOVIL Y FLOTAS TELEFONICAS INSTITUCIONAL, PERIODO 20 DE JULIO 2023 AL 19 DE AGOSTO 2023</t>
  </si>
  <si>
    <t>B1500000296</t>
  </si>
  <si>
    <t>WESOLVE TECH, SRL</t>
  </si>
  <si>
    <t>ADQUISICION DE LICENCIA MAIL JET, PARA USO EN LAS PLATAFORMAS TECNOLOGICAS DE ESTA INSTITUCION</t>
  </si>
  <si>
    <t>B1500000689</t>
  </si>
  <si>
    <t>FRESCO DEL HORNO, SRL</t>
  </si>
  <si>
    <t>COMPRA DE BIZCOCHO PREEMPACADO. PARA CONSUMO EN ESTA INSTITUCION</t>
  </si>
  <si>
    <t>B1500000645</t>
  </si>
  <si>
    <t>ADQUISICION DE LICENCIA MICROSOFT OFFICE 365. PARA USO ENLAS PLATAFORMAS TECNOLOGICAS DE ESTA INSTITUCION</t>
  </si>
  <si>
    <t>E450000019426</t>
  </si>
  <si>
    <t>SERVICIO DE INTERNT, CORRESPONDIENTE AL MES DE AGOSTO 2023</t>
  </si>
  <si>
    <t>B1500053554</t>
  </si>
  <si>
    <t>SERVICIO DE INTERNET SIMETRICO EN ESTA INSTITUCION, CORRESPONDIENTE AL PERIODO 26 DE JULIO 2023 AL 25 DE AGOSTO 2023</t>
  </si>
  <si>
    <t>SMC GRUOP, SRL</t>
  </si>
  <si>
    <t>SERVICI0 DE REFRIGERIO EN ACTIVIAD "REGIMEN ETICO Y DISCIPLINARIO DE LA LEY No.41-08 DE FUNCION PUBLICA Y SU REGLAMENTO No.523-09 DE RELACIONES LABORALES.</t>
  </si>
  <si>
    <t>B1500163822</t>
  </si>
  <si>
    <t>B1500001147</t>
  </si>
  <si>
    <t>SERVICIO DE CHEQUEO Y MANTENIMIENTO A LA PLANTA ELECTRICA DE EMERGENCIA DE ESTA INSTITUCION. CORRESPONDIENTE AL MES DE AGOSTO 2023.</t>
  </si>
  <si>
    <t>RELACIÓN DE ESTADO DE CUENTAS DE SUPLIDORES AL 30/09/2023</t>
  </si>
  <si>
    <t>SERVICIO DE ALMUERZO EN CONFERENCIA LIDERAZGO PARA LA INNOVACION PUBLICA</t>
  </si>
  <si>
    <t>SERVICIO DE ALMUERZO EN CAPACITACION SOBRE IMAGEN EFECTIVA E IMPACTO CORPORATIVA</t>
  </si>
  <si>
    <t>B1500009449</t>
  </si>
  <si>
    <t>PAGO DEL VALOR CORRESPONDIENTE A LOS TITULAREES (EMPLEADOS) DEL SEGURO DE SULUD COMPLEMENTARIO INSTITUCIONAL. CORRESPONDIENTE AL MES DE OCTUBRE 2023</t>
  </si>
  <si>
    <t>E450000000076</t>
  </si>
  <si>
    <t>SERVICIOS INTERNET MOVIL Y FLOTAS TELEFONICAS INSTITUCIONAL, PERIODO 20 DE AGOSTO 2023 AL 19 DE SEPTIEMBRE 2023</t>
  </si>
  <si>
    <t>B1500000038</t>
  </si>
  <si>
    <t>ELVIRA POLANCO</t>
  </si>
  <si>
    <t>SERVICIO DE ALMUERZOS EN ACTIVIDAD CAFÉ LEGAL</t>
  </si>
  <si>
    <t>B1500001150</t>
  </si>
  <si>
    <t>SERVICIO DE CHEQUEO Y MANTENIMIENTO A LA PLANTA ELECTRICA DE EMERGENCIA DE ESTA INSTITUCION. CORRESPONDIENTE AL MES DE SEPTIEMBRE  2023.</t>
  </si>
  <si>
    <t>B1500164285</t>
  </si>
  <si>
    <t>B1500289568</t>
  </si>
  <si>
    <t>SERVICIO DE ENERGIA ELECTRICA EN ESTA INSTITUCION, CORRESPONDIENTE AL PERIODO 18/08/2023 AL 18/09/2023</t>
  </si>
  <si>
    <t>B1500000041</t>
  </si>
  <si>
    <t>SERVICIO DE ALMUERZOS EN ACTIVIDAD PARA INTERCAMBIO DE BUENAS PRACTICAS EN EL DESARROLLO DE PROGRAMAS DE MAESTRIA Y EDUCACION CONTINUADA</t>
  </si>
  <si>
    <t>B1500000739</t>
  </si>
  <si>
    <t>SOWEY COMERCIAL, EIRL</t>
  </si>
  <si>
    <t>COMPRA DE ESTUFA EMPOTRABLE, EN ACERO INOXIDABLE. PARA USO EN ESTA INSTITUCION</t>
  </si>
  <si>
    <t>E450000022043</t>
  </si>
  <si>
    <t>SERVICIO DE INTERNT, CORRESPONDIENTE AL MES DE SEPTIEMBRE 2023</t>
  </si>
  <si>
    <t>E450000000121</t>
  </si>
  <si>
    <t>SERVICIO DE INTERNET SIMETRICO EN ESTA INSTITUCION, CORRESPONDIENTE AL PERIODO 26 DE AGOSTO 2023 AL 25 DE SEPTIEMBRE 2023</t>
  </si>
  <si>
    <t>APORTE PARA MANTENIMIENTO DE AREAS COMUNES DEL EDIFICIO DE OFICINAS GUBERNAMENTALES JUAN PABLO DUARTE. CORRESPONDIENTE A LOS MESES DE SEPTIEMBRE 2023</t>
  </si>
  <si>
    <t>GOBERNACION PROV. SANTIAGO</t>
  </si>
  <si>
    <t>APORTE PARA MANTENIMIENTO DE AREAS COMUNES DEL EDIFICIO DE LA GOBERNACION PROVINCIAL SANTIAGO DE LOS CABALLEROS. CORRESPONDIENTE AL MES DE SEPTIEMBRE 2023</t>
  </si>
  <si>
    <t>RELACIÓN DE ESTADO DE CUENTAS DE SUPLIDORES AL 31/10/2023</t>
  </si>
  <si>
    <t>B1500000373</t>
  </si>
  <si>
    <t>APORTE PARA MANTENIMIENTO DE AREAS COMUNES DEL EDIFICIO DE OFICINAS GUBERNAMENTALES JUAN PABLO DUARTE. CORRESPONDIENTE AL  MESE DE OCTUBRE 2023</t>
  </si>
  <si>
    <t>B1500000164</t>
  </si>
  <si>
    <t>CONTRATACION DE SERVICIOS DE MONTAJE DE EQUIPO DE ILUMINACION Y AUDIOVISUALES EN ACTIVIDAD CON LOS FACILITADORES DE ESTA INSTITUCION</t>
  </si>
  <si>
    <t>B1500000001</t>
  </si>
  <si>
    <t>LEIKO ILONKA VALENTINA ORTIZ CRUZ</t>
  </si>
  <si>
    <t>SERVICIO DE CAPACITACION EN CHARLA "CERTEZA Y LIDERAZGO, IMPARTIDO A LOS FACILITADORES DE ESTA INSTITUCION,</t>
  </si>
  <si>
    <t>B1500002185</t>
  </si>
  <si>
    <t>XIOMARI VELOZ D´LUJO FIESTA, SRL</t>
  </si>
  <si>
    <t>SERVICIO DE ALMUERZO Y COFFE BREAK EN VARIAS ACTIVIDADES DE ESTA ISNTITUCION.</t>
  </si>
  <si>
    <t>B1500000245</t>
  </si>
  <si>
    <t>MERKAPARTS</t>
  </si>
  <si>
    <t>SERVICIO DE MANTENIMIENTO Y REPARACION AL VEHICULO FORD EXPLORER, PROPIEDAD DE ESTA INSTITUCION</t>
  </si>
  <si>
    <t>B1500294658</t>
  </si>
  <si>
    <t>SERVICIO DE ENERGIA ELECTRICA EN ESTA INSTITUCION, CORRESPONDIENTE AL PERIODO 18/09/2023 AL 19/10/2023</t>
  </si>
  <si>
    <t>B1500002072</t>
  </si>
  <si>
    <t>SERVICIO DE MONTAJE DE ACTIVIDAD "ENCUENTRO DE FACILITADORES", ACTIVIDAD DESARROLLADA POR ESTA INSTITUCION.</t>
  </si>
  <si>
    <t>B1500002192</t>
  </si>
  <si>
    <t>SERVICIO DE ALMUERZO Y COFFE BREAK, EN DIPLOMADO GESTION ESTRATEGICA DEL ESTADO. IMPARTIDO POR ESTA INSTITUCION A REPRESENTANTES DE ESAP COLOMBIA.</t>
  </si>
  <si>
    <t>B1500000537</t>
  </si>
  <si>
    <t>S &amp; Y SUPPLY, SRL</t>
  </si>
  <si>
    <t>ADQUISICION DE  TRITURADORAS , ARMARIO Y ARCHIVO PARA USO EN ESTA INSTITUCION</t>
  </si>
  <si>
    <t>E4500000024118</t>
  </si>
  <si>
    <t>SERVICIO DE INTERNT, CORRESPONDIENTE AL MES DE OCTUBRE 2023</t>
  </si>
  <si>
    <t>E4500000000294</t>
  </si>
  <si>
    <t>SERVICIO DE INTERNET SIMETRICO EN ESTA INSTITUCION, CORRESPONDIENTE AL PERIODO 26 DE SEPTIEMBRE 2023 AL 25 DE OCTUBRE 2023</t>
  </si>
  <si>
    <t>B1500002839</t>
  </si>
  <si>
    <t>FORISTERIA ZUNIFLOR, SRL</t>
  </si>
  <si>
    <t>SERVICIO DE CORONA DE FLORES PARA ENTREGADA EN LA HONRAS FUNEBRE DE HERMANA DE UNA SERVIDORA DE ESTA INSTITUCION</t>
  </si>
  <si>
    <t>APORTE PARA MANTENIMIENTO DE AREAS COMUNES DEL EDIFICIO DE LA GOBERNACION PROVINCIAL SANTIAGO DE LOS CABALLEROS. CORRESPONDIENTE AL MES DE OCTUBRE 2023</t>
  </si>
  <si>
    <t>B1500000817</t>
  </si>
  <si>
    <t>OFICENTRO ORIENTAL</t>
  </si>
  <si>
    <t>COMPRA DE CARPETAS EJECUTIVAS, CON CALCULADORA INCLUIDA Y GRABADA CON LOGO DEL INAP</t>
  </si>
  <si>
    <t>RELACIÓN DE ESTADO DE CUENTAS DE SUPLIDORES AL 30/11/2023</t>
  </si>
  <si>
    <t>B1500048244</t>
  </si>
  <si>
    <t>SIGMA PETROLEUM CORP</t>
  </si>
  <si>
    <t>TCKETS DE COMBUSTIBLE PARA USO EN LA INSTITUCION</t>
  </si>
  <si>
    <t>B1500000138</t>
  </si>
  <si>
    <t>HCJ LOGISTIC, SRL</t>
  </si>
  <si>
    <t>SERVICIO INFORMATICOS PARA DESARROLLO DE PAGINA WEB DE ESTA INSTITUCION</t>
  </si>
  <si>
    <t>B1500000380</t>
  </si>
  <si>
    <t>APORTE PARA MANTENIMIENTO DE AREAS COMUNES DEL EDIFICIO DE OFICINAS GUBERNAMENTALES JUAN PABLO DUARTE. CORRESPONDIENTE AL  MESE DE NOVIEMBRE 2023</t>
  </si>
  <si>
    <t>B1500010551</t>
  </si>
  <si>
    <t>SERVICIO DE SEGURO COMPLEMENTARIO DE SALUD A LOS EMPLEADOS DE LA INSTITUCION, MES DE DICIEMBRE 2023</t>
  </si>
  <si>
    <t>B1500299783</t>
  </si>
  <si>
    <t>SERVICIO DE ENERGIA ELECTRICA EN ESTA INSTITUCION, CORRESPONDIENTE AL PERIODO 19/10/2023 AL 20/11/2023</t>
  </si>
  <si>
    <t>COMPRA DE ROUTER, SWITCH Y SERVICIOS DE CONFIGURACION DE 5 UNIDADES DE TELEFONOS IP A LA CENTRAL TELEFONICA DE ESTA INSTITUCION</t>
  </si>
  <si>
    <t>B1500003082</t>
  </si>
  <si>
    <t>SERVICIO DE MANTENIMIENTO Y CAMBIO DE GOMAS AL MOTOR DE MENSAJERIA DE ESTA INSTITUCION</t>
  </si>
  <si>
    <t>B1500000062</t>
  </si>
  <si>
    <t>SERVICIO DE REPARACION Y MANTENIMIENTO A VARIOS VEHICULOS DE LA INSTITUCION</t>
  </si>
  <si>
    <t>E4500000000570</t>
  </si>
  <si>
    <t>SERVCIOS DE INTERNET INALAMBRICO Y FLOTAS TELEFONICAS INSTITUCIONAL, CORRESPONDIENTE AL PERIODO 20 DE OCTUBRE 2023 AL 19 DE NOVIEMBRE 2023</t>
  </si>
  <si>
    <t>B1500003358</t>
  </si>
  <si>
    <t>PAGO SERVICIOS DE CAPACITACION CORRESPONDIENTE AL TRIMESTRE NOVIEMBRE 2023-ENERO 2024, DE LA MAESTRIA EN GERENCIA DE CALIDAD Y PRODUCTIVIDAD A UNA SERVIDORA DE ESTA INSTITUCION</t>
  </si>
  <si>
    <t>B1500000827</t>
  </si>
  <si>
    <t>VELEZ IMPORT, SRL</t>
  </si>
  <si>
    <t>COMPRA DE MATERIAL GASTABLE DE OFICINA, PARA USO EN ESTA INSTITUCION</t>
  </si>
  <si>
    <t>B1500001796</t>
  </si>
  <si>
    <t>INVERSIONES PEÑAFA, SRL</t>
  </si>
  <si>
    <t>SERVICIO DE MANTENIMIENTO Y REPARACION DE VARIOS VEHICULOS DE ESTA INSTITUCION</t>
  </si>
  <si>
    <t>B1500002349</t>
  </si>
  <si>
    <t>CHICO AUTO PAINT, EIRL</t>
  </si>
  <si>
    <t>SERVICIO DE MANTENIMIENTO Y REPRACION DEL VEHICULO NISSAN PATHFINDER, PROPIEDAD DE E STA INSTITUCION</t>
  </si>
  <si>
    <t>E450000026977</t>
  </si>
  <si>
    <t>SERVICIO DE INTERNT, CORRESPONDIENTE AL MES DE NOVIEMBRE 2023</t>
  </si>
  <si>
    <t>E4500000000616</t>
  </si>
  <si>
    <t>SERVICIO DE INTERNET SIMETRICO EN ESTA INSTITUCION, CORRESPONDIENTE AL PERIODO 26 DE OCTUBRE 2023 AL 25 DE NOVIEMBRE 2023</t>
  </si>
  <si>
    <t>GRUPO SADELCO, SRL</t>
  </si>
  <si>
    <t>SERVICIO DE IMPRESIÓN DE HOJAS TIMBRADAS, PARA USO DE ESTA INSTITUCION</t>
  </si>
  <si>
    <t>MREKAPARTS, SRL</t>
  </si>
  <si>
    <t>SERVICIO DE MANTENIMIENTO AL VEHICULO TOYOTA CAMRY, PROPIEDAD DE ESTA INSTITUCION</t>
  </si>
  <si>
    <t>B1500000269</t>
  </si>
  <si>
    <t>SERVICIOS DE ALQUILER DEL LOCAL DE LA OFICINA REGIONAL DE ESTA INSTITUCION, UBICADA EN SAN FRANCISCO DE MACORIS, CORRESPONDIENTE AL PERIODO SEPTIEMBRE-NOVIEMBRE 2023.</t>
  </si>
  <si>
    <t>APORTE PARA MANTENIMIENTO DE AREAS COMUNES DEL EDIFICIO DE LA GOBERNACION PROVINCIAL SANTIAGO DE LOS CABALLEROS. CORRESPONDIENTE AL MES DE NOVIEMBRE 2023</t>
  </si>
  <si>
    <t>B1500000548</t>
  </si>
  <si>
    <t>COMPRA DE CAFÉ, AZUCAR, CREMORA Y TE. PARA CONSUMO EN ESTA INSTITUCION</t>
  </si>
  <si>
    <t>RELACIÓN DE ESTADO DE CUENTAS DE SUPLIDORES AL 31/12/2023</t>
  </si>
  <si>
    <t>RECURSOS PROPIOS</t>
  </si>
  <si>
    <t>RELACIÓN DE ESTADO DE CUENTAS DE SUPLIDORES AL 31/01/2024</t>
  </si>
  <si>
    <t>B1500310123</t>
  </si>
  <si>
    <t>SERVICIO DE ENERGIA ELECTRICA CORRESPONDIENTE AL PERIODO 19/12/2023 AL 19/01/2024</t>
  </si>
  <si>
    <t>PRESUPUESTO</t>
  </si>
  <si>
    <t>B1500010961</t>
  </si>
  <si>
    <t>SEGURO DE SALUD COMPLEMENTARIO INSTITUCIONAL, MES DE FEBRERO 2024.</t>
  </si>
  <si>
    <t>E450000034399</t>
  </si>
  <si>
    <t>SERVICIOS TELEFONICOS E INTERNET, CORRESPONDIENTE AL MES DE ENERO 2024</t>
  </si>
  <si>
    <t>GOBERNACION EDIF. GUBERNAMENTAL JUAN PABLO DUARTE</t>
  </si>
  <si>
    <t>APORTE PARA MANTENIMIENTO DE AREAS COMUNES, CORRESPONDIENTE AL MES DE ENERO 2024</t>
  </si>
  <si>
    <t>GOBERNACION PROVINCIAL SANTIAGO DE LOS CABALLEROS</t>
  </si>
  <si>
    <t>NOMINA FACILITADORES</t>
  </si>
  <si>
    <t>B1500001213</t>
  </si>
  <si>
    <t>DISTRIBUIDORA LAGARES</t>
  </si>
  <si>
    <t>SERVICIOS DE CHEQUEO Y MANTENIMIENTO A LA PLANTA ELECTRICA DE EMERGENCIA, MES DE ENERO 2024.</t>
  </si>
  <si>
    <t>RELACIÓN DE ESTADO DE CUENTAS DE SUPLIDORES AL 29/02/2024</t>
  </si>
  <si>
    <t>B1500000111</t>
  </si>
  <si>
    <t>PRODUCTOS ELÉCTRICOS INDUSTRIALES, SRL</t>
  </si>
  <si>
    <t>SERVICIO DE INSTALACIÓN DE QUIPOS ELÉCTRICOS PARA SER INSTALADOS EN EL IAC.</t>
  </si>
  <si>
    <t>B1500000251</t>
  </si>
  <si>
    <t>XIOMARA M. LUCIANO LUCIANO</t>
  </si>
  <si>
    <t>SERVICIO DE LEGALIZACIÓN DE DOCUMENTOS</t>
  </si>
  <si>
    <t>B1500000252</t>
  </si>
  <si>
    <t>B1500133408</t>
  </si>
  <si>
    <t>CORPORACIÓN DEL ACUEDUCTO Y ALCANTARILLADO DE SANTO DOMINGO</t>
  </si>
  <si>
    <t>SERVICIO DE AGUA POTABLE, CORRESPONDIENTE AL DE FEBRERO 2024.</t>
  </si>
  <si>
    <t>E450000037008</t>
  </si>
  <si>
    <t>COMPAÑÍA DOMINICANA DE TELÉFONOS, S.A.,</t>
  </si>
  <si>
    <t>SERVICIOS TELEFONICOS E INTERNET, CORRESPONDIENTE AL MES DE FEBRERO 2024</t>
  </si>
  <si>
    <t>B1500000214</t>
  </si>
  <si>
    <t>NCR SURTIDOS EMPRESARIALES, SRL.</t>
  </si>
  <si>
    <t>SERVICIO DE ALMUERZO Y COFFEBREAK</t>
  </si>
  <si>
    <t>B1500001216</t>
  </si>
  <si>
    <t>DISTRIBUIDORA LAGARES, SRL.</t>
  </si>
  <si>
    <t>SERVICIO DE CHEQUEO Y MANTENIMIENTO DE LA PLANTA DE EMERGENCIA ELÉCTRICA, CORRESPONDIENTE A FEBRERO 2024</t>
  </si>
  <si>
    <t>B1500001864</t>
  </si>
  <si>
    <t>COMERCIAL DE PEÑA - INVERSIONES PEÑAFA, SRL.</t>
  </si>
  <si>
    <t>ADQUISICIÓN DE NEUMÁTICOS</t>
  </si>
  <si>
    <t>B1500001865</t>
  </si>
  <si>
    <t>SERVICIO DE REPARACIÓN Y MANTENIMIENTO A VEHÍCULOS INSTITUCIONALES</t>
  </si>
  <si>
    <t>NÓMINA DE FACILITADORES</t>
  </si>
  <si>
    <t>Rhina Peña Bello</t>
  </si>
  <si>
    <t>CONSTRUCTORA GINZA</t>
  </si>
  <si>
    <t>SERVICIO DE MANTEMIMIENTO Y REPARACIÓN DE AIRES ACONDICIONADOS DEL IAC-INAP.</t>
  </si>
  <si>
    <t>RD$250,348.80</t>
  </si>
  <si>
    <t>B1500000070</t>
  </si>
  <si>
    <t>FREMAREX, SRL</t>
  </si>
  <si>
    <t>CONTRATACIÓN DE GESTIÓN DE EVENTO PARA CUBRIR COBERTURA Y TRANSMITIR EN VIVO EL LANZAMIENTO PROGRAMA DE BECAS MAESTRIA EN GESTIÓN PÚBLIC AY GOBERNANZA INAP - UASD.</t>
  </si>
  <si>
    <t>ALTICE DOMINICANA, S.A.</t>
  </si>
  <si>
    <t>SERVICIO DE INTERNET INÁLAMBRICO Y FLOTAS INSTITUCIONALES, CORRESPONDIENTE AL MES DE MARZO 2024.</t>
  </si>
  <si>
    <t>E450000039331</t>
  </si>
  <si>
    <t>SERVICIOS TELEFONICOS E INTERNET, CORRESPONDIENTE AL MES DE MARZO 2024</t>
  </si>
  <si>
    <t>B1500001222</t>
  </si>
  <si>
    <t>SERVICIO DE CHEQUEO Y MANTENIMIENTO DE LA PLANTA DE EMERGENCIA ELÉCTRICA, CORRESPONDIENTE A MARZO 2024</t>
  </si>
  <si>
    <t>B1500000152</t>
  </si>
  <si>
    <t>EGF EVENTS PLANNER, SRL</t>
  </si>
  <si>
    <t>SERVICIO DE MONTAJE Y DESMONTAJE, EN ACTIVIDAD DE CHARLA REGIÉN ÉTICO Y DISCIPLINARIO.</t>
  </si>
  <si>
    <t>PRESUPUESTPO</t>
  </si>
  <si>
    <t>B1500000050</t>
  </si>
  <si>
    <t>SERVICIO DE COFFEBREAK EN VARIAS ACTIVIDADES DESARROLLADA POR ESTA INSTITUCIÓN.</t>
  </si>
  <si>
    <t>B1500000270</t>
  </si>
  <si>
    <t>GOBERNACIÓN PROVINCIAL SANTIAGO</t>
  </si>
  <si>
    <t>Mantenimiento De la áreas comunes del edificio donde se encuentra las oficinas del INAP en la Provincia de Santiago</t>
  </si>
  <si>
    <t>B1500000407</t>
  </si>
  <si>
    <t>MANTENIMIENTO DE AREAS COMUNES DEL EDIFICIO DE OFICINAS GUBERNAMENTALES "JUAN PABLO DUARTE", CORRESPONDIENTE AL MES DE MARZO DEL 2024.</t>
  </si>
  <si>
    <t>B1500000281</t>
  </si>
  <si>
    <t>ALQUILER OFICINA REGIONAL DE SAN FRANCISCO DE MACORIS, CORRESPONDIENTE AL  MES DE MARZO DEL 2024</t>
  </si>
  <si>
    <t>SERVICIO DE AGUA POTABLE</t>
  </si>
  <si>
    <t>B1500173814</t>
  </si>
  <si>
    <t>Agua Planeta Azul, SAS</t>
  </si>
  <si>
    <t>Sumistro de botellones de agua potable</t>
  </si>
  <si>
    <t>RELACIÓN DE ESTADO DE CUENTAS DE SUPLIDORES AL 30/04/2024</t>
  </si>
  <si>
    <t>SEVEN &amp; THIRTY MARKETING, SRL</t>
  </si>
  <si>
    <t>SERVICIO DE MONTAJE Y DESMONTAJE DE EVENTO EN ACT. CONGRESO INTERNACIONAL DE ADMINISTRACIÓN PÚBLICA</t>
  </si>
  <si>
    <t>B15000174333</t>
  </si>
  <si>
    <t>AGUA PLANETA AZUL C POR A</t>
  </si>
  <si>
    <t>SERVICIO DE LLENADO DE BOTELLONES DE AGUA, PARA CONSUMO DEL INAP</t>
  </si>
  <si>
    <t>B1500003313</t>
  </si>
  <si>
    <t>ADQ. DE BIZCOCHO, PARA LA SATISFACCIÓN LABORAL DE LOS COLABORADORES CON IMPLEMENTACIÓN EN PLAN DE MEJORA DE CLIMA DE INAP.</t>
  </si>
  <si>
    <t>SADELCO SOLUCIONES DE OFICINA</t>
  </si>
  <si>
    <t>ADQ. DE TÓNERES</t>
  </si>
  <si>
    <t>B1500001226</t>
  </si>
  <si>
    <t>COMPRA DE MEDICAMENTOS, PARA USO DE ESTA INSTITUCIÓN.</t>
  </si>
  <si>
    <t>B1500003387</t>
  </si>
  <si>
    <t>FLORISTERIA ZUNIFLOR, SRL</t>
  </si>
  <si>
    <t>COMPRA DE CORONA FUNEBRE PARA FAMILIAR DE EMPLEADO DEL INAP.</t>
  </si>
  <si>
    <t>B1500002847</t>
  </si>
  <si>
    <t>XIOMARI VELÓZ D´LUJOS FIESTA, S.R.L.</t>
  </si>
  <si>
    <t>SERVICIO DE REFRIGERIO PARA ACTIVIDAD CAFÉ LEGAL, IMPARTIDA POR EL INAP.</t>
  </si>
  <si>
    <t xml:space="preserve"> B1500000278</t>
  </si>
  <si>
    <t>GOBERNACIÓN PROVINCIAL DE SANTIAGO</t>
  </si>
  <si>
    <t>APORTE PARA MANTENIMIENTO DE EDIFICIO GOBERNACION DE SANTIAGO</t>
  </si>
  <si>
    <t>B1500001230</t>
  </si>
  <si>
    <t>SERVICIO DE CHEQUEO Y MANTENIMENTO DE PLANTA DE EMERGENCIA ELÉCTRICA DE ESTA INSTITUCIÓN.</t>
  </si>
  <si>
    <t>E450000003651</t>
  </si>
  <si>
    <t>FLOTAS TELEFÓNICAS E INTERNET INALÁMBRICO DE ESTA INSTITUCIÓN</t>
  </si>
  <si>
    <t>E450000003736</t>
  </si>
  <si>
    <t>SERVICIO DE INTENET SIMÉTRICO</t>
  </si>
  <si>
    <t>E450000041583</t>
  </si>
  <si>
    <t>COMPAÑÍA DOMINICANA DE TELÉFONOS C POR A</t>
  </si>
  <si>
    <t>SERVICIOS TELEFÓNICOS E INTERNET DE ESTA INSTITUCIÓN</t>
  </si>
  <si>
    <t>24/42024</t>
  </si>
  <si>
    <t>COMPRA DE UTENSILIOS DE COCINA, PARA USO DE ESTA INSTITUCIÓN</t>
  </si>
  <si>
    <t>B1500000002</t>
  </si>
  <si>
    <t>MAGROTECH, SRL</t>
  </si>
  <si>
    <t>SERVICIO DE CONTRATACIÓN DE MONATJE Y DESMONTAJE EN EVENTO DE EXALTACIONES Y RÉGIMEN ÉTICO DISCIPLINARIO.</t>
  </si>
  <si>
    <t>B1500011664</t>
  </si>
  <si>
    <t>PAGO DE SEGURO (TITULARES) COMPLEMENTARIO DE SALUD INTITUCIONAL.</t>
  </si>
  <si>
    <t>RELACIÓN DE ESTADO DE CUENTAS DE SUPLIDORES AL 31/05/2024</t>
  </si>
  <si>
    <t>E450000004520</t>
  </si>
  <si>
    <t>PAGO DE SERVICIO DE INTERNET SIMÉTRICO DE ESTA INSTITUCIÓN, MAYO 2024.</t>
  </si>
  <si>
    <t>E450000044610</t>
  </si>
  <si>
    <t>COMPAÑÍA DOMINICANA DE TELÉFONOS, C POR A.,</t>
  </si>
  <si>
    <t>PAGO DE SERVICIO DE TELÉFONO E INTERNET DE ESTA INSTITUCIÓN, MAYO 2024.</t>
  </si>
  <si>
    <t>E450000004457</t>
  </si>
  <si>
    <t>PAGO DE SERVICIO DE FLOTAS TELEFÓNICAS E INTERNET INALÁMBRICO DE ESTA INSTITUCIÓN, MAYO 2024.</t>
  </si>
  <si>
    <t>B1500000282</t>
  </si>
  <si>
    <t>APORTE PARA MANTENIMIENTO DE EDIFICIO GOBERNACION DE SANTIAGO, MAYO 2024.</t>
  </si>
  <si>
    <t>B1500002210</t>
  </si>
  <si>
    <t>ECO PETROLEO DOMINICANA, SA.,</t>
  </si>
  <si>
    <t>PAGO DE COMPRA DE TICKETS DE COMBUSTIBLE Y GASOIL REGULAR AL GRANEL</t>
  </si>
  <si>
    <t>B1500000334</t>
  </si>
  <si>
    <t>MADETECH SOLUCIONES TÉCNICAS</t>
  </si>
  <si>
    <t>SERVICIO DE MANTENIMIENTO DE CAMARA E INSTALACIÓN DE 14 CAMARAS DE ESTA INSTITUCIÓN.</t>
  </si>
  <si>
    <t>LEIKO ILONKA VALENTINA ORTÍZ CRUZ</t>
  </si>
  <si>
    <t>SERVICIO DE CAPACITACIÓN</t>
  </si>
  <si>
    <t>B1500000190</t>
  </si>
  <si>
    <t>EL PALACIO DE LAS TRANSMISIONES, SRL</t>
  </si>
  <si>
    <t>SERVICIO DE REPARACIÓN Y MANTENIMIENTO DE VEHÍCULOS INSTITUCIONALES</t>
  </si>
  <si>
    <t>B1500331584</t>
  </si>
  <si>
    <t>EMPRESA DISTRIBUIDORA DEL ESTE S.A.,</t>
  </si>
  <si>
    <t>PAGO DE ENERGÍA ELÉCTRICA CORRESPONDIENTE AL IAC - INAP.</t>
  </si>
  <si>
    <t>VIÁTICOS</t>
  </si>
  <si>
    <t>PAGO DE VIÁTICOS DENTRO DEL PAÍS</t>
  </si>
  <si>
    <t>B1500000265</t>
  </si>
  <si>
    <t>FIS SOLUCIONES, SRL</t>
  </si>
  <si>
    <t>SERVICIO DE IMPRESIÓN DE CARTA DE COMPROMISO DE ESTA INSTITUCIÓN</t>
  </si>
  <si>
    <t>B1500184133</t>
  </si>
  <si>
    <t>PLANETA AZUL, S.A.</t>
  </si>
  <si>
    <t>B1500000421</t>
  </si>
  <si>
    <t>MANTENIMIENTO DE AREAS COMUNES DEL EDIFICIO DE OFICINAS GUBERNAMENTALES "JUAN PABLO DUARTE", CORRESPONDIENTE AL MES DE MAYO DEL 2024.</t>
  </si>
  <si>
    <t>RELACIÓN DE ESTADO DE CUENTAS DE SUPLIDORES AL 30/06/2024</t>
  </si>
  <si>
    <t>B1500001241</t>
  </si>
  <si>
    <t>DISTRIBUIDORA LAGARES, SRL.,</t>
  </si>
  <si>
    <t>SERVICIO DE CHEQUEO Y MANTENIMIENTO DE LA PLANTA ELÉCTRICA DE EMERGENCIA DEL INAP</t>
  </si>
  <si>
    <t>B1500000695</t>
  </si>
  <si>
    <t>ADQ. DE MOBILIARIOS PARA ESTA INSTITUCIÓN.</t>
  </si>
  <si>
    <t>B1500000054</t>
  </si>
  <si>
    <t>SERVICIO DE CONTRATACIÓN DE ALMUERZO Y COFFEBREAK PARA TALLER, IMPARTIDA POR EL INAP.</t>
  </si>
  <si>
    <t>SERVICIO DE CONTRATACIÓN DE ALMUERZO Y ALQUILERES PARA CAPACITACIÓN, IMPARTIDA POR EL INAP.</t>
  </si>
  <si>
    <t>B1500000137</t>
  </si>
  <si>
    <t>COMPLEJO TURÍSTICO HOTELERO EL NAPOLITANO, SRL.</t>
  </si>
  <si>
    <t xml:space="preserve">SERVICIO DE ALMUERZO TIPO BUFET Y SERVICIO DE COCTEL PARA ACTIVIDAD DE ESTA INSTITUCIÓN. </t>
  </si>
  <si>
    <t>B1500000286</t>
  </si>
  <si>
    <t>APORTE PARA MANTENIMIENTO DE EDIFICIO GOBERNACION DE SANTIAGO, JUNIO 2024.</t>
  </si>
  <si>
    <t>RELACIÓN DE ESTADO DE CUENTAS DE SUPLIDORES AL 31/07/2024</t>
  </si>
  <si>
    <t>B1500002393</t>
  </si>
  <si>
    <t>B1500000090</t>
  </si>
  <si>
    <t>GRUPO FERRAVA, SRL.,</t>
  </si>
  <si>
    <t>ADQUISICIÓN DE PUERTAS DE CRISTALES</t>
  </si>
  <si>
    <t>B1500002197</t>
  </si>
  <si>
    <t>SANDY ELECTRO IMPORT, SRL.,</t>
  </si>
  <si>
    <t>COMPRA DE MATERIALES ELÉCTRICOS E INSTALACIÓN EN EL INAP-IAC.</t>
  </si>
  <si>
    <t>B1500000290</t>
  </si>
  <si>
    <t>APORTE PARA MANTENIMIENTO DE EDIFICIO GOBERNACION DE SANTIAGO, JULIO 2024.</t>
  </si>
  <si>
    <t>E450000049833</t>
  </si>
  <si>
    <t>COMPAÑÍA DOMINICANA DE TELÉFONOS C POR A.,</t>
  </si>
  <si>
    <t>B1500183478</t>
  </si>
  <si>
    <t>AGUA PLANETA AZUL, S.A.,</t>
  </si>
  <si>
    <t>B1500000400</t>
  </si>
  <si>
    <t>EDITORA HANNOVER, EIRL.,</t>
  </si>
  <si>
    <t>CONTRATACIÓN DE SERVICIO PROFESIONALES, PARA CREACIÓN DE DISEÑO (BRANDING DISEÑO) DEL INAP.</t>
  </si>
  <si>
    <t>B1700000022</t>
  </si>
  <si>
    <t>UNIVERSITAS BUSINESS SCHOOL</t>
  </si>
  <si>
    <t>PAGO DE MAESTRÍA INTERNACIONAL A UNA SERVIDORA DE ESTA INSTTUCIÓN</t>
  </si>
  <si>
    <t>B1500001250</t>
  </si>
  <si>
    <t>B1500012216</t>
  </si>
  <si>
    <t>S&amp;Y SUPPLY, SRL.,</t>
  </si>
  <si>
    <t>ADQUISICIÓN DE ARCHIVO, LIBRERO Y PIZARRAS, PARA ESTA INSTITUCIÓN.</t>
  </si>
  <si>
    <t>B1500000366</t>
  </si>
  <si>
    <t>EMPRESAS MACANGEL, SRL</t>
  </si>
  <si>
    <t>CONTRATACIÓN DE MONTAJE Y DESMONTAJE DE EVENTO EN DIFERENTES ACTS. DEL INAP INCLUYENDO ALMUERZO.</t>
  </si>
  <si>
    <t>CONTRATACIÓN DE SERVICIO DE REPARACIÓN DE VEHÍCULO INSTITUCIONAL</t>
  </si>
  <si>
    <t>B1500003366</t>
  </si>
  <si>
    <t>COMPRA DE BIZCOCHO PARA IMPLEMENTACIÓN EN PLAN DE MEJO DEL CLIMA LABORAL</t>
  </si>
  <si>
    <t>B1500002975</t>
  </si>
  <si>
    <t>CONTRATACIÓN DE SERVICIO DE ALMUERZO PARA PROGRAMA DE CAMPAMENTO DE VERANO</t>
  </si>
  <si>
    <t>PAGO DE COMPRA DE TICKETS DE COMBUSTIBLE Y GASOIL REGULAR AL GRANEL, JULIO.</t>
  </si>
  <si>
    <t>B1500000162</t>
  </si>
  <si>
    <t>FELIPE Y POLANCO TOURS, SRL.,</t>
  </si>
  <si>
    <t>PAGO POR EL MONTO RESTANTE DEL ALQUILER DE VEHÍCULO</t>
  </si>
  <si>
    <t xml:space="preserve"> Contadora</t>
  </si>
  <si>
    <t>Enc. Depto. Administrativo Financiero</t>
  </si>
  <si>
    <t>RELACIÓN DE ESTADO DE CUENTAS DE SUPLIDORES AL 31/08/2024</t>
  </si>
  <si>
    <t>B1500000442</t>
  </si>
  <si>
    <t>GOBERNACIÓN JUAN PABLO DUARTE</t>
  </si>
  <si>
    <t>APORTE PARA MANTENIMIENTO DE EDIFICIO JUAN PABLO DUARTE, AGOSTO 2024.</t>
  </si>
  <si>
    <t>B1500144840</t>
  </si>
  <si>
    <t>SUMINISTROP DE AGUA POTABLE Y ALCANTARILLADO</t>
  </si>
  <si>
    <t>B1500001252</t>
  </si>
  <si>
    <t>B1500000713</t>
  </si>
  <si>
    <t>COMPRA DE MATERIAL COMESTIBLE, PARA CONSUMO DE ESTA INSTITUCIÓN.</t>
  </si>
  <si>
    <t>B1500000029</t>
  </si>
  <si>
    <t>OUTLET PUBLICIDAD CGSP, SRL</t>
  </si>
  <si>
    <t>CONTRATACIÓN DE SERVICIOS AUDIOVISUALES Y SERVICIOS PROFESIONALES, INAP-IES</t>
  </si>
  <si>
    <t>B1500003370</t>
  </si>
  <si>
    <t>COMPRA DE BIZCOCHO PREEMPACADO. CONSUMIDO EN ACTIVIDAD "SATISFACION LABORAL DE LOS COLABORADORES CON IMPLEMENTACION EN EL PLAN DE MEJORA DEL CLIMA LABORAL</t>
  </si>
  <si>
    <t>B1500003000</t>
  </si>
  <si>
    <t>XIOMARI VELOZ D'LUJO FIESTA, SRL</t>
  </si>
  <si>
    <t>CONTRATACIÓN DE SERVICIO DE CATERING, PARA DIFERENTES ACTIVIDADES DE ESTA INSTITUCIÓN</t>
  </si>
  <si>
    <t>SANDY ELECTRO IMPORT, SRL</t>
  </si>
  <si>
    <t>COMPRA DE MATERIALES ELÉCTRICOS PARA USO DE ESTA INSTITUCIÓN.</t>
  </si>
  <si>
    <t>20/08/204</t>
  </si>
  <si>
    <t>CONTRATACIÓN DE SERVICIO DE COFFEBREAK PARA DIFERENTES ACTIVIDADES DE ESTA INSTITUCIÓN.</t>
  </si>
  <si>
    <t>B1500002484</t>
  </si>
  <si>
    <t>ECO PETROLEO DOMINICANA, S.A.</t>
  </si>
  <si>
    <t>ADQUISICIÓN DE TICKETS DE COMBUSTIBLE, PARA USO DE LAS ACTIVIDADES OPERATIVAS DE LA INSTITUCIÓN</t>
  </si>
  <si>
    <t>B1500000476</t>
  </si>
  <si>
    <t>ISAIAS MATOS ADAMES</t>
  </si>
  <si>
    <t>LEGALIZACIÓN DE DOCUMENTOS.</t>
  </si>
  <si>
    <t>RELACIÓN DE ESTADO DE CUENTAS DE SUPLIDORES AL 30/09/2024</t>
  </si>
  <si>
    <t>ELEMENTAL MULTISERVICIO</t>
  </si>
  <si>
    <t>INSTALACIÓN DE PANELES ELÉCTRICOS</t>
  </si>
  <si>
    <t>B1500000722</t>
  </si>
  <si>
    <t>S&amp;Y SUPPLY, SRL.</t>
  </si>
  <si>
    <t>COMPRA DE MATERIALES DE LIMPIEZA, PARA USO DE ESTA INSTITUCIÓN</t>
  </si>
  <si>
    <t>E450000054385</t>
  </si>
  <si>
    <t>COMPAÑÍA DOMINICANA DE TELÉFONO C POR A.,</t>
  </si>
  <si>
    <t>PAGO DE TELEFONÍA E INTERNET DE ESTA INSTITUCIÓN. SEPTIEMBRE 2024</t>
  </si>
  <si>
    <t>PAGO DE VIÁTICOS</t>
  </si>
  <si>
    <t>E450000007877</t>
  </si>
  <si>
    <t>SERVICIO DE FLOTAS E INTERNET INALÁMBRICO DE ESTA INSTITUCIÓN. SEPTIEMBRE 2024</t>
  </si>
  <si>
    <t>E450000007980</t>
  </si>
  <si>
    <t>SERVICIO DE INTERNET SIMÉTRICO DE ESTA INSTITUCIÓN. SEPTIEMBRE 2024.</t>
  </si>
  <si>
    <t>B1500000303</t>
  </si>
  <si>
    <t>MANTENIMIENTO DE ÁREA COMUNES DEL EDIFICIO DE LA GOBERNACIÓN PROVINCIAL DE SANTIAGO DE LO CABALLEOS, SEPTIEMBRE 2024.</t>
  </si>
  <si>
    <t>B1500000449</t>
  </si>
  <si>
    <t>MANTENIMIENTO DE ÁREAS COMUNES DEL EDIFICIO JUAN PABLO DUARTE, SEPTIEMBRE 2024.</t>
  </si>
  <si>
    <t>E450000004418</t>
  </si>
  <si>
    <t xml:space="preserve">AGUA PLANETA AZUL C POR A </t>
  </si>
  <si>
    <t>SERVICIO DE LLENADO DE 60 BOTELLONES DE AGUA, PARA CONSUMO DE ESTA INSTITUCIÓN.</t>
  </si>
  <si>
    <t>B1500001363</t>
  </si>
  <si>
    <t>IDEMESA, SRL.,</t>
  </si>
  <si>
    <t>COMPRA DE MEDICAMENTOS PARA USO DEL INAP.</t>
  </si>
  <si>
    <t>B1500000228</t>
  </si>
  <si>
    <t>NCR SURTIDOS EMPRESARIALES, SRL</t>
  </si>
  <si>
    <t>SERVICIO DE RENOVACIÓN DE OFFICE 365 PLAN A3 Y ADQUISICIÓN DE SOLUCIÓN PARA ENTORNO DE OFFICE 365, PARA USO DE ESTA INSTITUCIÓN.</t>
  </si>
  <si>
    <t>B1500000103</t>
  </si>
  <si>
    <t>GRUPO FERRAVA, SRL</t>
  </si>
  <si>
    <t>SERVICIO DE REPARACIÓN Y MANTENIMIENTO A DIFERENTES VENTANAS DE LA DIRECCIÓN GENERAL</t>
  </si>
  <si>
    <t>B1500001256</t>
  </si>
  <si>
    <t>SERVICIO CHEQUEO Y MANTENIMIENTO DE LA PLANTA DE EMERGENCIA ELÉCTRICA DE ESTA INSTITUCIÓN.</t>
  </si>
  <si>
    <t>RELACIÓN DE ESTADO DE CUENTAS DE SUPLIDORES AL 31/10/2024</t>
  </si>
  <si>
    <t>B1500003856</t>
  </si>
  <si>
    <t>REPUESTO DE JESÚS, SRL.</t>
  </si>
  <si>
    <t>SERVICIO DE MANTENIMIENTO CORRESCTIVO PARA MOTOCICLETA INSTITUCIONAL MARCA HONDA XR 2015.</t>
  </si>
  <si>
    <t>E450000008994</t>
  </si>
  <si>
    <t>SERVICIO DE INTERNET SIMÉTRICO DE ESTA INSTITUCIÓN. OCTUBRE 2024.</t>
  </si>
  <si>
    <t>B1500000218</t>
  </si>
  <si>
    <t>L&amp;C SUPPLY, SRL.</t>
  </si>
  <si>
    <t>SERVICIO DE MANTENIMIENTO Y REPARACIÓN DE AIRES ACONDICIONADOS DEL INAP.</t>
  </si>
  <si>
    <t>B1500000160</t>
  </si>
  <si>
    <t>CIRCULO EMPRESARIAL DE COMPETITIVIDAD CIRECOM, SRL</t>
  </si>
  <si>
    <t>CURSO GERENTE DE RIESGO ISO 31000, PARA UN COLABORADOR DEL INAP.</t>
  </si>
  <si>
    <t>B1500000059</t>
  </si>
  <si>
    <t>SERVICIO DE REFRIGERIO PARA JORNADA DE REFORESTACIÓN</t>
  </si>
  <si>
    <t>B15000000626</t>
  </si>
  <si>
    <t>CENTRO DE TECNOLOGÍA UNIVERSAL</t>
  </si>
  <si>
    <t>SERVICIO DE CAPACITACIÓN, CURSO TÉCNICO DE INFORMÁTICA PARA UN COLABORADOR DEL INAP.</t>
  </si>
  <si>
    <t>ELEMENTAL MULTISERVICIOS</t>
  </si>
  <si>
    <t>SERVICIO DE MANTENIMIENTO CORRESCTIVO AL PANEL ELÉCTRICO DEL IAC</t>
  </si>
  <si>
    <t>B1500000309</t>
  </si>
  <si>
    <t>MANTENIMIENTO DE ÁREA COMUNES DEL EDIFICIO DE LA GOBERNACIÓN PROVINCIAL DE SANTIAGO DE LO CABALLEOS, OCTUBRE 2024.</t>
  </si>
  <si>
    <t>B1500001268</t>
  </si>
  <si>
    <t>B1500001273</t>
  </si>
  <si>
    <t>SERVICIO DE MANTENIMIENTO CORRECTIVO PARA LA PLANTA DE EMERGENCIA ELÉCTRICA DEL INAP.</t>
  </si>
  <si>
    <t>B1500002613</t>
  </si>
  <si>
    <t>ADQUQISICIÓN DE TICKETS DE COMBUSTIBLES Y GASOIL AL GRANEL PARA ESTA INSTITUCIÓN</t>
  </si>
  <si>
    <t>B1500000064</t>
  </si>
  <si>
    <t>CONTRATACIÓN DE SERVICIO DE ALMUERZO, CATERING Y ALQUILERES PARA SOCIALIACIÓN DE AUDITORIA INTERNA</t>
  </si>
  <si>
    <t>NIRVANA MEDIA MAKERS, SRL</t>
  </si>
  <si>
    <t>CONTRATACIÓN DE AUDIOVISUAL PARA EVENTO Y PUBLICACION</t>
  </si>
  <si>
    <t>B15000000161</t>
  </si>
  <si>
    <t xml:space="preserve">POLITIKAL MEDIA KAST </t>
  </si>
  <si>
    <t>ADQUISICIÓN DE TELEVISORES PARA DIFERENTES ÁREAS DE LA INSTITUCIÓN.</t>
  </si>
  <si>
    <t>Gregorio Montero</t>
  </si>
  <si>
    <t>RELACIÓN DE ESTADO DE CUENTAS DE SUPLIDORES AL 30/11/2024</t>
  </si>
  <si>
    <t>B1500000168</t>
  </si>
  <si>
    <t>FUMIGADORA LA GAVIOTA, SRL</t>
  </si>
  <si>
    <t>SERVICIO DE FUMIGACIÓN PARA TDAS LAS ÁREAS DE LA INSTITUCIÓN</t>
  </si>
  <si>
    <t>B1500000114</t>
  </si>
  <si>
    <t>MADETECH, SRL</t>
  </si>
  <si>
    <t>ADQUISICIÓN DE CÁMARA FOTOGRAFICA</t>
  </si>
  <si>
    <t>PRODUCTOS ELÉCTRICOS INDUSTRIALES, SRL.</t>
  </si>
  <si>
    <t>SERVICIO DE MANTENIMIENTO Y REPARACIÓN ELECTRIICA EN EL IAC.</t>
  </si>
  <si>
    <t>E450000006970</t>
  </si>
  <si>
    <t>PLANETA AZUL, SA</t>
  </si>
  <si>
    <t>B1500150580</t>
  </si>
  <si>
    <t>SERVICIO DE AGUA POTABLE DE ESTA INSTITUCIÓN.</t>
  </si>
  <si>
    <t>SERVICIO DE COFFEBREAK EN ACTIVIDAD DE SOCIALIZACIÓN DEL PEI 2025.</t>
  </si>
  <si>
    <t>E450000060891</t>
  </si>
  <si>
    <t>COMPAÑÍA DOMINICANA DE TELÉFONO</t>
  </si>
  <si>
    <t xml:space="preserve">PAGO FACTURA DE TELEFONÍA E INTERNET DE ESTA INSTITUCIÓN. </t>
  </si>
  <si>
    <t>B1500002720</t>
  </si>
  <si>
    <t>UNIVERSIDAD AUTÓNOMA DE SANTO DOMINGO</t>
  </si>
  <si>
    <t>Cubrir la matriculación de 360 servidores públicos seleccionados, para desarrollar el programa de maestría en Gestión pública y Gobernanza, con las 4 salidas en: 1) Gestión en Finanzas Públicas, 2) Gestión y Evaluación de Proyectos Públicos, 3) Innovación y Transformación Digital y 4) Gestión de Recursos Humanos Gubernamental.</t>
  </si>
  <si>
    <t>B1500002633</t>
  </si>
  <si>
    <t>ECO PETROLEO DOMINICANA, S.A.,</t>
  </si>
  <si>
    <t>B1500000230</t>
  </si>
  <si>
    <t>ADQUSICIÓN DE LICENCIAS TECNOLOGICA</t>
  </si>
  <si>
    <t>B1500001285</t>
  </si>
  <si>
    <t>SERVICIO DE REPARACIÓN DE LA PLANTA DE EMERGENCIA ELÉCTRICA DE IAC-INAP.</t>
  </si>
  <si>
    <t>B1500001275</t>
  </si>
  <si>
    <t>SERVICIO DE CHEQUEO Y MANTENIMIENTO DE LA PLANTA DE EMERGENCIA ELÉCTRICA DEL INAP.</t>
  </si>
  <si>
    <t>POLITIKAL MEDIA KAST</t>
  </si>
  <si>
    <t>ADQUISICIÓN DE TELEVISORES PARA DIFERENTES ÁREAS DE ESTA INSTITUCIÓN.</t>
  </si>
  <si>
    <t>RELACIÓN DE ESTADO DE CUENTAS DE SUPLIDORES AL 31/12/2024</t>
  </si>
  <si>
    <t>PAGO DE NÓMINA DE FACILITADORES, DICIEMBRE 2024.</t>
  </si>
  <si>
    <t>E450000010944</t>
  </si>
  <si>
    <t>ALTICE DOMINICANA S.A.,</t>
  </si>
  <si>
    <t>PAGO DE SERVICIO DE INTERNET SIMÉTRICO DE ESTA INSTITUCIÓN, DICIEMBRE 2024</t>
  </si>
  <si>
    <t>E450000063535</t>
  </si>
  <si>
    <t>COMPAÑÍA DOMINICANA DE TELÉFONOS, S.A.</t>
  </si>
  <si>
    <t>PAGO POR SRVICIO DE TELEFONÍA E INTERNET SIMÉTRICO, DICIEMBRE 2024.</t>
  </si>
  <si>
    <t>E450000066089</t>
  </si>
  <si>
    <t>COMPAÑÍA DOMINICANA DE TELEFÓNO, S.A.</t>
  </si>
  <si>
    <t>PAGO POR SERVICIO DE TELEFONÍA E INTERNET INSTITUCIONAL. ENERO 2025.</t>
  </si>
  <si>
    <t>PAGO DE SERVICIO DE INTERNET SIMÉTRICO DE ESTA INSTITUCIÓN, ENERO 2025</t>
  </si>
  <si>
    <t>PAGO DE NÓMINA DE FACILITADORES</t>
  </si>
  <si>
    <t>B1500000574</t>
  </si>
  <si>
    <t>GRUPO BRIZATLANTICA DEL CARIBE, SRL</t>
  </si>
  <si>
    <t>PAGO POR COMPRA DE CAFÉ, AZÚCAR, TÉ FRÍO Y CALIENTE, AGUA Y CREMORA PARA USO DE LA INSTITUCIÓN.</t>
  </si>
  <si>
    <t>B1500000921</t>
  </si>
  <si>
    <t>MERCA DEL ATLANTICO, SRL.,</t>
  </si>
  <si>
    <t>SERVICIO DE REFRIGERIO PARA CHARLA CON MOTIVO AL DÍA DEL SERVIDOR PÚBLICO.</t>
  </si>
  <si>
    <t>Enc. Interina Div. Contabilidad</t>
  </si>
  <si>
    <t>RELACIÓN DE ESTADO DE CUENTAS DE SUPLIDORES AL 31/01/2025</t>
  </si>
  <si>
    <t>RELACIÓN DE ESTADO DE CUENTAS DE SUPLIDORES AL 28/02/2025</t>
  </si>
  <si>
    <t>E450000068447</t>
  </si>
  <si>
    <t>MUNDO PRÉSTAMOS, SRL.</t>
  </si>
  <si>
    <t>PAGO ALQUILER DEL LOCAL DE LA OFICINA REGIONAL DE ESTA INSTITUCIÓN. FEBRERO 2025.</t>
  </si>
  <si>
    <t>B1500000596</t>
  </si>
  <si>
    <t>GARENA, SRL</t>
  </si>
  <si>
    <t>COMPRA DE ADQUISICIÓN DE MATERIALES DE LIMPIEZA.</t>
  </si>
  <si>
    <t>B1500002535</t>
  </si>
  <si>
    <t>INVERSIONES PEÑAFA, SRL.,</t>
  </si>
  <si>
    <t>SERVICIO DE MANTENIMIENTO Y REPARACIÓN DE VEHÍCULOS INSTITUCIONALES</t>
  </si>
  <si>
    <t>B1500000285</t>
  </si>
  <si>
    <t>SERVICIO DE PROTECCIÓN CONTRA INCENDIOS, SRL</t>
  </si>
  <si>
    <t>RECARGA Y CHEQUEO DE 5 EXTINTORES DE ESTA INSTITUCION.</t>
  </si>
  <si>
    <t>PAGO DE SERVICIO DE ENERGÍA ELÉCTRICA DE ESTA INSTITUCIÓN. FEBRERO 2025.</t>
  </si>
  <si>
    <t>EMPRESA DISTRIBUIDORA DE ELECTRICIDAD DEL ESTE, SRL</t>
  </si>
  <si>
    <t>E450000014094</t>
  </si>
  <si>
    <t>SUPLIMART JMAR SRL</t>
  </si>
  <si>
    <t>COMPRA DE TONER PARA LAS DIFERENTES IMPRESORAS DE ESTA INSTITUCIÓN.</t>
  </si>
  <si>
    <t>B1500000032</t>
  </si>
  <si>
    <t>PARAGON COMPANY, E.I.R.L</t>
  </si>
  <si>
    <t>SERVICIO DE COFFEBREAK, EN ACTIVIDAD "EL ROL DEL INAP EN LA PROFESIONALIZACIÓN DE LOS SERVIDORES PÚBLICOS"</t>
  </si>
  <si>
    <t>B1500000068</t>
  </si>
  <si>
    <t xml:space="preserve">OUTSOLUTECH, SRL                                                                                                                                                                                                                                                                                                                                                                                                                                                                                                                                            </t>
  </si>
  <si>
    <t>SERVICIO DE MANTENIMIENTO Y REPARACIÓN DE LA LÍNEA ELÉCTRICA QUE ALIMENTA EL UPS GENERAL DEL INAP.</t>
  </si>
  <si>
    <t>SERVICIO DE ALIMENTACIÓN PREEMPACADO, EN CONFERENCIA CON MOTIVO AL DÍA DEL SERVIDOR PÚBLICO.</t>
  </si>
  <si>
    <t>E45000000038</t>
  </si>
  <si>
    <t>ITCORP GONGLOSS, SRL</t>
  </si>
  <si>
    <t>ADQUISICIÓN DE EQUIPOS TECNOLOGICOS</t>
  </si>
  <si>
    <t>ISMAEL BERNARDO NÚÑEZ FELIZ</t>
  </si>
  <si>
    <t>MANTENIMIENTO Y REPARACIÓN LÍNEA ELÉCTRICA DE LA PLANTA ELÉCTRICA DE EMERGENCIA DEL INAP.</t>
  </si>
  <si>
    <t>B1500000057</t>
  </si>
  <si>
    <t>EDUCACIÓN Y SISTEMA CANO, SRL.</t>
  </si>
  <si>
    <t>CONTRATACIÓN DE SERVICIO DE RENOVACIÓN PLATAFORMA ZOOM, PARA USO DE SEMINARIOS Y REUNIONES VIRTUALES DE ESTA INSTITUCIÓN.</t>
  </si>
  <si>
    <t>RELACIÓN DE ESTADO DE CUENTAS DE SUPLIDORES AL 31/03/2025</t>
  </si>
  <si>
    <t xml:space="preserve">  </t>
  </si>
  <si>
    <t>E450000073686</t>
  </si>
  <si>
    <t>PAGO POR SERVICIO DE TELEFONÍA E INTERNET INSTITUCIONAL. ABRIL 2025.</t>
  </si>
  <si>
    <t>B1500002802</t>
  </si>
  <si>
    <t>CHICO AUTO PAINT, EIRL.</t>
  </si>
  <si>
    <t>PAGO DE DEDUCIBLE A VEHÍCULO INSTITUCIONAL.</t>
  </si>
  <si>
    <t>B1500042511</t>
  </si>
  <si>
    <t>PLAZA LAMA, SA.,</t>
  </si>
  <si>
    <t>COMPRA DE BONOS INSTITUCIONALES, PARA LAS ACTIVIDADES DEL AÑO 2025 DE ESTA INSTITUCIÓN.</t>
  </si>
  <si>
    <t>E450000000507</t>
  </si>
  <si>
    <t>INDUSTRIA NIGUA, SA.</t>
  </si>
  <si>
    <t>COMPRA DE PAPEL Y CARTÓN, PARA USO DE ESTA INSTITUCIÓN.</t>
  </si>
  <si>
    <t>SIGMA PETROLEUM</t>
  </si>
  <si>
    <t>E450000003135</t>
  </si>
  <si>
    <t xml:space="preserve">COMPRA DE TICKTES DE COMBUSTIBLES </t>
  </si>
  <si>
    <t>RELACIÓN DE ESTADO DE CUENTAS DE SUPLIDORES AL 30/04/2025</t>
  </si>
  <si>
    <t>E450000022235</t>
  </si>
  <si>
    <t>EMPRESA DISTRIBUIDORA DE ELECTRICIDAD DEL ESTE, S.A.</t>
  </si>
  <si>
    <t>PAGO FACTURA POR SERVICIOS DE ENERGÍA ELÉCTRICA DE ESTA INSTITUCIÓN. ABRIL 2025.</t>
  </si>
  <si>
    <t>E4500000014305</t>
  </si>
  <si>
    <t>ALTICE DOMINICANA, SA,</t>
  </si>
  <si>
    <t>PAGO FACTURA POR SERVICIO DE FLOTAS TELEFÓNICAS E INTERNET (ROUTERS) DE ESTA INSTITUCIÓN. ABRIL</t>
  </si>
  <si>
    <t>MUNDO PRÉSTAMOS, S.R.L.</t>
  </si>
  <si>
    <t>PAGO FACTURA POR ALQUILER DE LOCAL DE LA OFICINA REGIONAL DE SAN FRANCISCO, ABRIL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</si>
</sst>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D$&quot;#,##0.00_);[Red]\(&quot;RD$&quot;#,##0.00\)"/>
    <numFmt numFmtId="43" formatCode="_(* #,##0.00_);_(* \(#,##0.00\);_(* &quot;-&quot;??_);_(@_)"/>
    <numFmt numFmtId="164" formatCode="&quot;RD$&quot;#,##0.00"/>
  </numFmts>
  <fonts count="19" x14ac:knownFonts="1">
    <font>
      <sz val="11"/>
      <color theme="1"/>
      <name val="Calibri"/>
      <family val="2"/>
      <scheme val="minor"/>
    </font>
    <font>
      <sz val="10"/>
      <color theme="1"/>
      <name val="Calibri"/>
      <family val="2"/>
      <scheme val="minor"/>
    </font>
    <font>
      <sz val="18"/>
      <color theme="1"/>
      <name val="Calibri"/>
      <family val="2"/>
      <scheme val="minor"/>
    </font>
    <font>
      <sz val="16"/>
      <color theme="1"/>
      <name val="Calibri"/>
      <family val="2"/>
      <scheme val="minor"/>
    </font>
    <font>
      <u/>
      <sz val="18"/>
      <color theme="1"/>
      <name val="Calibri"/>
      <family val="2"/>
      <scheme val="minor"/>
    </font>
    <font>
      <sz val="20"/>
      <color theme="1"/>
      <name val="Calibri"/>
      <family val="2"/>
      <scheme val="minor"/>
    </font>
    <font>
      <sz val="24"/>
      <color theme="1"/>
      <name val="Calibri"/>
      <family val="2"/>
      <scheme val="minor"/>
    </font>
    <font>
      <sz val="26"/>
      <color theme="1"/>
      <name val="Calibri"/>
      <family val="2"/>
      <scheme val="minor"/>
    </font>
    <font>
      <sz val="28"/>
      <color theme="1"/>
      <name val="Calibri"/>
      <family val="2"/>
      <scheme val="minor"/>
    </font>
    <font>
      <b/>
      <sz val="26"/>
      <color theme="1"/>
      <name val="Calibri"/>
      <family val="2"/>
      <scheme val="minor"/>
    </font>
    <font>
      <sz val="22"/>
      <color theme="1"/>
      <name val="Calibri"/>
      <family val="2"/>
      <scheme val="minor"/>
    </font>
    <font>
      <u/>
      <sz val="22"/>
      <color theme="1"/>
      <name val="Calibri"/>
      <family val="2"/>
      <scheme val="minor"/>
    </font>
    <font>
      <sz val="20"/>
      <name val="Calibri"/>
      <family val="2"/>
      <scheme val="minor"/>
    </font>
    <font>
      <b/>
      <sz val="28"/>
      <color rgb="FF002060"/>
      <name val="Calibri"/>
      <family val="2"/>
      <scheme val="minor"/>
    </font>
    <font>
      <sz val="8"/>
      <name val="Calibri"/>
      <family val="2"/>
      <scheme val="minor"/>
    </font>
    <font>
      <u/>
      <sz val="20"/>
      <color theme="1"/>
      <name val="Calibri"/>
      <family val="2"/>
      <scheme val="minor"/>
    </font>
    <font>
      <b/>
      <sz val="20"/>
      <color theme="1"/>
      <name val="Calibri"/>
      <family val="2"/>
      <scheme val="minor"/>
    </font>
    <font>
      <b/>
      <sz val="20"/>
      <color rgb="FF002060"/>
      <name val="Calibri"/>
      <family val="2"/>
      <scheme val="minor"/>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99FF"/>
        <bgColor indexed="64"/>
      </patternFill>
    </fill>
    <fill>
      <patternFill patternType="solid">
        <fgColor theme="7" tint="0.59999389629810485"/>
        <bgColor indexed="64"/>
      </patternFill>
    </fill>
  </fills>
  <borders count="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8" fillId="0" borderId="0" applyFont="0" applyFill="0" applyBorder="0" applyAlignment="0" applyProtection="0"/>
  </cellStyleXfs>
  <cellXfs count="56">
    <xf numFmtId="0" fontId="0" fillId="0" borderId="0" xfId="0"/>
    <xf numFmtId="0" fontId="1" fillId="0" borderId="0" xfId="0" applyFont="1"/>
    <xf numFmtId="0" fontId="2" fillId="0" borderId="0" xfId="0" applyFont="1" applyAlignment="1">
      <alignment horizontal="center" vertical="center"/>
    </xf>
    <xf numFmtId="4" fontId="4" fillId="0" borderId="0" xfId="0" applyNumberFormat="1" applyFont="1" applyAlignment="1">
      <alignment horizontal="right" vertical="center"/>
    </xf>
    <xf numFmtId="0" fontId="2" fillId="0" borderId="0" xfId="0" applyFont="1"/>
    <xf numFmtId="0" fontId="3" fillId="0" borderId="0" xfId="0" applyFont="1" applyAlignment="1">
      <alignment horizontal="center" vertical="center"/>
    </xf>
    <xf numFmtId="0" fontId="0" fillId="0" borderId="0" xfId="0" applyAlignment="1">
      <alignment horizontal="center" vertical="center"/>
    </xf>
    <xf numFmtId="14" fontId="3"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4" fontId="11" fillId="0" borderId="0" xfId="0" applyNumberFormat="1" applyFont="1" applyAlignment="1">
      <alignment horizontal="right" vertical="center"/>
    </xf>
    <xf numFmtId="0" fontId="10" fillId="0" borderId="0" xfId="0" applyFont="1" applyAlignment="1">
      <alignment horizontal="left"/>
    </xf>
    <xf numFmtId="0" fontId="10" fillId="0" borderId="0" xfId="0" applyFont="1"/>
    <xf numFmtId="164" fontId="10" fillId="0" borderId="0" xfId="0" applyNumberFormat="1" applyFont="1"/>
    <xf numFmtId="0" fontId="1" fillId="2" borderId="0" xfId="0" applyFont="1" applyFill="1" applyAlignment="1">
      <alignment horizontal="center" vertical="center"/>
    </xf>
    <xf numFmtId="0" fontId="1" fillId="0" borderId="0" xfId="0" applyFont="1" applyAlignment="1">
      <alignment horizontal="center" vertical="center"/>
    </xf>
    <xf numFmtId="164" fontId="0" fillId="0" borderId="0" xfId="0" applyNumberFormat="1"/>
    <xf numFmtId="0" fontId="5" fillId="3" borderId="0" xfId="0" applyFont="1" applyFill="1" applyAlignment="1">
      <alignment horizontal="center" vertical="center" wrapText="1"/>
    </xf>
    <xf numFmtId="14" fontId="12" fillId="3" borderId="0" xfId="0" applyNumberFormat="1" applyFont="1" applyFill="1" applyAlignment="1">
      <alignment horizontal="center" vertical="center"/>
    </xf>
    <xf numFmtId="0" fontId="5" fillId="3" borderId="0" xfId="0" applyFont="1" applyFill="1" applyAlignment="1">
      <alignment horizontal="left" vertical="center" wrapText="1"/>
    </xf>
    <xf numFmtId="164" fontId="5" fillId="3" borderId="0" xfId="0" applyNumberFormat="1" applyFont="1" applyFill="1" applyAlignment="1">
      <alignment horizontal="right" vertical="center"/>
    </xf>
    <xf numFmtId="164" fontId="12" fillId="3" borderId="0" xfId="0" applyNumberFormat="1"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8" fontId="15" fillId="4" borderId="0" xfId="0" applyNumberFormat="1" applyFont="1" applyFill="1" applyAlignment="1">
      <alignment horizontal="right" vertical="center"/>
    </xf>
    <xf numFmtId="4" fontId="15" fillId="4" borderId="0" xfId="0" applyNumberFormat="1" applyFont="1" applyFill="1" applyAlignment="1">
      <alignment horizontal="center" vertical="center"/>
    </xf>
    <xf numFmtId="0" fontId="5" fillId="4" borderId="0" xfId="0" applyFont="1" applyFill="1" applyAlignment="1">
      <alignment horizontal="center" vertical="center"/>
    </xf>
    <xf numFmtId="14" fontId="5" fillId="3" borderId="0" xfId="0" applyNumberFormat="1" applyFont="1" applyFill="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xf numFmtId="14" fontId="5" fillId="0" borderId="0" xfId="0" applyNumberFormat="1" applyFont="1" applyAlignment="1">
      <alignment horizontal="center"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4" fontId="15" fillId="0" borderId="0" xfId="0" applyNumberFormat="1" applyFont="1" applyAlignment="1">
      <alignment horizontal="right" vertical="center"/>
    </xf>
    <xf numFmtId="0" fontId="5" fillId="0" borderId="0" xfId="0" applyFont="1" applyAlignment="1">
      <alignment horizontal="left"/>
    </xf>
    <xf numFmtId="164" fontId="5" fillId="0" borderId="0" xfId="0" applyNumberFormat="1" applyFont="1"/>
    <xf numFmtId="0" fontId="5" fillId="4" borderId="1" xfId="0" applyFont="1" applyFill="1" applyBorder="1" applyAlignment="1">
      <alignment horizontal="center" vertical="center" wrapText="1"/>
    </xf>
    <xf numFmtId="14" fontId="5" fillId="3" borderId="0" xfId="0" applyNumberFormat="1" applyFont="1" applyFill="1" applyAlignment="1">
      <alignment horizontal="center" vertical="center" wrapText="1"/>
    </xf>
    <xf numFmtId="0" fontId="5" fillId="5" borderId="0" xfId="0" applyFont="1" applyFill="1" applyAlignment="1">
      <alignment horizontal="center" vertical="center" wrapText="1"/>
    </xf>
    <xf numFmtId="14" fontId="12" fillId="5" borderId="0" xfId="0" applyNumberFormat="1" applyFont="1" applyFill="1" applyAlignment="1">
      <alignment horizontal="center" vertical="center"/>
    </xf>
    <xf numFmtId="0" fontId="5" fillId="5" borderId="0" xfId="0" applyFont="1" applyFill="1" applyAlignment="1">
      <alignment horizontal="left" vertical="center" wrapText="1"/>
    </xf>
    <xf numFmtId="164" fontId="5" fillId="5" borderId="0" xfId="0" applyNumberFormat="1" applyFont="1" applyFill="1" applyAlignment="1">
      <alignment horizontal="right" vertical="center"/>
    </xf>
    <xf numFmtId="164" fontId="12" fillId="5" borderId="0" xfId="0" applyNumberFormat="1" applyFont="1" applyFill="1" applyAlignment="1">
      <alignment horizontal="center" vertical="center"/>
    </xf>
    <xf numFmtId="43" fontId="5" fillId="0" borderId="0" xfId="1" applyFont="1"/>
    <xf numFmtId="43" fontId="15" fillId="4" borderId="0" xfId="0" applyNumberFormat="1" applyFont="1" applyFill="1" applyAlignment="1">
      <alignment horizontal="right" vertical="center"/>
    </xf>
    <xf numFmtId="0" fontId="1"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3" fillId="2" borderId="0" xfId="0" applyFont="1" applyFill="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17" fillId="2" borderId="0" xfId="0" applyFont="1" applyFill="1" applyAlignment="1">
      <alignment horizontal="center" vertical="center"/>
    </xf>
  </cellXfs>
  <cellStyles count="2">
    <cellStyle name="Millares" xfId="1" builtinId="3"/>
    <cellStyle name="Normal" xfId="0" builtinId="0"/>
  </cellStyles>
  <dxfs count="791">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indexed="64"/>
          <bgColor theme="2" tint="-0.249977111117893"/>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indexed="64"/>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border>
        <bottom style="medium">
          <color rgb="FF000000"/>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s>
  <tableStyles count="0" defaultTableStyle="TableStyleMedium2" defaultPivotStyle="PivotStyleLight16"/>
  <colors>
    <mruColors>
      <color rgb="FFCC99FF"/>
      <color rgb="FFFFFF99"/>
      <color rgb="FFFF99FF"/>
      <color rgb="FFCCFFFF"/>
      <color rgb="FF66CCFF"/>
      <color rgb="FFFFCCFF"/>
      <color rgb="FFCCECFF"/>
      <color rgb="FF99FFCC"/>
      <color rgb="FF66FFFF"/>
      <color rgb="FFF4E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77E4D618-54B0-4BE4-8E28-12BD44A27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02E0559A-30EE-4F2E-A76D-35E1B44D9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5D5CF040-A6BD-4B44-A861-96D5B0D99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9F3E89-6BD9-4171-A484-6C3E4F79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FF490E2-8217-41DC-9C7D-2BCB4D039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11D0E0E-6BC7-45F6-9899-062A8E50E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2C449FEE-F32D-453F-BD1C-BA8E2CBA0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611BB07A-0BC3-44A1-B76E-A844AFFED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B29A3EF-4901-4850-B64D-E1624F51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2332A50-5034-41C2-8F31-B458F04AE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2D7544A-E050-4F93-949C-D8ADAD6C0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8600" y="228600"/>
          <a:ext cx="9944100" cy="282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F100D8B-BB41-4C1F-B065-982521CD4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E0B403-6673-4259-B4D2-9FE8A6606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915F466-DCFF-4737-80CE-C906BE1BE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18160D6-C22E-421E-9D44-E4B74CCAC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3DF713-7B5C-4B85-9A2A-10D080E80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6C0C224-8AD2-4257-91E1-84F684792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FA3299-DE0E-4DBD-BC9F-377267622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D1AF47-A3EB-4E0E-AC9C-D8CF870E2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9BBDA6-C548-48AC-9DCD-0204D8A64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490A1D81-CAB2-4FBA-8A2A-C0572FFB9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8</xdr:row>
      <xdr:rowOff>127677</xdr:rowOff>
    </xdr:to>
    <xdr:pic>
      <xdr:nvPicPr>
        <xdr:cNvPr id="2" name="Imagen 1">
          <a:extLst>
            <a:ext uri="{FF2B5EF4-FFF2-40B4-BE49-F238E27FC236}">
              <a16:creationId xmlns:a16="http://schemas.microsoft.com/office/drawing/2014/main" id="{A40A8E91-5E31-4B86-A7B5-3163FF9E9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BA8BA44D-C566-4B1B-AA5C-E2C411882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A1BBD52E-C4E8-4BD8-AA98-E48A696C7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0D0229-98A2-47E0-B13A-586598C1D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5DECF68-B002-4ECF-84E8-4E9874BA8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BDB0F6-DADF-4329-B2F8-B861E7BE1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93EAE2-9012-4533-9D33-A136BB84F6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7F2B62C-22EA-4E0F-A16F-A306E0EDC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F60C471A-3216-4071-85CC-05589F664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B05CE8FE-7F0E-48E8-9320-85D86EEE49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6506B62-1062-462B-ACFA-4C0F870B86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3B8056D1-7849-4D42-AE87-2C4714A1C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5C02315-50D5-4E2E-AD67-DE0E7C3FE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49786E4-F055-4BB6-A00A-89A6B60CC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15</xdr:col>
      <xdr:colOff>157161</xdr:colOff>
      <xdr:row>9</xdr:row>
      <xdr:rowOff>203877</xdr:rowOff>
    </xdr:to>
    <xdr:pic>
      <xdr:nvPicPr>
        <xdr:cNvPr id="2" name="Imagen 1">
          <a:extLst>
            <a:ext uri="{FF2B5EF4-FFF2-40B4-BE49-F238E27FC236}">
              <a16:creationId xmlns:a16="http://schemas.microsoft.com/office/drawing/2014/main" id="{06753F8E-9853-473D-8613-3B5C2F6DE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5B598B8-A91C-4C04-B562-072DD7FB8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DC594784-B603-42E0-A0F7-372C41C35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5BB5EA-0589-4AC5-B96A-9C6CAB3B1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CEA2B2B-14CF-4C8E-AD1A-38E9D2798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B9D2CEF4-2AA0-4C44-B851-F2B579E14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E1A11-DB70-4245-A705-1AA2887C8F0E}" name="Tabla42" displayName="Tabla42" ref="B12:H22" totalsRowCount="1" headerRowDxfId="790" totalsRowDxfId="787" headerRowBorderDxfId="789" tableBorderDxfId="788">
  <autoFilter ref="B12:H21" xr:uid="{00000000-0009-0000-0100-000004000000}"/>
  <sortState xmlns:xlrd2="http://schemas.microsoft.com/office/spreadsheetml/2017/richdata2" ref="B13:H21">
    <sortCondition ref="C13:C21"/>
  </sortState>
  <tableColumns count="7">
    <tableColumn id="1" xr3:uid="{1D83DBC1-7DEB-49D8-AB5A-DDDA901A4648}" name="FACTURA NCF NO." dataDxfId="786" totalsRowDxfId="785"/>
    <tableColumn id="2" xr3:uid="{9B3935A4-FA47-49F4-9406-2235A52A192D}" name="FECHA" dataDxfId="784" totalsRowDxfId="783"/>
    <tableColumn id="3" xr3:uid="{ECD77BE0-8843-4D2C-82CE-82F68C8DDED6}" name="PROVEEDOR" dataDxfId="782" totalsRowDxfId="781"/>
    <tableColumn id="4" xr3:uid="{EB92A2EA-250A-4D86-854A-13D3E863A16D}" name="CONCEPTO" totalsRowLabel="TOTAL GENERAL:" dataDxfId="780" totalsRowDxfId="779"/>
    <tableColumn id="5" xr3:uid="{18825AF1-C45E-4E07-B961-3CBF22E0FC4B}" name="MONTO" totalsRowFunction="sum" dataDxfId="778" totalsRowDxfId="777"/>
    <tableColumn id="8" xr3:uid="{8B959F36-7414-4887-AAD2-0CE760EE23C9}" name="FORMA DE PAGO" dataDxfId="776" totalsRowDxfId="775"/>
    <tableColumn id="6" xr3:uid="{891F7F77-DA2B-4EB3-9AB5-0C5B4A3FAADF}" name="FECHA LIMITE DE PAGO" dataDxfId="774" totalsRowDxfId="773"/>
  </tableColumns>
  <tableStyleInfo name="TableStyleMedium2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6C4FF44-5C56-473A-BE0F-01BB4421B2F8}" name="Tabla43467891011" displayName="Tabla43467891011" ref="B12:H32" totalsRowCount="1" headerRowDxfId="622" dataDxfId="620" totalsRowDxfId="618" headerRowBorderDxfId="621" tableBorderDxfId="619">
  <autoFilter ref="B12:H31" xr:uid="{00000000-0009-0000-0100-000004000000}"/>
  <sortState xmlns:xlrd2="http://schemas.microsoft.com/office/spreadsheetml/2017/richdata2" ref="B13:H31">
    <sortCondition ref="C13:C31"/>
  </sortState>
  <tableColumns count="7">
    <tableColumn id="1" xr3:uid="{6122402D-F024-43E2-8F64-4A17294E8C37}" name="FACTURA NCF NO." dataDxfId="617" totalsRowDxfId="616"/>
    <tableColumn id="2" xr3:uid="{0F5DF256-2A45-45C4-A9AA-875B724EDD81}" name="FECHA" dataDxfId="615" totalsRowDxfId="614"/>
    <tableColumn id="3" xr3:uid="{95A0E7E5-3224-454B-B5EA-4B859CC56CC8}" name="PROVEEDOR" dataDxfId="613" totalsRowDxfId="612"/>
    <tableColumn id="4" xr3:uid="{800EFE4D-C83C-4C5E-9614-571A8F3A58AB}" name="CONCEPTO" totalsRowLabel="TOTAL GENERAL:" dataDxfId="611" totalsRowDxfId="610"/>
    <tableColumn id="5" xr3:uid="{483F9061-8FE0-4306-B615-74F2DB839D35}" name="MONTO" totalsRowFunction="sum" dataDxfId="609" totalsRowDxfId="608"/>
    <tableColumn id="8" xr3:uid="{4A4F0FF3-ADD9-482D-9A01-15883F023BAA}" name="FORMA DE PAGO" dataDxfId="607" totalsRowDxfId="606"/>
    <tableColumn id="6" xr3:uid="{E5D510FF-B6E3-4587-9E26-1A1E73FAC2D6}" name="FECHA LIMITE DE PAGO" dataDxfId="605" totalsRowDxfId="604"/>
  </tableColumns>
  <tableStyleInfo name="TableStyleMedium2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50AD200-F707-495A-A60E-45CFCAADD477}" name="Tabla4346789101112" displayName="Tabla4346789101112" ref="B12:H34" totalsRowCount="1" headerRowDxfId="603" dataDxfId="601" totalsRowDxfId="599" headerRowBorderDxfId="602" tableBorderDxfId="600">
  <autoFilter ref="B12:H33" xr:uid="{00000000-0009-0000-0100-000004000000}"/>
  <sortState xmlns:xlrd2="http://schemas.microsoft.com/office/spreadsheetml/2017/richdata2" ref="B13:H33">
    <sortCondition ref="C13:C33"/>
  </sortState>
  <tableColumns count="7">
    <tableColumn id="1" xr3:uid="{DBF628E5-81EC-44F1-95EE-41114F1AC8F5}" name="FACTURA NCF NO." dataDxfId="598" totalsRowDxfId="597"/>
    <tableColumn id="2" xr3:uid="{BEA600EA-7F29-4E14-AB6D-6633843338AD}" name="FECHA" dataDxfId="596" totalsRowDxfId="595"/>
    <tableColumn id="3" xr3:uid="{F68E1766-2F09-40F7-ACD3-09615072DE9C}" name="PROVEEDOR" dataDxfId="594" totalsRowDxfId="593"/>
    <tableColumn id="4" xr3:uid="{AABD3E7E-8E0E-4336-95A5-60C3E7F624D1}" name="CONCEPTO" totalsRowLabel="TOTAL GENERAL:" dataDxfId="592" totalsRowDxfId="591"/>
    <tableColumn id="5" xr3:uid="{196D70A9-4C17-4C41-9C60-6B36E9379C55}" name="MONTO" totalsRowFunction="sum" dataDxfId="590" totalsRowDxfId="589"/>
    <tableColumn id="8" xr3:uid="{22926E7D-20FC-42FD-B802-5E9C47FA1CC6}" name="FORMA DE PAGO" dataDxfId="588" totalsRowDxfId="587"/>
    <tableColumn id="6" xr3:uid="{4919828C-4592-4724-A61B-94FD9F77D735}" name="FECHA LIMITE DE PAGO" dataDxfId="586" totalsRowDxfId="585"/>
  </tableColumns>
  <tableStyleInfo name="TableStyleMedium2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531D217-C455-415D-AAF2-8BAF38540D11}" name="Tabla434678910111213" displayName="Tabla434678910111213" ref="B12:H19" totalsRowCount="1" headerRowDxfId="584" dataDxfId="582" totalsRowDxfId="580" headerRowBorderDxfId="583" tableBorderDxfId="581">
  <autoFilter ref="B12:H18" xr:uid="{00000000-0009-0000-0100-000004000000}"/>
  <sortState xmlns:xlrd2="http://schemas.microsoft.com/office/spreadsheetml/2017/richdata2" ref="B13:H18">
    <sortCondition ref="C13:C18"/>
  </sortState>
  <tableColumns count="7">
    <tableColumn id="1" xr3:uid="{67CB30F7-B530-457E-A233-3FDD6759889B}" name="FACTURA NCF NO." dataDxfId="579" totalsRowDxfId="578"/>
    <tableColumn id="2" xr3:uid="{12E05E16-4B17-471C-89FB-B197ED3E79EC}" name="FECHA" dataDxfId="577" totalsRowDxfId="576"/>
    <tableColumn id="3" xr3:uid="{CE2BCD4A-C91B-4818-AE46-2A02F399D3E0}" name="PROVEEDOR" dataDxfId="575" totalsRowDxfId="574"/>
    <tableColumn id="4" xr3:uid="{97688456-0E1B-4C65-A5A4-4824E3DA4178}" name="CONCEPTO" totalsRowLabel="TOTAL GENERAL:" dataDxfId="573" totalsRowDxfId="572"/>
    <tableColumn id="5" xr3:uid="{3706FE68-40B9-4204-855F-98655A34D013}" name="MONTO" totalsRowFunction="sum" dataDxfId="571" totalsRowDxfId="570"/>
    <tableColumn id="8" xr3:uid="{E863E914-70D3-4EF0-B56F-E04279C1E40A}" name="FORMA DE PAGO" dataDxfId="569" totalsRowDxfId="568"/>
    <tableColumn id="6" xr3:uid="{5FCF35E2-9663-404A-BCEA-B058219FD697}" name="FECHA LIMITE DE PAGO" dataDxfId="567" totalsRowDxfId="566"/>
  </tableColumns>
  <tableStyleInfo name="TableStyleMedium2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39ADD70-9722-4923-ADE0-AFC4F1CFD9FE}" name="Tabla43467891011121314" displayName="Tabla43467891011121314" ref="B12:H19" totalsRowCount="1" headerRowDxfId="565" dataDxfId="563" totalsRowDxfId="561" headerRowBorderDxfId="564" tableBorderDxfId="562">
  <autoFilter ref="B12:H18" xr:uid="{00000000-0009-0000-0100-000004000000}"/>
  <sortState xmlns:xlrd2="http://schemas.microsoft.com/office/spreadsheetml/2017/richdata2" ref="B13:H18">
    <sortCondition ref="C13:C18"/>
  </sortState>
  <tableColumns count="7">
    <tableColumn id="1" xr3:uid="{8272A0D1-7B9D-421E-AABA-A52DE5704299}" name="FACTURA NCF NO." dataDxfId="560" totalsRowDxfId="559"/>
    <tableColumn id="2" xr3:uid="{4D1ED9A6-124D-492E-8257-5B008F2BD4DD}" name="FECHA" dataDxfId="558" totalsRowDxfId="557"/>
    <tableColumn id="3" xr3:uid="{6296E86B-C0A7-415D-A683-CECCE4FBCD7F}" name="PROVEEDOR" dataDxfId="556" totalsRowDxfId="555"/>
    <tableColumn id="4" xr3:uid="{33061ED7-75FF-479B-AD2F-3E437A0E3D39}" name="CONCEPTO" totalsRowLabel="TOTAL GENERAL:" dataDxfId="554" totalsRowDxfId="553"/>
    <tableColumn id="5" xr3:uid="{5F60C550-30AF-402B-8195-7B5DEFCF5C21}" name="MONTO" totalsRowFunction="sum" dataDxfId="552" totalsRowDxfId="551"/>
    <tableColumn id="8" xr3:uid="{A0B9F006-7A19-4A25-B447-F7A25B0956D9}" name="FORMA DE PAGO" dataDxfId="550" totalsRowDxfId="549"/>
    <tableColumn id="6" xr3:uid="{4D6E829C-16F6-4320-9D67-6145558C665A}" name="FECHA LIMITE DE PAGO" dataDxfId="548" totalsRowDxfId="547"/>
  </tableColumns>
  <tableStyleInfo name="TableStyleMedium2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4D9CAC-4B2B-46A5-81F7-2402B183686D}" name="Tabla4346789101112131415" displayName="Tabla4346789101112131415" ref="B12:H22" totalsRowCount="1" headerRowDxfId="546" dataDxfId="544" totalsRowDxfId="542" headerRowBorderDxfId="545" tableBorderDxfId="543">
  <autoFilter ref="B12:H21" xr:uid="{00000000-0009-0000-0100-000004000000}"/>
  <sortState xmlns:xlrd2="http://schemas.microsoft.com/office/spreadsheetml/2017/richdata2" ref="B13:H19">
    <sortCondition ref="C13:C19"/>
  </sortState>
  <tableColumns count="7">
    <tableColumn id="1" xr3:uid="{B04D1DDA-150B-4F4B-B070-8DCB10380D80}" name="FACTURA NCF NO." dataDxfId="541" totalsRowDxfId="540"/>
    <tableColumn id="2" xr3:uid="{1AA9D02F-CABD-4A19-84E1-20E64C20C3ED}" name="FECHA" dataDxfId="539" totalsRowDxfId="538"/>
    <tableColumn id="3" xr3:uid="{092A2BA7-962F-4D60-B55A-2032A309E478}" name="PROVEEDOR" dataDxfId="537" totalsRowDxfId="536"/>
    <tableColumn id="4" xr3:uid="{88D207E1-4C95-4F92-B2D7-A250F1D59A39}" name="CONCEPTO" totalsRowLabel="TOTAL GENERAL:" dataDxfId="535" totalsRowDxfId="534"/>
    <tableColumn id="5" xr3:uid="{DF60F615-E4E5-4614-A7B9-9A24E70AF161}" name="MONTO" totalsRowFunction="sum" dataDxfId="533" totalsRowDxfId="532"/>
    <tableColumn id="8" xr3:uid="{4AF6E0BD-23A8-454E-B950-641730D74855}" name="FORMA DE PAGO" dataDxfId="531" totalsRowDxfId="530"/>
    <tableColumn id="6" xr3:uid="{096FB6EF-AC50-4997-9D3F-22655D1075EE}" name="FECHA LIMITE DE PAGO" dataDxfId="529" totalsRowDxfId="528"/>
  </tableColumns>
  <tableStyleInfo name="TableStyleMedium2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213EFE-233C-40C3-A41A-8C389C9ED6E6}" name="Tabla434678910111213141516" displayName="Tabla434678910111213141516" ref="B12:H22" totalsRowCount="1" headerRowDxfId="527" dataDxfId="525" totalsRowDxfId="523" headerRowBorderDxfId="526" tableBorderDxfId="524">
  <autoFilter ref="B12:H21" xr:uid="{00000000-0009-0000-0100-000004000000}"/>
  <sortState xmlns:xlrd2="http://schemas.microsoft.com/office/spreadsheetml/2017/richdata2" ref="B13:H20">
    <sortCondition ref="C13:C20"/>
  </sortState>
  <tableColumns count="7">
    <tableColumn id="1" xr3:uid="{4A729DF1-54C7-486C-99F5-D8A2F29B5EA0}" name="FACTURA NCF NO." dataDxfId="522" totalsRowDxfId="521"/>
    <tableColumn id="2" xr3:uid="{D7458C8C-C455-414F-A4F9-09BC1A93CF38}" name="FECHA" dataDxfId="520" totalsRowDxfId="519"/>
    <tableColumn id="3" xr3:uid="{6C387702-B30B-4FC9-827A-C7E9E010A14D}" name="PROVEEDOR" dataDxfId="518" totalsRowDxfId="517"/>
    <tableColumn id="4" xr3:uid="{9902FE97-975F-4C80-B2E7-C03291304D7D}" name="CONCEPTO" totalsRowLabel="TOTAL GENERAL:" dataDxfId="516" totalsRowDxfId="515"/>
    <tableColumn id="5" xr3:uid="{3C44E9DD-8613-435F-A67F-B3F4C3CE8E35}" name="MONTO" totalsRowFunction="sum" dataDxfId="514" totalsRowDxfId="513"/>
    <tableColumn id="8" xr3:uid="{031AEE32-8CE1-4C0F-90B3-B015ADD24647}" name="FORMA DE PAGO" dataDxfId="512" totalsRowDxfId="511"/>
    <tableColumn id="6" xr3:uid="{77787E14-81D1-4F2F-8A68-51B48394F7F5}" name="FECHA LIMITE DE PAGO" dataDxfId="510" totalsRowDxfId="509"/>
  </tableColumns>
  <tableStyleInfo name="TableStyleMedium2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F5088E9-BE2D-4C29-BE67-C1C3FEBC0FC0}" name="Tabla43467891011121314151617" displayName="Tabla43467891011121314151617" ref="B12:H29" totalsRowCount="1" headerRowDxfId="508" dataDxfId="506" totalsRowDxfId="504" headerRowBorderDxfId="507" tableBorderDxfId="505">
  <autoFilter ref="B12:H28" xr:uid="{00000000-0009-0000-0100-000004000000}"/>
  <sortState xmlns:xlrd2="http://schemas.microsoft.com/office/spreadsheetml/2017/richdata2" ref="B13:H28">
    <sortCondition ref="C13:C28"/>
  </sortState>
  <tableColumns count="7">
    <tableColumn id="1" xr3:uid="{8918892D-C198-47B3-AC99-0BB1E44C22B9}" name="FACTURA NCF NO." dataDxfId="503" totalsRowDxfId="502"/>
    <tableColumn id="2" xr3:uid="{27252476-946B-4EAC-9048-4C60D5129DCD}" name="FECHA" dataDxfId="501" totalsRowDxfId="500"/>
    <tableColumn id="3" xr3:uid="{4C104FAD-FCFA-49D3-88BC-DEC0DC7FC868}" name="PROVEEDOR" dataDxfId="499" totalsRowDxfId="498"/>
    <tableColumn id="4" xr3:uid="{0892A1A0-E959-4C26-9A84-25E42EF17AD5}" name="CONCEPTO" totalsRowLabel="TOTAL GENERAL:" dataDxfId="497" totalsRowDxfId="496"/>
    <tableColumn id="5" xr3:uid="{3ADDE51C-B5F9-4611-B02D-646F9CAF23BA}" name="MONTO" totalsRowFunction="sum" dataDxfId="495" totalsRowDxfId="494"/>
    <tableColumn id="8" xr3:uid="{FC2E9AF5-3184-426E-AE2A-A91B0CB35229}" name="FORMA DE PAGO" dataDxfId="493" totalsRowDxfId="492"/>
    <tableColumn id="6" xr3:uid="{42330391-53CA-4707-897B-9D81F6EA46E8}" name="FECHA LIMITE DE PAGO" dataDxfId="491" totalsRowDxfId="490"/>
  </tableColumns>
  <tableStyleInfo name="TableStyleMedium2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514B0C-0C0C-4A24-BDBA-CCC18D964D8C}" name="Tabla4346789101112131415161718" displayName="Tabla4346789101112131415161718" ref="B12:H29" totalsRowCount="1" headerRowDxfId="489" dataDxfId="487" totalsRowDxfId="485" headerRowBorderDxfId="488" tableBorderDxfId="486">
  <autoFilter ref="B12:H28" xr:uid="{00000000-0009-0000-0100-000004000000}"/>
  <sortState xmlns:xlrd2="http://schemas.microsoft.com/office/spreadsheetml/2017/richdata2" ref="B13:H28">
    <sortCondition ref="C13:C28"/>
  </sortState>
  <tableColumns count="7">
    <tableColumn id="1" xr3:uid="{B27A08B5-0A1D-44EE-B6F6-2B743CEF1492}" name="FACTURA NCF NO." dataDxfId="484" totalsRowDxfId="483"/>
    <tableColumn id="2" xr3:uid="{8A6582F9-FA16-4704-AF79-1EC1DCF4774B}" name="FECHA" dataDxfId="482" totalsRowDxfId="481"/>
    <tableColumn id="3" xr3:uid="{1B8DA392-A7E4-4B34-A5AF-5A3CFCC4413A}" name="PROVEEDOR" dataDxfId="480" totalsRowDxfId="479"/>
    <tableColumn id="4" xr3:uid="{02F8D64E-87B5-41AD-8390-8BBB07DB912D}" name="CONCEPTO" totalsRowLabel="TOTAL GENERAL:" dataDxfId="478" totalsRowDxfId="477"/>
    <tableColumn id="5" xr3:uid="{F3F37203-391E-4963-9CD5-3CDE269267AD}" name="MONTO" totalsRowFunction="sum" dataDxfId="476" totalsRowDxfId="475"/>
    <tableColumn id="8" xr3:uid="{F26D87EE-49AB-4101-8C3C-3418DA3D3651}" name="FORMA DE PAGO" dataDxfId="474" totalsRowDxfId="473"/>
    <tableColumn id="6" xr3:uid="{25DDD5B8-06CD-440C-95B0-14579D9805EE}" name="FECHA LIMITE DE PAGO" dataDxfId="472" totalsRowDxfId="471"/>
  </tableColumns>
  <tableStyleInfo name="TableStyleMedium2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6550F8D-E73C-4383-A85B-333D8152A188}" name="Tabla434678910111213141516171819" displayName="Tabla434678910111213141516171819" ref="B12:H36" totalsRowCount="1" headerRowDxfId="470" dataDxfId="468" totalsRowDxfId="466" headerRowBorderDxfId="469" tableBorderDxfId="467">
  <autoFilter ref="B12:H35" xr:uid="{00000000-0009-0000-0100-000004000000}"/>
  <sortState xmlns:xlrd2="http://schemas.microsoft.com/office/spreadsheetml/2017/richdata2" ref="B13:H35">
    <sortCondition ref="C13:C35"/>
  </sortState>
  <tableColumns count="7">
    <tableColumn id="1" xr3:uid="{D115F89E-568C-48A8-9805-BB3FB6150C45}" name="FACTURA NCF No. / CONTRATO No." dataDxfId="465" totalsRowDxfId="464"/>
    <tableColumn id="2" xr3:uid="{A0218590-7914-40BF-8F70-E83E4876CD08}" name="FECHA" dataDxfId="463" totalsRowDxfId="462"/>
    <tableColumn id="3" xr3:uid="{5EBDC8C1-B7FE-4AB3-9D9C-C3C4EFF0DA04}" name="PROVEEDOR" dataDxfId="461" totalsRowDxfId="460"/>
    <tableColumn id="4" xr3:uid="{BAFB907B-9ED8-4ED2-A95A-27E5E551B0F8}" name="CONCEPTO" totalsRowLabel="TOTAL GENERAL:" dataDxfId="459" totalsRowDxfId="458"/>
    <tableColumn id="5" xr3:uid="{585A06DD-174C-4472-825D-444C9C1E5785}" name="MONTO" totalsRowFunction="sum" dataDxfId="457" totalsRowDxfId="456"/>
    <tableColumn id="8" xr3:uid="{A465FD84-A439-4E0A-83AE-B2198AD2DB85}" name="FORMA DE PAGO" dataDxfId="455" totalsRowDxfId="454"/>
    <tableColumn id="6" xr3:uid="{1EF219B9-9B32-40D8-A641-ED4E95DDC61D}" name="FECHA LIMITE DE PAGO" dataDxfId="453" totalsRowDxfId="452"/>
  </tableColumns>
  <tableStyleInfo name="TableStyleMedium2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4825449-FBF8-489F-9A63-B08681172057}" name="Tabla43467891011121314151617181920" displayName="Tabla43467891011121314151617181920" ref="B12:H33" totalsRowCount="1" headerRowDxfId="451" dataDxfId="449" totalsRowDxfId="447" headerRowBorderDxfId="450" tableBorderDxfId="448">
  <autoFilter ref="B12:H32" xr:uid="{00000000-0009-0000-0100-000004000000}"/>
  <sortState xmlns:xlrd2="http://schemas.microsoft.com/office/spreadsheetml/2017/richdata2" ref="B13:H32">
    <sortCondition ref="C13:C32"/>
  </sortState>
  <tableColumns count="7">
    <tableColumn id="1" xr3:uid="{D3B5F10E-F9C4-4707-8376-E6866E45EFC8}" name="FACTURA NCF No. / CONTRATO No." dataDxfId="446" totalsRowDxfId="445"/>
    <tableColumn id="2" xr3:uid="{AF17DFE3-5EFC-420A-965E-92BECA2EF1F3}" name="FECHA" dataDxfId="444" totalsRowDxfId="443"/>
    <tableColumn id="3" xr3:uid="{55617F7A-6F0F-419C-A1F7-B45411E1894E}" name="PROVEEDOR" dataDxfId="442" totalsRowDxfId="441"/>
    <tableColumn id="4" xr3:uid="{D801518C-FC11-4997-8BBC-C2B539532216}" name="CONCEPTO" totalsRowLabel="TOTAL GENERAL:" dataDxfId="440" totalsRowDxfId="439"/>
    <tableColumn id="5" xr3:uid="{7D554947-3BBE-428F-BFB0-69BCCB5F1D63}" name="MONTO" totalsRowFunction="sum" dataDxfId="438" totalsRowDxfId="437"/>
    <tableColumn id="8" xr3:uid="{52B6929E-0EDA-4946-8B65-B327BF88CF67}" name="FORMA DE PAGO" dataDxfId="436" totalsRowDxfId="435"/>
    <tableColumn id="6" xr3:uid="{2A665773-D4DF-4B8C-8B93-E40E0DA3F36C}" name="FECHA LIMITE DE PAGO" dataDxfId="434" totalsRowDxfId="433"/>
  </tableColumns>
  <tableStyleInfo name="TableStyleMedium2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B12:H26" totalsRowCount="1" headerRowDxfId="772" totalsRowDxfId="769" headerRowBorderDxfId="771" tableBorderDxfId="770">
  <autoFilter ref="B12:H25" xr:uid="{00000000-0009-0000-0100-000004000000}"/>
  <sortState xmlns:xlrd2="http://schemas.microsoft.com/office/spreadsheetml/2017/richdata2" ref="B13:H25">
    <sortCondition ref="C13:C25"/>
  </sortState>
  <tableColumns count="7">
    <tableColumn id="1" xr3:uid="{00000000-0010-0000-0000-000001000000}" name="FACTURA NCF NO." dataDxfId="768" totalsRowDxfId="767"/>
    <tableColumn id="2" xr3:uid="{00000000-0010-0000-0000-000002000000}" name="FECHA" dataDxfId="766" totalsRowDxfId="765"/>
    <tableColumn id="3" xr3:uid="{00000000-0010-0000-0000-000003000000}" name="PROVEEDOR" dataDxfId="764" totalsRowDxfId="763"/>
    <tableColumn id="4" xr3:uid="{00000000-0010-0000-0000-000004000000}" name="CONCEPTO" totalsRowLabel="TOTAL GENERAL:" dataDxfId="762" totalsRowDxfId="761"/>
    <tableColumn id="5" xr3:uid="{00000000-0010-0000-0000-000005000000}" name="MONTO" totalsRowFunction="sum" dataDxfId="760" totalsRowDxfId="759"/>
    <tableColumn id="8" xr3:uid="{00000000-0010-0000-0000-000008000000}" name="FORMA DE PAGO" dataDxfId="758" totalsRowDxfId="757"/>
    <tableColumn id="6" xr3:uid="{00000000-0010-0000-0000-000006000000}" name="FECHA LIMITE DE PAGO" dataDxfId="756" totalsRowDxfId="755"/>
  </tableColumns>
  <tableStyleInfo name="TableStyleMedium2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554BB30-5058-42CC-B2DE-660B5966E7FA}" name="Tabla434678910111213141516171819202122" displayName="Tabla434678910111213141516171819202122" ref="B12:H31" totalsRowCount="1" headerRowDxfId="432" dataDxfId="430" totalsRowDxfId="428" headerRowBorderDxfId="431" tableBorderDxfId="429">
  <autoFilter ref="B12:H30" xr:uid="{00000000-0009-0000-0100-000004000000}"/>
  <sortState xmlns:xlrd2="http://schemas.microsoft.com/office/spreadsheetml/2017/richdata2" ref="B13:H30">
    <sortCondition ref="C13:C30"/>
  </sortState>
  <tableColumns count="7">
    <tableColumn id="1" xr3:uid="{5DB05A9D-5B09-48BD-8C46-7EB55D25FB24}" name="FACTURA NCF No. / CONTRATO No." dataDxfId="427" totalsRowDxfId="426"/>
    <tableColumn id="2" xr3:uid="{B4E4B730-31D6-4B6E-9117-F1449F893178}" name="FECHA" dataDxfId="425" totalsRowDxfId="424"/>
    <tableColumn id="3" xr3:uid="{B28CEDF3-E32D-4A95-A6D2-AC0C2CD836E7}" name="PROVEEDOR" dataDxfId="423" totalsRowDxfId="422"/>
    <tableColumn id="4" xr3:uid="{57FD63F9-DEF6-4369-A39D-FD67A0859A10}" name="CONCEPTO" totalsRowLabel="TOTAL GENERAL:" dataDxfId="421" totalsRowDxfId="420"/>
    <tableColumn id="5" xr3:uid="{9581C6CD-AF05-4697-8D88-919D79ED0C22}" name="MONTO" totalsRowFunction="sum" dataDxfId="419" totalsRowDxfId="418"/>
    <tableColumn id="8" xr3:uid="{454411D9-6D0E-4765-8283-D3B88E2D9271}" name="FORMA DE PAGO" dataDxfId="417" totalsRowDxfId="416"/>
    <tableColumn id="6" xr3:uid="{E4091C9F-7A31-480B-9D64-CE7A877AB0E7}" name="FECHA LIMITE DE PAGO" dataDxfId="415" totalsRowDxfId="414"/>
  </tableColumns>
  <tableStyleInfo name="TableStyleMedium2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67E815A-956B-4412-AB87-1DA65FF3F2F7}" name="Tabla4346789101112131415161718192021" displayName="Tabla4346789101112131415161718192021" ref="B12:H31" totalsRowCount="1" headerRowDxfId="413" dataDxfId="411" totalsRowDxfId="409" headerRowBorderDxfId="412" tableBorderDxfId="410">
  <autoFilter ref="B12:H30" xr:uid="{00000000-0009-0000-0100-000004000000}"/>
  <sortState xmlns:xlrd2="http://schemas.microsoft.com/office/spreadsheetml/2017/richdata2" ref="B13:H30">
    <sortCondition ref="C13:C30"/>
  </sortState>
  <tableColumns count="7">
    <tableColumn id="1" xr3:uid="{590551F2-9320-4C3A-B846-933D4E1A973B}" name="FACTURA NCF No. / CONTRATO No." dataDxfId="408" totalsRowDxfId="407"/>
    <tableColumn id="2" xr3:uid="{9C820498-EE5F-4C02-9128-621A74915CB2}" name="FECHA" dataDxfId="406" totalsRowDxfId="405"/>
    <tableColumn id="3" xr3:uid="{DBA26E6A-5AC0-476E-A211-F3200C5EECE0}" name="PROVEEDOR" dataDxfId="404" totalsRowDxfId="403"/>
    <tableColumn id="4" xr3:uid="{90FEBC2D-BAB7-4B57-A17D-23E332511B7F}" name="CONCEPTO" totalsRowLabel="TOTAL GENERAL:" dataDxfId="402" totalsRowDxfId="401"/>
    <tableColumn id="5" xr3:uid="{FB3D442B-A0DE-4852-9BD4-DBB35930C512}" name="MONTO" totalsRowFunction="sum" dataDxfId="400" totalsRowDxfId="399"/>
    <tableColumn id="8" xr3:uid="{02EAC58F-4B07-406A-8B5C-1E3BE91450CB}" name="FORMA DE PAGO" dataDxfId="398" totalsRowDxfId="397"/>
    <tableColumn id="6" xr3:uid="{2666535E-23C0-4CA2-A133-F0AFD9453465}" name="FECHA LIMITE DE PAGO" dataDxfId="396" totalsRowDxfId="395"/>
  </tableColumns>
  <tableStyleInfo name="TableStyleMedium2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8BBB62B-8014-4E54-A9EB-9B159F08AB56}" name="Tabla434678910111213141516171819202123" displayName="Tabla434678910111213141516171819202123" ref="B12:H29" totalsRowCount="1" headerRowDxfId="394" dataDxfId="392" totalsRowDxfId="390" headerRowBorderDxfId="393" tableBorderDxfId="391">
  <autoFilter ref="B12:H28" xr:uid="{00000000-0009-0000-0100-000004000000}"/>
  <sortState xmlns:xlrd2="http://schemas.microsoft.com/office/spreadsheetml/2017/richdata2" ref="B13:H28">
    <sortCondition ref="C13:C28"/>
  </sortState>
  <tableColumns count="7">
    <tableColumn id="1" xr3:uid="{8B25D698-F4A1-4A7F-A3BF-1E7AF07B185F}" name="FACTURA NCF No. / CONTRATO No." dataDxfId="389" totalsRowDxfId="388"/>
    <tableColumn id="2" xr3:uid="{67183E79-5F5B-49FE-883C-E8D7CBF719D3}" name="FECHA" dataDxfId="387" totalsRowDxfId="386"/>
    <tableColumn id="3" xr3:uid="{AB476FEA-D0B9-4787-8586-81AE4C805CEA}" name="PROVEEDOR" dataDxfId="385" totalsRowDxfId="384"/>
    <tableColumn id="4" xr3:uid="{C357BC8F-874F-43A4-A5D3-2F11BA81F6D9}" name="CONCEPTO" totalsRowLabel="TOTAL GENERAL:" dataDxfId="383" totalsRowDxfId="382"/>
    <tableColumn id="5" xr3:uid="{D1CC49F5-C24E-43F2-8CAD-EC67E02465EE}" name="MONTO" totalsRowFunction="sum" dataDxfId="381" totalsRowDxfId="380"/>
    <tableColumn id="8" xr3:uid="{34A02EF5-331E-4BAD-89CD-E1C5D67F5C71}" name="FORMA DE PAGO" dataDxfId="379" totalsRowDxfId="378"/>
    <tableColumn id="6" xr3:uid="{5C1A35EE-BC28-4123-91A3-AD2404FF1768}" name="FECHA LIMITE DE PAGO" dataDxfId="377" totalsRowDxfId="376"/>
  </tableColumns>
  <tableStyleInfo name="TableStyleMedium2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689B66D-5E4A-4EBA-9C60-EE12CDE92644}" name="Tabla43467891011121314151617181920212324" displayName="Tabla43467891011121314151617181920212324" ref="B12:H34" totalsRowCount="1" headerRowDxfId="375" dataDxfId="373" totalsRowDxfId="371" headerRowBorderDxfId="374" tableBorderDxfId="372">
  <autoFilter ref="B12:H33" xr:uid="{00000000-0009-0000-0100-000004000000}"/>
  <sortState xmlns:xlrd2="http://schemas.microsoft.com/office/spreadsheetml/2017/richdata2" ref="B13:H33">
    <sortCondition ref="C13:C33"/>
  </sortState>
  <tableColumns count="7">
    <tableColumn id="1" xr3:uid="{35449250-3CB4-46AB-8D0E-E47B4CA3E37D}" name="FACTURA NCF No. / CONTRATO No." dataDxfId="370" totalsRowDxfId="369"/>
    <tableColumn id="2" xr3:uid="{E8AF7748-4186-4C0B-B054-D75E5044DFFC}" name="FECHA" dataDxfId="368" totalsRowDxfId="367"/>
    <tableColumn id="3" xr3:uid="{C8B0BB0F-3D2A-42E3-8670-A3A11C49E15A}" name="PROVEEDOR" dataDxfId="366" totalsRowDxfId="365"/>
    <tableColumn id="4" xr3:uid="{333452BA-E129-47D8-9E74-82C3AE056202}" name="CONCEPTO" totalsRowLabel="TOTAL GENERAL:" dataDxfId="364" totalsRowDxfId="363"/>
    <tableColumn id="5" xr3:uid="{912D8CB6-6C05-4714-9961-FBB13F91B029}" name="MONTO" totalsRowFunction="sum" dataDxfId="362" totalsRowDxfId="361"/>
    <tableColumn id="8" xr3:uid="{C617608E-78C7-4C68-8D56-688F2E283AFF}" name="FORMA DE PAGO" dataDxfId="360" totalsRowDxfId="359"/>
    <tableColumn id="6" xr3:uid="{A40062D4-B9E6-496B-A721-9D9A58941202}" name="FECHA LIMITE DE PAGO" dataDxfId="358" totalsRowDxfId="357"/>
  </tableColumns>
  <tableStyleInfo name="TableStyleMedium2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F1255D1-858E-40F7-B455-68733B27CD5F}" name="Tabla4346789101112131415161718192021232425" displayName="Tabla4346789101112131415161718192021232425" ref="B12:H14" totalsRowCount="1" headerRowDxfId="356" dataDxfId="354" totalsRowDxfId="352" headerRowBorderDxfId="355" tableBorderDxfId="353">
  <autoFilter ref="B12:H13" xr:uid="{00000000-0009-0000-0100-000004000000}"/>
  <sortState xmlns:xlrd2="http://schemas.microsoft.com/office/spreadsheetml/2017/richdata2" ref="B13:H13">
    <sortCondition ref="C13"/>
  </sortState>
  <tableColumns count="7">
    <tableColumn id="1" xr3:uid="{C997F33F-B082-4301-A678-9B3D6CD8E365}" name="FACTURA NCF No. / CONTRATO No." dataDxfId="351" totalsRowDxfId="350"/>
    <tableColumn id="2" xr3:uid="{688FB80B-7FF1-4659-B7B6-58F24EE348C1}" name="FECHA" dataDxfId="349" totalsRowDxfId="348"/>
    <tableColumn id="3" xr3:uid="{3216A280-A932-4329-8DFC-CA17D980319C}" name="PROVEEDOR" dataDxfId="347" totalsRowDxfId="346"/>
    <tableColumn id="4" xr3:uid="{39068019-77A1-4DD6-B85F-B7088AF20606}" name="CONCEPTO" totalsRowLabel="TOTAL GENERAL:" dataDxfId="345" totalsRowDxfId="344"/>
    <tableColumn id="5" xr3:uid="{691454B5-FC0A-4AC4-A80C-DD1497654DC7}" name="MONTO" totalsRowFunction="sum" dataDxfId="343" totalsRowDxfId="342"/>
    <tableColumn id="8" xr3:uid="{CA60E595-ED6D-4D7B-9E09-7FEBA5442B18}" name="FORMA DE PAGO" dataDxfId="341" totalsRowDxfId="340"/>
    <tableColumn id="6" xr3:uid="{E8EF152C-6E36-4D55-A0E7-95712ACBE11A}" name="FECHA LIMITE DE PAGO" dataDxfId="339" totalsRowDxfId="338"/>
  </tableColumns>
  <tableStyleInfo name="TableStyleMedium2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506E082-6C28-41E8-87EA-CB71110A2AED}" name="Tabla434678910111213141516171819202123242526" displayName="Tabla434678910111213141516171819202123242526" ref="B12:H20" totalsRowCount="1" headerRowDxfId="337" dataDxfId="335" totalsRowDxfId="333" headerRowBorderDxfId="336" tableBorderDxfId="334">
  <autoFilter ref="B12:H19" xr:uid="{00000000-0009-0000-0100-000004000000}"/>
  <sortState xmlns:xlrd2="http://schemas.microsoft.com/office/spreadsheetml/2017/richdata2" ref="B13:H18">
    <sortCondition ref="C13:C18"/>
  </sortState>
  <tableColumns count="7">
    <tableColumn id="1" xr3:uid="{8FCBE85C-F049-4F59-B1E7-20C70A7036E4}" name="FACTURA NCF No. / CONTRATO No." dataDxfId="332" totalsRowDxfId="331"/>
    <tableColumn id="2" xr3:uid="{668CE81E-EA3D-41B0-AE52-E5E4B6902C84}" name="FECHA" dataDxfId="330" totalsRowDxfId="329"/>
    <tableColumn id="3" xr3:uid="{39F3008A-426E-457F-86FF-E2FDFE612F00}" name="PROVEEDOR" dataDxfId="328" totalsRowDxfId="327"/>
    <tableColumn id="4" xr3:uid="{6216FB4E-1206-4E7A-BBA0-2D18F1FF971F}" name="CONCEPTO" totalsRowLabel="TOTAL GENERAL:" dataDxfId="326" totalsRowDxfId="325"/>
    <tableColumn id="5" xr3:uid="{534B3280-A6BC-4A29-8AAD-08A1B47825DF}" name="MONTO" totalsRowFunction="sum" dataDxfId="324" totalsRowDxfId="323"/>
    <tableColumn id="8" xr3:uid="{A0F6B336-CC4A-4A02-B99C-C744C5106CA4}" name="FORMA DE PAGO" dataDxfId="322" totalsRowDxfId="321"/>
    <tableColumn id="6" xr3:uid="{78958482-55B1-4CBF-B478-A738862BAA68}" name="FECHA LIMITE DE PAGO" dataDxfId="320" totalsRowDxfId="319"/>
  </tableColumns>
  <tableStyleInfo name="TableStyleMedium2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31AE4B6-7633-4C29-85DE-229B47A00164}" name="Tabla43467891011121314151617181920212324252627" displayName="Tabla43467891011121314151617181920212324252627" ref="B12:H23" totalsRowCount="1" headerRowDxfId="318" dataDxfId="316" totalsRowDxfId="314" headerRowBorderDxfId="317" tableBorderDxfId="315">
  <autoFilter ref="B12:H22" xr:uid="{00000000-0009-0000-0100-000004000000}"/>
  <sortState xmlns:xlrd2="http://schemas.microsoft.com/office/spreadsheetml/2017/richdata2" ref="B13:H18">
    <sortCondition ref="C13:C18"/>
  </sortState>
  <tableColumns count="7">
    <tableColumn id="1" xr3:uid="{B51EAB5F-F7BE-4602-90CF-8507CAED1908}" name="FACTURA NCF No. / CONTRATO No." dataDxfId="313" totalsRowDxfId="312"/>
    <tableColumn id="2" xr3:uid="{877261B3-B3A1-4E0D-AC7F-07EB6D31FFA7}" name="FECHA" dataDxfId="311" totalsRowDxfId="310"/>
    <tableColumn id="3" xr3:uid="{5FD44AB7-08F8-4FB2-BB15-C7514958B7C5}" name="PROVEEDOR" dataDxfId="309" totalsRowDxfId="308"/>
    <tableColumn id="4" xr3:uid="{E82C6C1E-4F55-4364-B684-BA09D49F751E}" name="CONCEPTO" totalsRowLabel="TOTAL GENERAL:" dataDxfId="307" totalsRowDxfId="306"/>
    <tableColumn id="5" xr3:uid="{4DB1C24F-B462-4298-80D6-65BDF3161947}" name="MONTO" totalsRowFunction="sum" dataDxfId="305" totalsRowDxfId="304"/>
    <tableColumn id="8" xr3:uid="{F218A485-56A1-442D-A2B9-8D7E8792E560}" name="FORMA DE PAGO" dataDxfId="303" totalsRowDxfId="302"/>
    <tableColumn id="6" xr3:uid="{18685250-86AD-4EDC-BFAF-6C6F74DC2244}" name="FECHA LIMITE DE PAGO" dataDxfId="301" totalsRowDxfId="300"/>
  </tableColumns>
  <tableStyleInfo name="TableStyleMedium2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EB00D71-D968-4BB5-B0C7-D2021789A716}" name="Tabla4346789101112131415161718192021232425262728" displayName="Tabla4346789101112131415161718192021232425262728" ref="B12:H27" totalsRowCount="1" headerRowDxfId="299" dataDxfId="297" totalsRowDxfId="295" headerRowBorderDxfId="298" tableBorderDxfId="296">
  <autoFilter ref="B12:H26" xr:uid="{00000000-0009-0000-0100-000004000000}"/>
  <sortState xmlns:xlrd2="http://schemas.microsoft.com/office/spreadsheetml/2017/richdata2" ref="B13:H17">
    <sortCondition ref="C13:C17"/>
  </sortState>
  <tableColumns count="7">
    <tableColumn id="1" xr3:uid="{D9C43454-EAB9-4DC8-AAF2-6D67C0984E68}" name="FACTURA NCF No. / CONTRATO No." dataDxfId="294" totalsRowDxfId="293"/>
    <tableColumn id="2" xr3:uid="{DD16AEB7-FEBF-4B29-8503-761866F3CE8D}" name="FECHA" dataDxfId="292" totalsRowDxfId="291"/>
    <tableColumn id="3" xr3:uid="{B4685776-62F9-4DFE-B894-A989EFF0C305}" name="PROVEEDOR" dataDxfId="290" totalsRowDxfId="289"/>
    <tableColumn id="4" xr3:uid="{812FF48F-0273-4062-A999-F27C17E1F0E8}" name="CONCEPTO" totalsRowLabel="TOTAL GENERAL:" dataDxfId="288" totalsRowDxfId="287"/>
    <tableColumn id="5" xr3:uid="{D868DE92-0DD9-4A6F-BD4A-8259B07880D7}" name="MONTO" totalsRowFunction="sum" dataDxfId="286" totalsRowDxfId="285"/>
    <tableColumn id="8" xr3:uid="{D01AB379-4589-4DDB-83B5-5FCEEDCC0C9F}" name="FORMA DE PAGO" dataDxfId="284" totalsRowDxfId="283"/>
    <tableColumn id="6" xr3:uid="{C49EEC54-67C9-4445-ABE4-B6C5EFEBCBEF}" name="FECHA LIMITE DE PAGO" dataDxfId="282" totalsRowDxfId="281"/>
  </tableColumns>
  <tableStyleInfo name="TableStyleMedium2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756DAFD-326E-42EF-BC96-715FD6B0C44A}" name="Tabla434678910111213141516171819202123242526272829" displayName="Tabla434678910111213141516171819202123242526272829" ref="B12:H28" totalsRowCount="1" headerRowDxfId="280" dataDxfId="278" totalsRowDxfId="276" headerRowBorderDxfId="279" tableBorderDxfId="277">
  <autoFilter ref="B12:H27" xr:uid="{00000000-0009-0000-0100-000004000000}"/>
  <sortState xmlns:xlrd2="http://schemas.microsoft.com/office/spreadsheetml/2017/richdata2" ref="B13:H17">
    <sortCondition ref="C13:C17"/>
  </sortState>
  <tableColumns count="7">
    <tableColumn id="1" xr3:uid="{AC7CEDA5-5E37-4C05-B60F-EE8B3F81F0FC}" name="FACTURA NCF No. / CONTRATO No." dataDxfId="275" totalsRowDxfId="274"/>
    <tableColumn id="2" xr3:uid="{69C863AA-F3B8-4C91-87EC-786ECA2CA1A3}" name="FECHA" dataDxfId="273" totalsRowDxfId="272"/>
    <tableColumn id="3" xr3:uid="{87613EFA-BDA4-433C-B174-AD53004B2FF5}" name="PROVEEDOR" dataDxfId="271" totalsRowDxfId="270"/>
    <tableColumn id="4" xr3:uid="{45FA2DA1-2D0C-4859-A19D-068AAA028285}" name="CONCEPTO" totalsRowLabel="TOTAL GENERAL:" dataDxfId="269" totalsRowDxfId="268"/>
    <tableColumn id="5" xr3:uid="{A5708F5C-391E-4D02-9BE0-C1CFAFEE11EB}" name="MONTO" totalsRowFunction="sum" dataDxfId="267" totalsRowDxfId="266"/>
    <tableColumn id="8" xr3:uid="{7286BBB5-467A-49B7-ABCF-2773D44675F2}" name="FORMA DE PAGO" dataDxfId="265" totalsRowDxfId="264"/>
    <tableColumn id="6" xr3:uid="{0508A318-5DA0-4F14-8525-36DF5F8A96ED}" name="FECHA LIMITE DE PAGO" dataDxfId="263" totalsRowDxfId="262"/>
  </tableColumns>
  <tableStyleInfo name="TableStyleMedium2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546989B-D463-4B42-8914-AF13C97EB7A4}" name="Tabla43467891011121314151617181920212324252627282930" displayName="Tabla43467891011121314151617181920212324252627282930" ref="B12:H27" totalsRowCount="1" headerRowDxfId="261" dataDxfId="259" totalsRowDxfId="257" headerRowBorderDxfId="260" tableBorderDxfId="258">
  <autoFilter ref="B12:H26" xr:uid="{00000000-0009-0000-0100-000004000000}"/>
  <sortState xmlns:xlrd2="http://schemas.microsoft.com/office/spreadsheetml/2017/richdata2" ref="B13:H17">
    <sortCondition ref="C13:C17"/>
  </sortState>
  <tableColumns count="7">
    <tableColumn id="1" xr3:uid="{87272089-0DA5-4C0F-A63C-D5A96E1B8527}" name="FACTURA NCF No. / CONTRATO No." dataDxfId="256" totalsRowDxfId="255"/>
    <tableColumn id="2" xr3:uid="{5F2AFB25-57F8-411C-AF16-C8F045A40ED9}" name="FECHA" dataDxfId="254" totalsRowDxfId="253"/>
    <tableColumn id="3" xr3:uid="{E701B596-3125-424B-A84D-5C9C0BFC6B1C}" name="PROVEEDOR" dataDxfId="252" totalsRowDxfId="251"/>
    <tableColumn id="4" xr3:uid="{77AD2D18-92CC-402D-B8AB-B8B8734D7410}" name="CONCEPTO" totalsRowLabel="TOTAL GENERAL:" dataDxfId="250" totalsRowDxfId="249"/>
    <tableColumn id="5" xr3:uid="{1691CB3F-9772-474C-AF34-2B1686AD9112}" name="MONTO" totalsRowFunction="sum" dataDxfId="248" totalsRowDxfId="247"/>
    <tableColumn id="8" xr3:uid="{0C67EFDE-63F7-4F6C-B583-E774BB4E6E91}" name="FORMA DE PAGO" dataDxfId="246" totalsRowDxfId="245"/>
    <tableColumn id="6" xr3:uid="{D8F2B7D9-500E-492D-8DE8-A6EB447A983A}" name="FECHA LIMITE DE PAGO" dataDxfId="244" totalsRowDxfId="243"/>
  </tableColumns>
  <tableStyleInfo name="TableStyleMedium2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8648E4-21DB-4C7B-96F5-66E4EAEAE0B6}" name="Tabla43" displayName="Tabla43" ref="B12:H26" totalsRowCount="1" headerRowDxfId="754" totalsRowDxfId="751" headerRowBorderDxfId="753" tableBorderDxfId="752">
  <autoFilter ref="B12:H25" xr:uid="{00000000-0009-0000-0100-000004000000}"/>
  <sortState xmlns:xlrd2="http://schemas.microsoft.com/office/spreadsheetml/2017/richdata2" ref="B13:H25">
    <sortCondition ref="C12:C25"/>
  </sortState>
  <tableColumns count="7">
    <tableColumn id="1" xr3:uid="{FBFFEE9E-9CCA-41B3-A3D3-0FE498AF3DDE}" name="FACTURA NCF NO." dataDxfId="750" totalsRowDxfId="749"/>
    <tableColumn id="2" xr3:uid="{F0C0D880-DB49-4DA6-8BF7-C63C28F4C6ED}" name="FECHA" dataDxfId="748" totalsRowDxfId="747"/>
    <tableColumn id="3" xr3:uid="{C4DB2F89-7E97-4700-A7CF-A2BB7CFA1397}" name="PROVEEDOR" dataDxfId="746" totalsRowDxfId="745"/>
    <tableColumn id="4" xr3:uid="{B89394EF-3172-4421-82ED-B610CA1A98FA}" name="CONCEPTO" totalsRowLabel="TOTAL GENERAL:" dataDxfId="744" totalsRowDxfId="743"/>
    <tableColumn id="5" xr3:uid="{67468A32-3047-4D3F-9868-4849D0D1B374}" name="MONTO" totalsRowFunction="sum" dataDxfId="742" totalsRowDxfId="741"/>
    <tableColumn id="8" xr3:uid="{465F2096-2F8C-41E3-A0F6-88D00A0AF780}" name="FORMA DE PAGO" dataDxfId="740" totalsRowDxfId="739"/>
    <tableColumn id="6" xr3:uid="{CEAD1E85-EDA6-45A1-8E65-8CF4249D4C73}" name="FECHA LIMITE DE PAGO" dataDxfId="738" totalsRowDxfId="737"/>
  </tableColumns>
  <tableStyleInfo name="TableStyleMedium2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2F636A1-0311-44FD-AA55-DA6B29D18168}" name="Tabla4346789101112131415161718192021232425262728293031" displayName="Tabla4346789101112131415161718192021232425262728293031" ref="B12:H23" totalsRowCount="1" headerRowDxfId="242" dataDxfId="240" totalsRowDxfId="238" headerRowBorderDxfId="241" tableBorderDxfId="239">
  <autoFilter ref="B12:H22" xr:uid="{00000000-0009-0000-0100-000004000000}"/>
  <sortState xmlns:xlrd2="http://schemas.microsoft.com/office/spreadsheetml/2017/richdata2" ref="B13:H13">
    <sortCondition ref="C13"/>
  </sortState>
  <tableColumns count="7">
    <tableColumn id="1" xr3:uid="{74710667-88DD-4CFE-8468-C502CEBE2728}" name="FACTURA NCF No. / CONTRATO No." dataDxfId="237" totalsRowDxfId="236"/>
    <tableColumn id="2" xr3:uid="{D577F8DA-2648-4175-BE61-B981D1263E20}" name="FECHA" dataDxfId="235" totalsRowDxfId="234"/>
    <tableColumn id="3" xr3:uid="{E0649B0D-4495-4255-8054-0661421991DD}" name="PROVEEDOR" dataDxfId="233" totalsRowDxfId="232"/>
    <tableColumn id="4" xr3:uid="{BA278567-B6B7-44AF-B784-199D6F2DFD45}" name="CONCEPTO" totalsRowLabel="TOTAL GENERAL:" dataDxfId="231" totalsRowDxfId="230"/>
    <tableColumn id="5" xr3:uid="{BB6254D5-334B-45D5-B6CE-33E724D444F9}" name="MONTO" totalsRowFunction="sum" dataDxfId="229" totalsRowDxfId="228"/>
    <tableColumn id="8" xr3:uid="{E4CDA597-ECDC-4916-B283-89CBBB2AC2B9}" name="FORMA DE PAGO" dataDxfId="227" totalsRowDxfId="226"/>
    <tableColumn id="6" xr3:uid="{6DF286EB-AB71-4BF3-8868-A56A82A4D0CA}" name="FECHA LIMITE DE PAGO" dataDxfId="225" totalsRowDxfId="224"/>
  </tableColumns>
  <tableStyleInfo name="TableStyleMedium2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CADF4E6-D702-497E-8051-2C80AFF5FB66}" name="Tabla434678910111213141516171819202123242526272829303132" displayName="Tabla434678910111213141516171819202123242526272829303132" ref="B12:H31" totalsRowCount="1" headerRowDxfId="223" dataDxfId="221" totalsRowDxfId="219" headerRowBorderDxfId="222" tableBorderDxfId="220">
  <autoFilter ref="B12:H30" xr:uid="{00000000-0009-0000-0100-000004000000}"/>
  <sortState xmlns:xlrd2="http://schemas.microsoft.com/office/spreadsheetml/2017/richdata2" ref="B13:H13">
    <sortCondition ref="C13"/>
  </sortState>
  <tableColumns count="7">
    <tableColumn id="1" xr3:uid="{9BD11F89-16B9-4D02-BCD0-BBC0E221EFBB}" name="FACTURA NCF No. / CONTRATO No." dataDxfId="218" totalsRowDxfId="217"/>
    <tableColumn id="2" xr3:uid="{C9AF9B21-7851-43B4-983D-09BD8A06E452}" name="FECHA" dataDxfId="216" totalsRowDxfId="215"/>
    <tableColumn id="3" xr3:uid="{6DA45199-465A-40D2-9052-A9969716E62F}" name="PROVEEDOR" dataDxfId="214" totalsRowDxfId="213"/>
    <tableColumn id="4" xr3:uid="{8A55AADD-B7B2-48B4-A868-F8A14F197212}" name="CONCEPTO" totalsRowLabel="TOTAL GENERAL:" dataDxfId="212" totalsRowDxfId="211"/>
    <tableColumn id="5" xr3:uid="{FA1C85B6-58AC-44C8-A354-DA437A767F67}" name="MONTO" totalsRowFunction="sum" dataDxfId="210" totalsRowDxfId="209"/>
    <tableColumn id="8" xr3:uid="{46FE2B2A-4BA3-4336-B101-127098D414CE}" name="FORMA DE PAGO" dataDxfId="208" totalsRowDxfId="207"/>
    <tableColumn id="6" xr3:uid="{921DE362-20E8-4BF6-9F01-D599D3976976}" name="FECHA LIMITE DE PAGO" dataDxfId="206" totalsRowDxfId="205"/>
  </tableColumns>
  <tableStyleInfo name="TableStyleMedium2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C512A26-D2E6-4FEA-9308-3B7D47E10734}" name="Tabla43467891011121314151617181920212324252627282930313233" displayName="Tabla43467891011121314151617181920212324252627282930313233" ref="B12:H26" totalsRowCount="1" headerRowDxfId="204" dataDxfId="202" totalsRowDxfId="200" headerRowBorderDxfId="203" tableBorderDxfId="201">
  <autoFilter ref="B12:H25" xr:uid="{00000000-0009-0000-0100-000004000000}"/>
  <sortState xmlns:xlrd2="http://schemas.microsoft.com/office/spreadsheetml/2017/richdata2" ref="B13:H13">
    <sortCondition ref="C13"/>
  </sortState>
  <tableColumns count="7">
    <tableColumn id="1" xr3:uid="{859FB5AE-88A4-4456-9DD4-9025995D62D2}" name="FACTURA NCF No. / CONTRATO No." dataDxfId="199" totalsRowDxfId="198"/>
    <tableColumn id="2" xr3:uid="{CF59F92F-7483-4685-BADA-8C5038ABC733}" name="FECHA" dataDxfId="197" totalsRowDxfId="196"/>
    <tableColumn id="3" xr3:uid="{EC005571-C1CA-4EBD-BE5C-9C398A0B9FEB}" name="PROVEEDOR" dataDxfId="195" totalsRowDxfId="194"/>
    <tableColumn id="4" xr3:uid="{4E12BAB6-83A4-4B9F-8B66-899808532FD5}" name="CONCEPTO" totalsRowLabel="TOTAL GENERAL:" dataDxfId="193" totalsRowDxfId="192"/>
    <tableColumn id="5" xr3:uid="{16752870-B650-43AB-8DB0-D203B26050F2}" name="MONTO" totalsRowFunction="sum" dataDxfId="191" totalsRowDxfId="190"/>
    <tableColumn id="8" xr3:uid="{ADE3828E-EBC3-4D6D-B522-D476E9DFC9B9}" name="FORMA DE PAGO" dataDxfId="189" totalsRowDxfId="188"/>
    <tableColumn id="6" xr3:uid="{90127E71-5333-4940-9D73-53E968E12018}" name="FECHA LIMITE DE PAGO" dataDxfId="187" totalsRowDxfId="186"/>
  </tableColumns>
  <tableStyleInfo name="TableStyleMedium2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39EC617-2DCD-4BB4-87EE-3AC206D78AC7}" name="Tabla4346789101112131415161718192021232425262728293031323334" displayName="Tabla4346789101112131415161718192021232425262728293031323334" ref="B12:H24" totalsRowCount="1" headerRowDxfId="185" dataDxfId="183" totalsRowDxfId="181" headerRowBorderDxfId="184" tableBorderDxfId="182">
  <autoFilter ref="B12:H23" xr:uid="{00000000-0009-0000-0100-000004000000}"/>
  <sortState xmlns:xlrd2="http://schemas.microsoft.com/office/spreadsheetml/2017/richdata2" ref="B13:H13">
    <sortCondition ref="C13"/>
  </sortState>
  <tableColumns count="7">
    <tableColumn id="1" xr3:uid="{981C62B8-03AA-4DA9-89D4-79E379DFCE98}" name="FACTURA NCF No. / CONTRATO No." dataDxfId="180" totalsRowDxfId="179"/>
    <tableColumn id="2" xr3:uid="{3FADAC72-3C18-43EE-B78B-604FC141FBBB}" name="FECHA" dataDxfId="178" totalsRowDxfId="177"/>
    <tableColumn id="3" xr3:uid="{334279DB-8B77-45C4-9916-59DCCD28B71B}" name="PROVEEDOR" dataDxfId="176" totalsRowDxfId="175"/>
    <tableColumn id="4" xr3:uid="{4C0AE6AD-C23A-451F-9A74-B5A524F9F3D5}" name="CONCEPTO" totalsRowLabel="TOTAL GENERAL:" dataDxfId="174" totalsRowDxfId="173"/>
    <tableColumn id="5" xr3:uid="{08F55331-BFD3-4F16-967D-7B985E2CD0D6}" name="MONTO" totalsRowFunction="sum" dataDxfId="172" totalsRowDxfId="171"/>
    <tableColumn id="8" xr3:uid="{AEB27277-6D76-4EE6-81C9-68600DE3D463}" name="FORMA DE PAGO" dataDxfId="170" totalsRowDxfId="169"/>
    <tableColumn id="6" xr3:uid="{6B757178-F3C4-40B0-ABE3-95DC725A73AA}" name="FECHA LIMITE DE PAGO" dataDxfId="168" totalsRowDxfId="167"/>
  </tableColumns>
  <tableStyleInfo name="TableStyleMedium2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85DC1E9-42C2-4557-8185-38F1E4259361}" name="Tabla434678910111213141516171819202123242526272829303132333436" displayName="Tabla434678910111213141516171819202123242526272829303132333436" ref="B12:H31" totalsRowCount="1" headerRowDxfId="166" dataDxfId="164" totalsRowDxfId="162" headerRowBorderDxfId="165" tableBorderDxfId="163">
  <autoFilter ref="B12:H30" xr:uid="{00000000-0009-0000-0100-000004000000}"/>
  <tableColumns count="7">
    <tableColumn id="1" xr3:uid="{A787A64B-B1E9-490F-99B8-C30277D8B840}" name="FACTURA NCF No. / CONTRATO No." dataDxfId="161" totalsRowDxfId="160"/>
    <tableColumn id="2" xr3:uid="{32EF73B2-AFAF-46A0-987C-A01B7394DE8F}" name="FECHA" dataDxfId="159" totalsRowDxfId="158"/>
    <tableColumn id="3" xr3:uid="{A4F271CA-85CA-4527-9EC5-C990299B1002}" name="PROVEEDOR" dataDxfId="157" totalsRowDxfId="156"/>
    <tableColumn id="4" xr3:uid="{9B414A46-B3DB-4C6F-9D9F-7AF0C7FF9D37}" name="CONCEPTO" totalsRowLabel="TOTAL GENERAL:" dataDxfId="155" totalsRowDxfId="154"/>
    <tableColumn id="5" xr3:uid="{721A3AF5-4B8E-4EAA-A608-A9A8102D826F}" name="MONTO" totalsRowFunction="sum" dataDxfId="153" totalsRowDxfId="152"/>
    <tableColumn id="8" xr3:uid="{7D880E08-2819-403D-8A93-0D460F4E5A66}" name="FORMA DE PAGO" dataDxfId="151" totalsRowDxfId="150"/>
    <tableColumn id="6" xr3:uid="{F174318A-916C-41C4-B018-F3BFC564062D}" name="FECHA LIMITE DE PAGO" dataDxfId="149" totalsRowDxfId="148"/>
  </tableColumns>
  <tableStyleInfo name="TableStyleMedium2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FEEACFB-8CD4-4499-B225-AEEC88F51374}" name="Tabla43467891011121314151617181920212324252627282930313233343637" displayName="Tabla43467891011121314151617181920212324252627282930313233343637" ref="B12:H30" totalsRowCount="1" headerRowDxfId="147" dataDxfId="145" totalsRowDxfId="143" headerRowBorderDxfId="146" tableBorderDxfId="144">
  <autoFilter ref="B12:H29" xr:uid="{00000000-0009-0000-0100-000004000000}"/>
  <tableColumns count="7">
    <tableColumn id="1" xr3:uid="{6502BAE9-A8C4-4DEF-90F8-945EB3A21EB2}" name="FACTURA NCF No. / CONTRATO No." dataDxfId="142" totalsRowDxfId="141"/>
    <tableColumn id="2" xr3:uid="{3EC3A2A3-B6B6-4EDE-A00B-8D3AFE0BE723}" name="FECHA" dataDxfId="140" totalsRowDxfId="139"/>
    <tableColumn id="3" xr3:uid="{3DAE12F3-A938-4E2B-89DA-2246688DA662}" name="PROVEEDOR" dataDxfId="138" totalsRowDxfId="137"/>
    <tableColumn id="4" xr3:uid="{79FF6C7B-BCDF-4A2C-A6BE-158ABF34719E}" name="CONCEPTO" totalsRowLabel="TOTAL GENERAL:" dataDxfId="136" totalsRowDxfId="135"/>
    <tableColumn id="5" xr3:uid="{5C19D319-6BF0-49B8-A2EB-635575594CBD}" name="MONTO" totalsRowFunction="sum" dataDxfId="134" totalsRowDxfId="133"/>
    <tableColumn id="8" xr3:uid="{CACE7271-A2AC-45C1-B186-C8C7BF2376C1}" name="FORMA DE PAGO" dataDxfId="132" totalsRowDxfId="131"/>
    <tableColumn id="6" xr3:uid="{754DFBB2-7CDA-4B25-93BF-4E6A9463F0D8}" name="FECHA LIMITE DE PAGO" dataDxfId="130" totalsRowDxfId="129"/>
  </tableColumns>
  <tableStyleInfo name="TableStyleMedium2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3CA9CB8-23F8-43F4-A4CB-B31EAC4E979B}" name="Tabla4346789101112131415161718192021232425262728293031323334363738" displayName="Tabla4346789101112131415161718192021232425262728293031323334363738" ref="B12:H29" totalsRowCount="1" headerRowDxfId="128" dataDxfId="126" totalsRowDxfId="124" headerRowBorderDxfId="127" tableBorderDxfId="125">
  <autoFilter ref="B12:H28" xr:uid="{00000000-0009-0000-0100-000004000000}"/>
  <tableColumns count="7">
    <tableColumn id="1" xr3:uid="{07DC5B7B-A84D-49C9-9A5E-BD8C275F0413}" name="FACTURA NCF No. / CONTRATO No." dataDxfId="123" totalsRowDxfId="122"/>
    <tableColumn id="2" xr3:uid="{026C4125-5EDA-4E06-ADDD-89DAF130A03D}" name="FECHA" dataDxfId="121" totalsRowDxfId="120"/>
    <tableColumn id="3" xr3:uid="{B0598BBE-0E52-42EA-8E68-C9F9EA339B8E}" name="PROVEEDOR" dataDxfId="119" totalsRowDxfId="118"/>
    <tableColumn id="4" xr3:uid="{FE596C7F-C136-42E4-885D-55217AD59E97}" name="CONCEPTO" totalsRowLabel="TOTAL GENERAL:" dataDxfId="117" totalsRowDxfId="116"/>
    <tableColumn id="5" xr3:uid="{F9130CE0-8B22-4A26-A7CF-F59A03AF8268}" name="MONTO" totalsRowFunction="custom" dataDxfId="115" totalsRowDxfId="114">
      <totalsRowFormula>+F13+F14+F15+F16+F17+F18+F19+F20+F21+F22+F23+F24+F25+F26+F27+F28</totalsRowFormula>
    </tableColumn>
    <tableColumn id="8" xr3:uid="{F2D2A197-CEA3-4601-9BFE-0F4BED59CDB4}" name="FORMA DE PAGO" dataDxfId="113" totalsRowDxfId="112"/>
    <tableColumn id="6" xr3:uid="{5EE8618C-8481-4466-AF3D-F4B75489355D}" name="FECHA LIMITE DE PAGO" dataDxfId="111" totalsRowDxfId="110"/>
  </tableColumns>
  <tableStyleInfo name="TableStyleMedium2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25AD837-5CD3-4A65-B4F9-BE4911D9B08B}" name="Tabla434678910111213141516171819202123242526272829303132333436373839" displayName="Tabla434678910111213141516171819202123242526272829303132333436373839" ref="B12:H17" totalsRowCount="1" headerRowDxfId="109" dataDxfId="107" totalsRowDxfId="105" headerRowBorderDxfId="108" tableBorderDxfId="106">
  <autoFilter ref="B12:H16" xr:uid="{00000000-0009-0000-0100-000004000000}"/>
  <tableColumns count="7">
    <tableColumn id="1" xr3:uid="{14A8AAAE-A165-420E-BC1F-29848C0DE3CA}" name="FACTURA NCF No. / CONTRATO No." dataDxfId="104" totalsRowDxfId="103"/>
    <tableColumn id="2" xr3:uid="{67670C0E-D010-4DC6-8081-30E065A175A9}" name="FECHA" dataDxfId="102" totalsRowDxfId="101"/>
    <tableColumn id="3" xr3:uid="{B9DEAEDB-043D-49E0-978A-B8F0F94D4633}" name="PROVEEDOR" dataDxfId="100" totalsRowDxfId="99"/>
    <tableColumn id="4" xr3:uid="{E2D295A0-9BDE-48A3-B3F4-8915273BF877}" name="CONCEPTO" totalsRowLabel="TOTAL GENERAL:" dataDxfId="98" totalsRowDxfId="97"/>
    <tableColumn id="5" xr3:uid="{A9F3E53A-2EA1-4F59-8EAC-D3BEFC5459B7}" name="MONTO" totalsRowFunction="custom" dataDxfId="96" totalsRowDxfId="95">
      <totalsRowFormula>+SUM(Tabla434678910111213141516171819202123242526272829303132333436373839[MONTO])</totalsRowFormula>
    </tableColumn>
    <tableColumn id="8" xr3:uid="{FED80AC2-397E-487A-AC6B-4D3CBE7CEF84}" name="FORMA DE PAGO" dataDxfId="94" totalsRowDxfId="93"/>
    <tableColumn id="6" xr3:uid="{64F9AC7C-C6F1-4B84-9BF1-27C146B944DB}" name="FECHA LIMITE DE PAGO" dataDxfId="92" totalsRowDxfId="91"/>
  </tableColumns>
  <tableStyleInfo name="TableStyleMedium2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FDEB674-94CF-42A2-AC4B-C89C8D361D10}" name="Tabla43467891011121314151617181920212324252627282930313233343637383940" displayName="Tabla43467891011121314151617181920212324252627282930313233343637383940" ref="B12:H18" totalsRowCount="1" headerRowDxfId="90" dataDxfId="88" totalsRowDxfId="86" headerRowBorderDxfId="89" tableBorderDxfId="87">
  <autoFilter ref="B12:H17" xr:uid="{00000000-0009-0000-0100-000004000000}"/>
  <tableColumns count="7">
    <tableColumn id="1" xr3:uid="{95B499CF-D04A-4B79-B1E2-EFA4CD473623}" name="FACTURA NCF No. / CONTRATO No." dataDxfId="85" totalsRowDxfId="84"/>
    <tableColumn id="2" xr3:uid="{CFFAB5FB-36A1-48E9-B65F-DFB337394207}" name="FECHA" dataDxfId="83" totalsRowDxfId="82"/>
    <tableColumn id="3" xr3:uid="{10E8F732-6279-4E64-860E-5CA7FDFDC76E}" name="PROVEEDOR" dataDxfId="81" totalsRowDxfId="80"/>
    <tableColumn id="4" xr3:uid="{FBDAB4ED-6D6E-47AF-9C79-3E720D732CEF}" name="CONCEPTO" totalsRowLabel="TOTAL GENERAL:" dataDxfId="79" totalsRowDxfId="78"/>
    <tableColumn id="5" xr3:uid="{9E73DC27-D2BF-47D6-A4FC-014AC6741F29}" name="MONTO" totalsRowFunction="custom" dataDxfId="77" totalsRowDxfId="76">
      <totalsRowFormula>+SUM(Tabla43467891011121314151617181920212324252627282930313233343637383940[MONTO])</totalsRowFormula>
    </tableColumn>
    <tableColumn id="8" xr3:uid="{785AA159-5094-4E94-A1D7-3401031AE110}" name="FORMA DE PAGO" dataDxfId="75" totalsRowDxfId="74"/>
    <tableColumn id="6" xr3:uid="{514FCB79-1D8A-48DE-AD7C-49C8FE07ECA2}" name="FECHA LIMITE DE PAGO" dataDxfId="73" totalsRowDxfId="72"/>
  </tableColumns>
  <tableStyleInfo name="TableStyleMedium2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DA7738D9-0CFC-4CDE-A4E2-3EAD2C5E9699}" name="Tabla4346789101112131415161718192021232425262728293031323334363738394041" displayName="Tabla4346789101112131415161718192021232425262728293031323334363738394041" ref="B12:H23" totalsRowCount="1" headerRowDxfId="71" dataDxfId="69" totalsRowDxfId="67" headerRowBorderDxfId="70" tableBorderDxfId="68">
  <autoFilter ref="B12:H22" xr:uid="{00000000-0009-0000-0100-000004000000}"/>
  <tableColumns count="7">
    <tableColumn id="1" xr3:uid="{8F60C394-C352-4854-A8BC-9DD704ED67C7}" name="FACTURA NCF No. / CONTRATO No." dataDxfId="66" totalsRowDxfId="65"/>
    <tableColumn id="2" xr3:uid="{613D5CD1-A208-4BC2-A159-C3B2CCE8D8E1}" name="FECHA" dataDxfId="64" totalsRowDxfId="63"/>
    <tableColumn id="3" xr3:uid="{B99B6AAE-E32E-4633-B6A4-1B5E6A05E906}" name="PROVEEDOR" dataDxfId="62" totalsRowDxfId="61"/>
    <tableColumn id="4" xr3:uid="{3D25CB7C-3803-4021-8168-154C30580FE8}" name="CONCEPTO" totalsRowLabel="TOTAL GENERAL:" dataDxfId="60" totalsRowDxfId="59"/>
    <tableColumn id="5" xr3:uid="{84D65A14-E57A-489F-9A9C-DCDB6DEC396D}" name="MONTO" totalsRowFunction="custom" dataDxfId="58" totalsRowDxfId="57">
      <totalsRowFormula>+SUM(Tabla4346789101112131415161718192021232425262728293031323334363738394041[MONTO])</totalsRowFormula>
    </tableColumn>
    <tableColumn id="8" xr3:uid="{5800BEA1-874C-4FC1-88CF-382480F82193}" name="FORMA DE PAGO" dataDxfId="56" totalsRowDxfId="55"/>
    <tableColumn id="6" xr3:uid="{B036D679-FB56-481D-BA87-EAE7DB701639}" name="FECHA LIMITE DE PAGO" dataDxfId="54" totalsRowDxfId="53"/>
  </tableColumns>
  <tableStyleInfo name="TableStyleMedium2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861588-BE84-4029-B0AF-12E5ED244023}" name="Tabla434" displayName="Tabla434" ref="B12:H26" totalsRowCount="1" headerRowDxfId="736" dataDxfId="734" totalsRowDxfId="732" headerRowBorderDxfId="735" tableBorderDxfId="733">
  <autoFilter ref="B12:H25" xr:uid="{00000000-0009-0000-0100-000004000000}"/>
  <sortState xmlns:xlrd2="http://schemas.microsoft.com/office/spreadsheetml/2017/richdata2" ref="B13:H25">
    <sortCondition ref="C13:C25"/>
  </sortState>
  <tableColumns count="7">
    <tableColumn id="1" xr3:uid="{BCEA5EE0-317C-4489-88F1-73533B96BC73}" name="FACTURA NCF NO." dataDxfId="731" totalsRowDxfId="730"/>
    <tableColumn id="2" xr3:uid="{7951438E-E19F-4435-A07F-787D7D7F8B56}" name="FECHA" dataDxfId="729" totalsRowDxfId="728"/>
    <tableColumn id="3" xr3:uid="{9C9D9424-F725-46C9-8417-6533DDCB5BE7}" name="PROVEEDOR" dataDxfId="727" totalsRowDxfId="726"/>
    <tableColumn id="4" xr3:uid="{AFD1F1ED-2ED1-4463-BCCB-68301EEEE00F}" name="CONCEPTO" totalsRowLabel="TOTAL GENERAL:" dataDxfId="725" totalsRowDxfId="724"/>
    <tableColumn id="5" xr3:uid="{F0D0FF33-EF53-481B-8100-649F05515FD0}" name="MONTO" totalsRowFunction="sum" dataDxfId="723" totalsRowDxfId="722"/>
    <tableColumn id="8" xr3:uid="{8543980E-E89C-4957-807E-98665F6AB553}" name="FORMA DE PAGO" dataDxfId="721" totalsRowDxfId="720"/>
    <tableColumn id="6" xr3:uid="{F8687716-8E48-4CF7-B255-75D4673C5F14}" name="FECHA LIMITE DE PAGO" dataDxfId="719" totalsRowDxfId="718"/>
  </tableColumns>
  <tableStyleInfo name="TableStyleMedium2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9D97DEBA-92F6-46FB-B941-6101E37ACBE0}" name="Tabla434678910111213141516171819202123242526272829303132333436373839404142" displayName="Tabla434678910111213141516171819202123242526272829303132333436373839404142" ref="B12:H22" totalsRowCount="1" headerRowDxfId="52" dataDxfId="50" totalsRowDxfId="48" headerRowBorderDxfId="51" tableBorderDxfId="49">
  <autoFilter ref="B12:H21" xr:uid="{00000000-0009-0000-0100-000004000000}"/>
  <tableColumns count="7">
    <tableColumn id="1" xr3:uid="{2A6171EB-41F1-494A-9853-7A7A11DA5426}" name="FACTURA NCF No. / CONTRATO No." dataDxfId="47" totalsRowDxfId="46"/>
    <tableColumn id="2" xr3:uid="{DEB75763-B9F9-452C-B591-C00874FFDA40}" name="FECHA" dataDxfId="45" totalsRowDxfId="44"/>
    <tableColumn id="3" xr3:uid="{9EFFB273-6415-4A93-9C51-C598C40C1187}" name="PROVEEDOR" dataDxfId="43" totalsRowDxfId="42"/>
    <tableColumn id="4" xr3:uid="{EE2D910D-CBA3-4995-8392-6B3B33AC0637}" name="CONCEPTO" totalsRowLabel="TOTAL GENERAL:" dataDxfId="41" totalsRowDxfId="40"/>
    <tableColumn id="5" xr3:uid="{86478A3E-BE07-4A76-B07C-82816F8C292B}" name="MONTO" totalsRowFunction="custom" dataDxfId="39" totalsRowDxfId="38">
      <totalsRowFormula>+SUM(Tabla434678910111213141516171819202123242526272829303132333436373839404142[MONTO])</totalsRowFormula>
    </tableColumn>
    <tableColumn id="8" xr3:uid="{9C5AE199-E9AD-4BB9-832F-D2AF02339380}" name="FORMA DE PAGO" dataDxfId="37" totalsRowDxfId="36"/>
    <tableColumn id="6" xr3:uid="{B33EB29B-1FC8-49F4-9349-69C90D9CAAA0}" name="FECHA LIMITE DE PAGO" dataDxfId="35" totalsRowDxfId="34"/>
  </tableColumns>
  <tableStyleInfo name="TableStyleMedium2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2478E668-1DFF-4FF0-8A6C-A80B89ED4433}" name="Tabla43467891011121314151617181920212324252627282930313233343637383940414243" displayName="Tabla43467891011121314151617181920212324252627282930313233343637383940414243" ref="B12:H24" totalsRowCount="1" headerRowDxfId="33" dataDxfId="31" totalsRowDxfId="29" headerRowBorderDxfId="32" tableBorderDxfId="30">
  <autoFilter ref="B12:H23" xr:uid="{00000000-0009-0000-0100-000004000000}"/>
  <tableColumns count="7">
    <tableColumn id="1" xr3:uid="{B35EBA1B-1D56-4E42-80CD-79BB055F5EA6}" name="FACTURA NCF No. / CONTRATO No." dataDxfId="28" totalsRowDxfId="27"/>
    <tableColumn id="2" xr3:uid="{04BD7ED9-7646-420D-8D29-A89F34A640C6}" name="FECHA" dataDxfId="26" totalsRowDxfId="25"/>
    <tableColumn id="3" xr3:uid="{ED0AF237-8E2C-46EE-8957-A7DD902D43CB}" name="PROVEEDOR" dataDxfId="24" totalsRowDxfId="23"/>
    <tableColumn id="4" xr3:uid="{F185E348-2181-49AD-82E4-0BAFAF54D21C}" name="CONCEPTO" totalsRowLabel="TOTAL GENERAL:" dataDxfId="22" totalsRowDxfId="21"/>
    <tableColumn id="5" xr3:uid="{A9C70AF7-7B66-4C4C-BF68-D7B9BFC63521}" name="MONTO" totalsRowFunction="custom" dataDxfId="20" totalsRowDxfId="19">
      <totalsRowFormula>+SUM(Tabla43467891011121314151617181920212324252627282930313233343637383940414243[MONTO])</totalsRowFormula>
    </tableColumn>
    <tableColumn id="8" xr3:uid="{78F7A7C4-DA70-477E-B04F-5DE0696252A4}" name="FORMA DE PAGO" dataDxfId="18" totalsRowDxfId="17"/>
    <tableColumn id="6" xr3:uid="{A2D5CEEA-2ABA-4B26-ACAD-27858EBD79DD}" name="FECHA LIMITE DE PAGO" dataDxfId="16" totalsRowDxfId="15"/>
  </tableColumns>
  <tableStyleInfo name="TableStyleMedium2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00D7E2A-BD05-4429-89DC-452A8E7162DD}" name="Tabla434678910111213141516171819202123242526272829303132333435" displayName="Tabla434678910111213141516171819202123242526272829303132333435" ref="B12:F17" totalsRowCount="1" headerRowDxfId="14" dataDxfId="12" totalsRowDxfId="10" headerRowBorderDxfId="13" tableBorderDxfId="11">
  <autoFilter ref="B12:F16" xr:uid="{00000000-0009-0000-0100-000004000000}"/>
  <tableColumns count="5">
    <tableColumn id="1" xr3:uid="{18C311F6-4606-42F9-BA41-D2D5B0A5C823}" name="FACTURA NCF No. / CONTRATO No." dataDxfId="9" totalsRowDxfId="8"/>
    <tableColumn id="2" xr3:uid="{FD0494CD-9ED3-4CBD-9971-624F00541C65}" name="FECHA" dataDxfId="7" totalsRowDxfId="6"/>
    <tableColumn id="3" xr3:uid="{FC5F7CBF-9A94-4ACF-97EA-D4D85630DD19}" name="PROVEEDOR" dataDxfId="5" totalsRowDxfId="4"/>
    <tableColumn id="4" xr3:uid="{6A1B091B-BCF7-4DED-ACFA-4EBAC3D1568D}" name="CONCEPTO" totalsRowLabel="TOTAL GENERAL:" dataDxfId="3" totalsRowDxfId="2"/>
    <tableColumn id="5" xr3:uid="{DB5DDC33-5E04-4A2E-A44E-8354517D03D2}" name="MONTO" totalsRowFunction="sum" dataDxfId="1" totalsRowDxfId="0"/>
  </tableColumns>
  <tableStyleInfo name="TableStyleMedium2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B82EC58-2A86-4B98-BE75-F87576B74E26}" name="Tabla4346" displayName="Tabla4346" ref="B12:H23" totalsRowCount="1" headerRowDxfId="717" dataDxfId="715" totalsRowDxfId="713" headerRowBorderDxfId="716" tableBorderDxfId="714">
  <autoFilter ref="B12:H22" xr:uid="{00000000-0009-0000-0100-000004000000}"/>
  <sortState xmlns:xlrd2="http://schemas.microsoft.com/office/spreadsheetml/2017/richdata2" ref="B13:H22">
    <sortCondition ref="C13:C22"/>
  </sortState>
  <tableColumns count="7">
    <tableColumn id="1" xr3:uid="{A5F7CC02-038B-4F79-A040-06BF8E969F9F}" name="FACTURA NCF NO." dataDxfId="712" totalsRowDxfId="711"/>
    <tableColumn id="2" xr3:uid="{A4317F85-08F0-406E-97E8-5AD0F5C5D493}" name="FECHA" dataDxfId="710" totalsRowDxfId="709"/>
    <tableColumn id="3" xr3:uid="{1C805EB1-247A-4FB4-83A1-1BDD8F79F163}" name="PROVEEDOR" dataDxfId="708" totalsRowDxfId="707"/>
    <tableColumn id="4" xr3:uid="{A8504FF2-7160-4AD0-942A-22221BA2F655}" name="CONCEPTO" totalsRowLabel="TOTAL GENERAL:" dataDxfId="706" totalsRowDxfId="705"/>
    <tableColumn id="5" xr3:uid="{6E4BBD5F-B207-43A2-9C54-E2EF31D5B7E3}" name="MONTO" totalsRowFunction="sum" dataDxfId="704" totalsRowDxfId="703"/>
    <tableColumn id="8" xr3:uid="{CD4D0C4D-38D5-41E0-B275-2C36F6573D66}" name="FORMA DE PAGO" dataDxfId="702" totalsRowDxfId="701"/>
    <tableColumn id="6" xr3:uid="{2D74E42E-1CA9-4783-8DBF-D62220CF530F}" name="FECHA LIMITE DE PAGO" dataDxfId="700" totalsRowDxfId="699"/>
  </tableColumns>
  <tableStyleInfo name="TableStyleMedium2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C59A1-B7A6-4964-BCC0-7943F560FB41}" name="Tabla43467" displayName="Tabla43467" ref="B12:H41" totalsRowCount="1" headerRowDxfId="698" dataDxfId="696" totalsRowDxfId="694" headerRowBorderDxfId="697" tableBorderDxfId="695">
  <autoFilter ref="B12:H40" xr:uid="{00000000-0009-0000-0100-000004000000}"/>
  <sortState xmlns:xlrd2="http://schemas.microsoft.com/office/spreadsheetml/2017/richdata2" ref="B13:H40">
    <sortCondition ref="C13:C40"/>
  </sortState>
  <tableColumns count="7">
    <tableColumn id="1" xr3:uid="{EA03B4F7-0E37-4C61-95C9-677AB3E80FA9}" name="FACTURA NCF NO." dataDxfId="693" totalsRowDxfId="692"/>
    <tableColumn id="2" xr3:uid="{F690138B-CDB5-4F44-9D68-B7C98D7E39DC}" name="FECHA" dataDxfId="691" totalsRowDxfId="690"/>
    <tableColumn id="3" xr3:uid="{0752794B-4B4E-437D-8813-C94BA8AFE463}" name="PROVEEDOR" dataDxfId="689" totalsRowDxfId="688"/>
    <tableColumn id="4" xr3:uid="{F5FF02F3-2D86-43CA-B68A-87BBF32E4584}" name="CONCEPTO" totalsRowLabel="TOTAL GENERAL:" dataDxfId="687" totalsRowDxfId="686"/>
    <tableColumn id="5" xr3:uid="{972F4685-30AA-4156-AC04-46B1F4177D42}" name="MONTO" totalsRowFunction="sum" dataDxfId="685" totalsRowDxfId="684"/>
    <tableColumn id="8" xr3:uid="{C4575206-501F-4488-989C-1A8EEFC3E246}" name="FORMA DE PAGO" dataDxfId="683" totalsRowDxfId="682"/>
    <tableColumn id="6" xr3:uid="{AF8768D2-9B64-4B11-AEB5-47369CA45431}" name="FECHA LIMITE DE PAGO" dataDxfId="681" totalsRowDxfId="680"/>
  </tableColumns>
  <tableStyleInfo name="TableStyleMedium2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39884E-8D02-4EE6-866B-A4D5F1262EBF}" name="Tabla434678" displayName="Tabla434678" ref="B12:H35" totalsRowCount="1" headerRowDxfId="679" dataDxfId="677" totalsRowDxfId="675" headerRowBorderDxfId="678" tableBorderDxfId="676">
  <autoFilter ref="B12:H34" xr:uid="{00000000-0009-0000-0100-000004000000}"/>
  <sortState xmlns:xlrd2="http://schemas.microsoft.com/office/spreadsheetml/2017/richdata2" ref="B13:H34">
    <sortCondition ref="C13:C34"/>
  </sortState>
  <tableColumns count="7">
    <tableColumn id="1" xr3:uid="{207444CA-5EEF-4118-91B9-77E3A9E67284}" name="FACTURA NCF NO." dataDxfId="674" totalsRowDxfId="673"/>
    <tableColumn id="2" xr3:uid="{5B1456D8-CCFF-46EB-B56A-90E9805ACCAB}" name="FECHA" dataDxfId="672" totalsRowDxfId="671"/>
    <tableColumn id="3" xr3:uid="{8410EAA1-FF6C-4C61-9529-4D55851886A8}" name="PROVEEDOR" dataDxfId="670" totalsRowDxfId="669"/>
    <tableColumn id="4" xr3:uid="{77943675-8EBD-4A76-83FF-1C6FCC901967}" name="CONCEPTO" totalsRowLabel="TOTAL GENERAL:" dataDxfId="668" totalsRowDxfId="667"/>
    <tableColumn id="5" xr3:uid="{BFC44214-280C-4DB1-ACF3-EC22303DA770}" name="MONTO" totalsRowFunction="sum" dataDxfId="666" totalsRowDxfId="665"/>
    <tableColumn id="8" xr3:uid="{B6802997-B6D3-4224-B6D0-699CB53FFBAC}" name="FORMA DE PAGO" dataDxfId="664" totalsRowDxfId="663"/>
    <tableColumn id="6" xr3:uid="{71BADE83-CEC2-4189-B61E-1E9BDBCC42DE}" name="FECHA LIMITE DE PAGO" dataDxfId="662" totalsRowDxfId="661"/>
  </tableColumns>
  <tableStyleInfo name="TableStyleMedium2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D6FF48-DE68-4716-9E11-E460772B03D9}" name="Tabla4346789" displayName="Tabla4346789" ref="B12:H33" totalsRowCount="1" headerRowDxfId="660" dataDxfId="658" totalsRowDxfId="656" headerRowBorderDxfId="659" tableBorderDxfId="657">
  <autoFilter ref="B12:H32" xr:uid="{00000000-0009-0000-0100-000004000000}"/>
  <sortState xmlns:xlrd2="http://schemas.microsoft.com/office/spreadsheetml/2017/richdata2" ref="B13:H32">
    <sortCondition ref="C13:C32"/>
  </sortState>
  <tableColumns count="7">
    <tableColumn id="1" xr3:uid="{2672A2D2-19B0-43A6-AA14-F5617CE0AD0E}" name="FACTURA NCF NO." dataDxfId="655" totalsRowDxfId="654"/>
    <tableColumn id="2" xr3:uid="{70D7D939-F101-46A9-BA6C-B74307EBA8CF}" name="FECHA" dataDxfId="653" totalsRowDxfId="652"/>
    <tableColumn id="3" xr3:uid="{AD5D2E8C-8021-4CC3-ACA0-CB3BBE50B4A1}" name="PROVEEDOR" dataDxfId="651" totalsRowDxfId="650"/>
    <tableColumn id="4" xr3:uid="{D13F4C1B-4813-469B-A299-0F09121EB1F5}" name="CONCEPTO" totalsRowLabel="TOTAL GENERAL:" dataDxfId="649" totalsRowDxfId="648"/>
    <tableColumn id="5" xr3:uid="{ED38265B-5542-4DBD-9C0D-5FC22D32E6DC}" name="MONTO" totalsRowFunction="sum" dataDxfId="647" totalsRowDxfId="646"/>
    <tableColumn id="8" xr3:uid="{9E386900-62AC-4171-A94B-DEEAE29251D3}" name="FORMA DE PAGO" dataDxfId="645" totalsRowDxfId="644"/>
    <tableColumn id="6" xr3:uid="{908CA339-1C87-49B7-8A3E-3190F3973633}" name="FECHA LIMITE DE PAGO" dataDxfId="643" totalsRowDxfId="642"/>
  </tableColumns>
  <tableStyleInfo name="TableStyleMedium2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1E94DA-4823-4711-8223-DB998FE8FFAD}" name="Tabla434678910" displayName="Tabla434678910" ref="B12:H24" totalsRowCount="1" headerRowDxfId="641" dataDxfId="639" totalsRowDxfId="637" headerRowBorderDxfId="640" tableBorderDxfId="638">
  <autoFilter ref="B12:H23" xr:uid="{00000000-0009-0000-0100-000004000000}"/>
  <sortState xmlns:xlrd2="http://schemas.microsoft.com/office/spreadsheetml/2017/richdata2" ref="B13:H23">
    <sortCondition ref="C13:C23"/>
  </sortState>
  <tableColumns count="7">
    <tableColumn id="1" xr3:uid="{247D7BEF-AE34-4861-AA22-6EE93727057B}" name="FACTURA NCF NO." dataDxfId="636" totalsRowDxfId="635"/>
    <tableColumn id="2" xr3:uid="{D61927D1-7168-4A4A-80FA-F42C2C0073F1}" name="FECHA" dataDxfId="634" totalsRowDxfId="633"/>
    <tableColumn id="3" xr3:uid="{8BFC565E-FBCE-4648-9DD8-313AD35533DE}" name="PROVEEDOR" dataDxfId="632" totalsRowDxfId="631"/>
    <tableColumn id="4" xr3:uid="{DBDCAB80-F4B6-4FB9-BB62-F549C67E7997}" name="CONCEPTO" totalsRowLabel="TOTAL GENERAL:" dataDxfId="630" totalsRowDxfId="629"/>
    <tableColumn id="5" xr3:uid="{6137574B-36AB-4D37-9D21-7DCD35796EC7}" name="MONTO" totalsRowFunction="sum" dataDxfId="628" totalsRowDxfId="627"/>
    <tableColumn id="8" xr3:uid="{819E7FD2-FC97-45FF-B29E-38E3AD678B9C}" name="FORMA DE PAGO" dataDxfId="626" totalsRowDxfId="625"/>
    <tableColumn id="6" xr3:uid="{88A625D9-EBA6-4E18-930C-7F5C08644FE4}" name="FECHA LIMITE DE PAGO" dataDxfId="624" totalsRowDxfId="623"/>
  </tableColumns>
  <tableStyleInfo name="TableStyleMedium2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4E49-9738-43EB-84C9-E6AA89161D2D}">
  <dimension ref="B1:J49"/>
  <sheetViews>
    <sheetView zoomScale="40" zoomScaleNormal="40" workbookViewId="0">
      <selection activeCell="D18" sqref="D18:E19"/>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9" t="s">
        <v>0</v>
      </c>
      <c r="C2" s="49"/>
      <c r="D2" s="49"/>
      <c r="E2" s="49"/>
      <c r="F2" s="49"/>
      <c r="G2" s="49"/>
      <c r="H2" s="49"/>
      <c r="I2" s="1"/>
      <c r="J2" s="1"/>
    </row>
    <row r="3" spans="2:10" s="4" customFormat="1" ht="33.75" x14ac:dyDescent="0.35">
      <c r="B3" s="50" t="s">
        <v>1</v>
      </c>
      <c r="C3" s="49"/>
      <c r="D3" s="49"/>
      <c r="E3" s="49"/>
      <c r="F3" s="49"/>
      <c r="G3" s="49"/>
      <c r="H3" s="49"/>
    </row>
    <row r="4" spans="2:10" ht="33.75" x14ac:dyDescent="0.25">
      <c r="B4" s="49" t="s">
        <v>2</v>
      </c>
      <c r="C4" s="49"/>
      <c r="D4" s="49"/>
      <c r="E4" s="49"/>
      <c r="F4" s="49"/>
      <c r="G4" s="49"/>
      <c r="H4" s="49"/>
      <c r="I4" s="1"/>
      <c r="J4" s="1"/>
    </row>
    <row r="5" spans="2:10" ht="28.5" customHeight="1" x14ac:dyDescent="0.25">
      <c r="B5" s="47"/>
      <c r="C5" s="47"/>
      <c r="D5" s="47"/>
      <c r="E5" s="47"/>
      <c r="F5" s="47"/>
      <c r="G5" s="47"/>
      <c r="H5" s="47"/>
      <c r="I5" s="1"/>
      <c r="J5" s="1"/>
    </row>
    <row r="6" spans="2:10" ht="36" x14ac:dyDescent="0.25">
      <c r="B6" s="51" t="s">
        <v>3</v>
      </c>
      <c r="C6" s="51"/>
      <c r="D6" s="51"/>
      <c r="E6" s="51"/>
      <c r="F6" s="51"/>
      <c r="G6" s="51"/>
      <c r="H6" s="51"/>
      <c r="I6" s="1"/>
      <c r="J6" s="1"/>
    </row>
    <row r="7" spans="2:10" ht="28.5" customHeight="1" x14ac:dyDescent="0.25">
      <c r="B7" s="52" t="s">
        <v>0</v>
      </c>
      <c r="C7" s="52"/>
      <c r="D7" s="52"/>
      <c r="E7" s="52"/>
      <c r="F7" s="52"/>
      <c r="G7" s="52"/>
      <c r="H7" s="52"/>
      <c r="I7" s="1"/>
      <c r="J7" s="1"/>
    </row>
    <row r="8" spans="2:10" ht="21" customHeight="1" x14ac:dyDescent="0.25">
      <c r="B8" s="47"/>
      <c r="C8" s="47"/>
      <c r="D8" s="47"/>
      <c r="E8" s="47"/>
      <c r="F8" s="47"/>
      <c r="G8" s="47"/>
      <c r="H8" s="47"/>
      <c r="I8" s="1"/>
      <c r="J8" s="1"/>
    </row>
    <row r="9" spans="2:10" ht="26.25" x14ac:dyDescent="0.25">
      <c r="B9" s="48" t="s">
        <v>4</v>
      </c>
      <c r="C9" s="48"/>
      <c r="D9" s="48"/>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44620</v>
      </c>
    </row>
    <row r="14" spans="2:10" ht="52.5" x14ac:dyDescent="0.25">
      <c r="B14" s="17" t="s">
        <v>16</v>
      </c>
      <c r="C14" s="18">
        <v>44547</v>
      </c>
      <c r="D14" s="19" t="s">
        <v>17</v>
      </c>
      <c r="E14" s="19" t="s">
        <v>18</v>
      </c>
      <c r="F14" s="20">
        <v>23600</v>
      </c>
      <c r="G14" s="21" t="s">
        <v>15</v>
      </c>
      <c r="H14" s="18">
        <v>44620</v>
      </c>
    </row>
    <row r="15" spans="2:10" ht="26.25" x14ac:dyDescent="0.25">
      <c r="B15" s="17" t="s">
        <v>19</v>
      </c>
      <c r="C15" s="18">
        <v>44552</v>
      </c>
      <c r="D15" s="19" t="s">
        <v>20</v>
      </c>
      <c r="E15" s="19" t="s">
        <v>21</v>
      </c>
      <c r="F15" s="20">
        <v>550683.07999999996</v>
      </c>
      <c r="G15" s="21" t="s">
        <v>15</v>
      </c>
      <c r="H15" s="18">
        <v>44620</v>
      </c>
    </row>
    <row r="16" spans="2:10" ht="26.25" x14ac:dyDescent="0.25">
      <c r="B16" s="17" t="s">
        <v>22</v>
      </c>
      <c r="C16" s="18">
        <v>44585</v>
      </c>
      <c r="D16" s="19" t="s">
        <v>23</v>
      </c>
      <c r="E16" s="19" t="s">
        <v>24</v>
      </c>
      <c r="F16" s="20">
        <v>183543.33</v>
      </c>
      <c r="G16" s="21" t="s">
        <v>15</v>
      </c>
      <c r="H16" s="18">
        <v>44620</v>
      </c>
    </row>
    <row r="17" spans="2:8" ht="26.25" x14ac:dyDescent="0.25">
      <c r="B17" s="17" t="s">
        <v>25</v>
      </c>
      <c r="C17" s="18">
        <v>44589</v>
      </c>
      <c r="D17" s="19" t="s">
        <v>26</v>
      </c>
      <c r="E17" s="19" t="s">
        <v>27</v>
      </c>
      <c r="F17" s="20">
        <v>424268.37</v>
      </c>
      <c r="G17" s="21" t="s">
        <v>15</v>
      </c>
      <c r="H17" s="18">
        <v>44620</v>
      </c>
    </row>
    <row r="18" spans="2:8" ht="52.5" x14ac:dyDescent="0.25">
      <c r="B18" s="17" t="s">
        <v>28</v>
      </c>
      <c r="C18" s="18">
        <v>44592</v>
      </c>
      <c r="D18" s="19" t="s">
        <v>29</v>
      </c>
      <c r="E18" s="19" t="s">
        <v>30</v>
      </c>
      <c r="F18" s="20">
        <v>25000</v>
      </c>
      <c r="G18" s="21" t="s">
        <v>15</v>
      </c>
      <c r="H18" s="18">
        <v>44620</v>
      </c>
    </row>
    <row r="19" spans="2:8" ht="52.5" x14ac:dyDescent="0.25">
      <c r="B19" s="17" t="s">
        <v>31</v>
      </c>
      <c r="C19" s="18">
        <v>44592</v>
      </c>
      <c r="D19" s="27" t="s">
        <v>32</v>
      </c>
      <c r="E19" s="19" t="s">
        <v>33</v>
      </c>
      <c r="F19" s="20">
        <v>27140</v>
      </c>
      <c r="G19" s="21" t="s">
        <v>15</v>
      </c>
      <c r="H19" s="18">
        <v>44620</v>
      </c>
    </row>
    <row r="20" spans="2:8" ht="26.25" x14ac:dyDescent="0.25">
      <c r="B20" s="17" t="s">
        <v>34</v>
      </c>
      <c r="C20" s="18">
        <v>44592</v>
      </c>
      <c r="D20" s="19" t="s">
        <v>35</v>
      </c>
      <c r="E20" s="19" t="s">
        <v>36</v>
      </c>
      <c r="F20" s="20">
        <v>201344.03</v>
      </c>
      <c r="G20" s="21" t="s">
        <v>15</v>
      </c>
      <c r="H20" s="18">
        <v>44620</v>
      </c>
    </row>
    <row r="21" spans="2:8" ht="26.25" x14ac:dyDescent="0.25">
      <c r="B21" s="17" t="s">
        <v>31</v>
      </c>
      <c r="C21" s="18">
        <v>44592</v>
      </c>
      <c r="D21" s="19" t="s">
        <v>37</v>
      </c>
      <c r="E21" s="19" t="s">
        <v>38</v>
      </c>
      <c r="F21" s="20">
        <v>2758210</v>
      </c>
      <c r="G21" s="21" t="s">
        <v>15</v>
      </c>
      <c r="H21" s="18">
        <v>44592</v>
      </c>
    </row>
    <row r="22" spans="2:8" ht="26.25" x14ac:dyDescent="0.25">
      <c r="B22" s="26"/>
      <c r="C22" s="26"/>
      <c r="D22" s="26"/>
      <c r="E22" s="26" t="s">
        <v>39</v>
      </c>
      <c r="F22" s="24">
        <f>SUBTOTAL(109,Tabla42[MONTO])</f>
        <v>4264203.2699999996</v>
      </c>
      <c r="G22" s="25"/>
      <c r="H22" s="26"/>
    </row>
    <row r="23" spans="2:8" ht="28.5" x14ac:dyDescent="0.45">
      <c r="B23" s="2" t="s">
        <v>40</v>
      </c>
      <c r="C23" s="2"/>
      <c r="D23" s="2"/>
      <c r="E23" s="2"/>
      <c r="F23" s="12"/>
      <c r="G23" s="3"/>
      <c r="H23" s="2"/>
    </row>
    <row r="24" spans="2:8" ht="28.5" x14ac:dyDescent="0.45">
      <c r="B24" s="2"/>
      <c r="C24" s="2"/>
      <c r="D24" s="2"/>
      <c r="E24" s="2"/>
      <c r="F24" s="12"/>
      <c r="G24" s="3"/>
      <c r="H24" s="2"/>
    </row>
    <row r="25" spans="2:8" ht="28.5" x14ac:dyDescent="0.45">
      <c r="B25" s="8" t="s">
        <v>41</v>
      </c>
      <c r="C25" s="9"/>
      <c r="D25" s="9"/>
      <c r="E25" s="8" t="s">
        <v>42</v>
      </c>
      <c r="F25" s="12"/>
      <c r="G25" s="8" t="s">
        <v>43</v>
      </c>
      <c r="H25" s="9"/>
    </row>
    <row r="26" spans="2:8" ht="28.5" x14ac:dyDescent="0.45">
      <c r="B26" s="9"/>
      <c r="C26" s="9"/>
      <c r="D26" s="9"/>
      <c r="E26" s="9"/>
      <c r="F26" s="12"/>
      <c r="G26" s="10"/>
      <c r="H26" s="9"/>
    </row>
    <row r="27" spans="2:8" ht="28.5" x14ac:dyDescent="0.45">
      <c r="B27" s="9"/>
      <c r="C27" s="9"/>
      <c r="D27" s="9"/>
      <c r="E27" s="9"/>
      <c r="F27" s="12"/>
      <c r="G27" s="10"/>
      <c r="H27" s="9"/>
    </row>
    <row r="28" spans="2:8" ht="28.5" x14ac:dyDescent="0.45">
      <c r="B28" s="11" t="s">
        <v>44</v>
      </c>
      <c r="C28" s="12"/>
      <c r="D28" s="12"/>
      <c r="E28" s="12" t="s">
        <v>45</v>
      </c>
      <c r="F28" s="12"/>
      <c r="G28" s="12" t="s">
        <v>46</v>
      </c>
      <c r="H28" s="12"/>
    </row>
    <row r="29" spans="2:8" ht="28.5" x14ac:dyDescent="0.45">
      <c r="B29" s="11" t="s">
        <v>47</v>
      </c>
      <c r="C29" s="12"/>
      <c r="D29" s="12"/>
      <c r="E29" s="12" t="s">
        <v>48</v>
      </c>
      <c r="F29" s="12"/>
      <c r="G29" s="12" t="s">
        <v>49</v>
      </c>
      <c r="H29" s="12"/>
    </row>
    <row r="30" spans="2:8" ht="28.5" x14ac:dyDescent="0.45">
      <c r="B30" s="8" t="s">
        <v>50</v>
      </c>
      <c r="C30" s="12"/>
      <c r="D30" s="12"/>
      <c r="E30" s="12" t="s">
        <v>51</v>
      </c>
      <c r="F30" s="13"/>
      <c r="G30" s="12" t="s">
        <v>52</v>
      </c>
      <c r="H30" s="12"/>
    </row>
    <row r="31" spans="2:8" ht="28.5" x14ac:dyDescent="0.45">
      <c r="B31" s="12"/>
      <c r="C31" s="12"/>
      <c r="D31" s="12"/>
      <c r="E31" s="12"/>
      <c r="F31" s="12"/>
      <c r="G31" s="12"/>
      <c r="H31" s="12"/>
    </row>
    <row r="32" spans="2:8" x14ac:dyDescent="0.25">
      <c r="E32" s="16"/>
    </row>
    <row r="33" spans="2:9" x14ac:dyDescent="0.25">
      <c r="E33" s="16"/>
      <c r="I33" s="1"/>
    </row>
    <row r="34" spans="2:9" x14ac:dyDescent="0.25">
      <c r="E34" s="16"/>
    </row>
    <row r="36" spans="2:9" ht="21" x14ac:dyDescent="0.25">
      <c r="B36" s="5"/>
    </row>
    <row r="49" spans="5:5" x14ac:dyDescent="0.25">
      <c r="E49"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68005-2A02-4724-A31D-B5BECF2DF6DF}">
  <dimension ref="B1:H59"/>
  <sheetViews>
    <sheetView zoomScale="40" zoomScaleNormal="40" workbookViewId="0">
      <selection activeCell="P32" sqref="P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266</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44895</v>
      </c>
    </row>
    <row r="14" spans="2:8" ht="52.5" x14ac:dyDescent="0.4">
      <c r="B14" s="17">
        <v>156</v>
      </c>
      <c r="C14" s="18">
        <v>44531</v>
      </c>
      <c r="D14" s="19" t="s">
        <v>54</v>
      </c>
      <c r="E14" s="19" t="s">
        <v>55</v>
      </c>
      <c r="F14" s="20">
        <v>77563.199999999997</v>
      </c>
      <c r="G14" s="21" t="s">
        <v>15</v>
      </c>
      <c r="H14" s="18">
        <v>44895</v>
      </c>
    </row>
    <row r="15" spans="2:8" ht="52.5" x14ac:dyDescent="0.4">
      <c r="B15" s="17" t="s">
        <v>183</v>
      </c>
      <c r="C15" s="18">
        <v>44735</v>
      </c>
      <c r="D15" s="19" t="s">
        <v>184</v>
      </c>
      <c r="E15" s="19" t="s">
        <v>185</v>
      </c>
      <c r="F15" s="20">
        <v>29415</v>
      </c>
      <c r="G15" s="21" t="s">
        <v>15</v>
      </c>
      <c r="H15" s="18">
        <v>44895</v>
      </c>
    </row>
    <row r="16" spans="2:8" x14ac:dyDescent="0.4">
      <c r="B16" s="17" t="s">
        <v>267</v>
      </c>
      <c r="C16" s="18">
        <v>44771</v>
      </c>
      <c r="D16" s="19" t="s">
        <v>268</v>
      </c>
      <c r="E16" s="19" t="s">
        <v>269</v>
      </c>
      <c r="F16" s="20">
        <v>8509.49</v>
      </c>
      <c r="G16" s="21" t="s">
        <v>15</v>
      </c>
      <c r="H16" s="18">
        <v>44895</v>
      </c>
    </row>
    <row r="17" spans="2:8" ht="52.5" x14ac:dyDescent="0.4">
      <c r="B17" s="17" t="s">
        <v>240</v>
      </c>
      <c r="C17" s="18">
        <v>44798</v>
      </c>
      <c r="D17" s="19" t="s">
        <v>241</v>
      </c>
      <c r="E17" s="19" t="s">
        <v>242</v>
      </c>
      <c r="F17" s="20">
        <v>11505</v>
      </c>
      <c r="G17" s="21" t="s">
        <v>15</v>
      </c>
      <c r="H17" s="18">
        <v>44895</v>
      </c>
    </row>
    <row r="18" spans="2:8" ht="52.5" x14ac:dyDescent="0.4">
      <c r="B18" s="17" t="s">
        <v>270</v>
      </c>
      <c r="C18" s="18">
        <v>44835</v>
      </c>
      <c r="D18" s="19" t="s">
        <v>271</v>
      </c>
      <c r="E18" s="19" t="s">
        <v>272</v>
      </c>
      <c r="F18" s="20">
        <v>4720</v>
      </c>
      <c r="G18" s="21" t="s">
        <v>15</v>
      </c>
      <c r="H18" s="18">
        <v>44895</v>
      </c>
    </row>
    <row r="19" spans="2:8" x14ac:dyDescent="0.4">
      <c r="B19" s="17" t="s">
        <v>273</v>
      </c>
      <c r="C19" s="18">
        <v>44846</v>
      </c>
      <c r="D19" s="19" t="s">
        <v>220</v>
      </c>
      <c r="E19" s="19" t="s">
        <v>274</v>
      </c>
      <c r="F19" s="20">
        <v>34522.080000000002</v>
      </c>
      <c r="G19" s="21" t="s">
        <v>15</v>
      </c>
      <c r="H19" s="18">
        <v>44895</v>
      </c>
    </row>
    <row r="20" spans="2:8" ht="52.5" x14ac:dyDescent="0.4">
      <c r="B20" s="17" t="s">
        <v>275</v>
      </c>
      <c r="C20" s="18">
        <v>44848</v>
      </c>
      <c r="D20" s="19" t="s">
        <v>199</v>
      </c>
      <c r="E20" s="19" t="s">
        <v>276</v>
      </c>
      <c r="F20" s="20">
        <v>35400</v>
      </c>
      <c r="G20" s="21" t="s">
        <v>15</v>
      </c>
      <c r="H20" s="18">
        <v>44895</v>
      </c>
    </row>
    <row r="21" spans="2:8" ht="52.5" x14ac:dyDescent="0.4">
      <c r="B21" s="17" t="s">
        <v>277</v>
      </c>
      <c r="C21" s="18">
        <v>44848</v>
      </c>
      <c r="D21" s="19" t="s">
        <v>199</v>
      </c>
      <c r="E21" s="19" t="s">
        <v>278</v>
      </c>
      <c r="F21" s="20">
        <v>49560</v>
      </c>
      <c r="G21" s="21" t="s">
        <v>15</v>
      </c>
      <c r="H21" s="18">
        <v>44895</v>
      </c>
    </row>
    <row r="22" spans="2:8" x14ac:dyDescent="0.4">
      <c r="B22" s="17" t="s">
        <v>279</v>
      </c>
      <c r="C22" s="18">
        <v>44852</v>
      </c>
      <c r="D22" s="19" t="s">
        <v>280</v>
      </c>
      <c r="E22" s="19" t="s">
        <v>281</v>
      </c>
      <c r="F22" s="20">
        <v>75893.399999999994</v>
      </c>
      <c r="G22" s="21" t="s">
        <v>15</v>
      </c>
      <c r="H22" s="18">
        <v>44895</v>
      </c>
    </row>
    <row r="23" spans="2:8" ht="52.5" x14ac:dyDescent="0.4">
      <c r="B23" s="17" t="s">
        <v>282</v>
      </c>
      <c r="C23" s="18">
        <v>44854</v>
      </c>
      <c r="D23" s="19" t="s">
        <v>283</v>
      </c>
      <c r="E23" s="19" t="s">
        <v>284</v>
      </c>
      <c r="F23" s="20">
        <v>25000</v>
      </c>
      <c r="G23" s="21" t="s">
        <v>15</v>
      </c>
      <c r="H23" s="18">
        <v>44895</v>
      </c>
    </row>
    <row r="24" spans="2:8" ht="52.5" x14ac:dyDescent="0.4">
      <c r="B24" s="17" t="s">
        <v>285</v>
      </c>
      <c r="C24" s="18">
        <v>44858</v>
      </c>
      <c r="D24" s="19" t="s">
        <v>199</v>
      </c>
      <c r="E24" s="19" t="s">
        <v>286</v>
      </c>
      <c r="F24" s="20">
        <v>31624</v>
      </c>
      <c r="G24" s="21" t="s">
        <v>15</v>
      </c>
      <c r="H24" s="18">
        <v>44895</v>
      </c>
    </row>
    <row r="25" spans="2:8" ht="52.5" x14ac:dyDescent="0.4">
      <c r="B25" s="17" t="s">
        <v>287</v>
      </c>
      <c r="C25" s="18">
        <v>44858</v>
      </c>
      <c r="D25" s="19" t="s">
        <v>288</v>
      </c>
      <c r="E25" s="19" t="s">
        <v>289</v>
      </c>
      <c r="F25" s="20">
        <v>206002.08</v>
      </c>
      <c r="G25" s="21" t="s">
        <v>15</v>
      </c>
      <c r="H25" s="18">
        <v>44895</v>
      </c>
    </row>
    <row r="26" spans="2:8" ht="52.5" x14ac:dyDescent="0.4">
      <c r="B26" s="17" t="s">
        <v>137</v>
      </c>
      <c r="C26" s="18">
        <v>44860</v>
      </c>
      <c r="D26" s="19" t="s">
        <v>70</v>
      </c>
      <c r="E26" s="19" t="s">
        <v>290</v>
      </c>
      <c r="F26" s="20">
        <v>27140</v>
      </c>
      <c r="G26" s="21" t="s">
        <v>15</v>
      </c>
      <c r="H26" s="18">
        <v>44895</v>
      </c>
    </row>
    <row r="27" spans="2:8" ht="52.5" x14ac:dyDescent="0.4">
      <c r="B27" s="17" t="s">
        <v>291</v>
      </c>
      <c r="C27" s="18">
        <v>44861</v>
      </c>
      <c r="D27" s="19" t="s">
        <v>292</v>
      </c>
      <c r="E27" s="19" t="s">
        <v>293</v>
      </c>
      <c r="F27" s="20">
        <v>16298.75</v>
      </c>
      <c r="G27" s="21" t="s">
        <v>15</v>
      </c>
      <c r="H27" s="18">
        <v>44895</v>
      </c>
    </row>
    <row r="28" spans="2:8" ht="52.5" x14ac:dyDescent="0.4">
      <c r="B28" s="17" t="s">
        <v>294</v>
      </c>
      <c r="C28" s="18">
        <v>44861</v>
      </c>
      <c r="D28" s="19" t="s">
        <v>295</v>
      </c>
      <c r="E28" s="19" t="s">
        <v>296</v>
      </c>
      <c r="F28" s="20">
        <v>104800</v>
      </c>
      <c r="G28" s="21" t="s">
        <v>15</v>
      </c>
      <c r="H28" s="18">
        <v>44895</v>
      </c>
    </row>
    <row r="29" spans="2:8" x14ac:dyDescent="0.4">
      <c r="B29" s="17" t="s">
        <v>297</v>
      </c>
      <c r="C29" s="18">
        <v>44862</v>
      </c>
      <c r="D29" s="19" t="s">
        <v>288</v>
      </c>
      <c r="E29" s="19" t="s">
        <v>298</v>
      </c>
      <c r="F29" s="20">
        <v>192006.1</v>
      </c>
      <c r="G29" s="21" t="s">
        <v>15</v>
      </c>
      <c r="H29" s="18">
        <v>44895</v>
      </c>
    </row>
    <row r="30" spans="2:8" x14ac:dyDescent="0.4">
      <c r="B30" s="17" t="s">
        <v>299</v>
      </c>
      <c r="C30" s="18">
        <v>44862</v>
      </c>
      <c r="D30" s="19" t="s">
        <v>26</v>
      </c>
      <c r="E30" s="19" t="s">
        <v>300</v>
      </c>
      <c r="F30" s="20">
        <v>399523.54</v>
      </c>
      <c r="G30" s="21" t="s">
        <v>15</v>
      </c>
      <c r="H30" s="18">
        <v>44895</v>
      </c>
    </row>
    <row r="31" spans="2:8" x14ac:dyDescent="0.4">
      <c r="B31" s="17" t="s">
        <v>31</v>
      </c>
      <c r="C31" s="18">
        <v>44865</v>
      </c>
      <c r="D31" s="19" t="s">
        <v>259</v>
      </c>
      <c r="E31" s="19" t="s">
        <v>260</v>
      </c>
      <c r="F31" s="20">
        <v>16270840</v>
      </c>
      <c r="G31" s="21" t="s">
        <v>15</v>
      </c>
      <c r="H31" s="18">
        <v>44895</v>
      </c>
    </row>
    <row r="32" spans="2:8" x14ac:dyDescent="0.4">
      <c r="B32" s="26"/>
      <c r="C32" s="26"/>
      <c r="D32" s="26"/>
      <c r="E32" s="26" t="s">
        <v>39</v>
      </c>
      <c r="F32" s="24">
        <f>SUBTOTAL(109,Tabla43467891011[MONTO])</f>
        <v>17670737.100000001</v>
      </c>
      <c r="G32" s="25"/>
      <c r="H32" s="26"/>
    </row>
    <row r="33" spans="2:8" x14ac:dyDescent="0.4">
      <c r="B33" s="29" t="s">
        <v>40</v>
      </c>
      <c r="C33" s="29"/>
      <c r="D33" s="29"/>
      <c r="E33" s="29"/>
      <c r="G33" s="35"/>
      <c r="H33" s="29"/>
    </row>
    <row r="34" spans="2:8" x14ac:dyDescent="0.4">
      <c r="B34" s="29"/>
      <c r="C34" s="29"/>
      <c r="D34" s="29"/>
      <c r="E34" s="29"/>
      <c r="G34" s="35"/>
      <c r="H34" s="29"/>
    </row>
    <row r="35" spans="2:8" x14ac:dyDescent="0.4">
      <c r="B35" s="28" t="s">
        <v>41</v>
      </c>
      <c r="C35" s="29"/>
      <c r="D35" s="29"/>
      <c r="E35" s="28" t="s">
        <v>42</v>
      </c>
      <c r="G35" s="28" t="s">
        <v>43</v>
      </c>
      <c r="H35" s="29"/>
    </row>
    <row r="36" spans="2:8" x14ac:dyDescent="0.4">
      <c r="B36" s="29"/>
      <c r="C36" s="29"/>
      <c r="D36" s="29"/>
      <c r="E36" s="29"/>
      <c r="G36" s="35"/>
      <c r="H36" s="29"/>
    </row>
    <row r="37" spans="2:8" x14ac:dyDescent="0.4">
      <c r="B37" s="29"/>
      <c r="C37" s="29"/>
      <c r="D37" s="29"/>
      <c r="E37" s="29"/>
      <c r="G37" s="35"/>
      <c r="H37" s="29"/>
    </row>
    <row r="38" spans="2:8" x14ac:dyDescent="0.4">
      <c r="B38" s="36" t="s">
        <v>44</v>
      </c>
      <c r="E38" s="30" t="s">
        <v>45</v>
      </c>
      <c r="G38" s="30" t="s">
        <v>46</v>
      </c>
    </row>
    <row r="39" spans="2:8" x14ac:dyDescent="0.4">
      <c r="B39" s="36" t="s">
        <v>47</v>
      </c>
      <c r="E39" s="30" t="s">
        <v>48</v>
      </c>
      <c r="G39" s="30" t="s">
        <v>49</v>
      </c>
    </row>
    <row r="40" spans="2:8" x14ac:dyDescent="0.4">
      <c r="B40" s="28" t="s">
        <v>50</v>
      </c>
      <c r="E40" s="30" t="s">
        <v>51</v>
      </c>
      <c r="F40" s="37"/>
      <c r="G40" s="30" t="s">
        <v>52</v>
      </c>
    </row>
    <row r="42" spans="2:8" x14ac:dyDescent="0.4">
      <c r="E42" s="37"/>
    </row>
    <row r="43" spans="2:8" x14ac:dyDescent="0.4">
      <c r="E43" s="37"/>
    </row>
    <row r="44" spans="2:8" x14ac:dyDescent="0.4">
      <c r="E44" s="37"/>
    </row>
    <row r="46" spans="2:8" x14ac:dyDescent="0.4">
      <c r="B46" s="29"/>
    </row>
    <row r="59" spans="5:5" x14ac:dyDescent="0.4">
      <c r="E5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6CDA-53A6-4383-B936-F966E5639658}">
  <dimension ref="B1:H61"/>
  <sheetViews>
    <sheetView zoomScale="40" zoomScaleNormal="40" workbookViewId="0">
      <selection activeCell="B33" sqref="B3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301</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44926</v>
      </c>
    </row>
    <row r="14" spans="2:8" ht="52.5" x14ac:dyDescent="0.4">
      <c r="B14" s="17">
        <v>156</v>
      </c>
      <c r="C14" s="18">
        <v>44531</v>
      </c>
      <c r="D14" s="19" t="s">
        <v>54</v>
      </c>
      <c r="E14" s="19" t="s">
        <v>55</v>
      </c>
      <c r="F14" s="20">
        <v>77563.199999999997</v>
      </c>
      <c r="G14" s="21" t="s">
        <v>15</v>
      </c>
      <c r="H14" s="18">
        <v>44926</v>
      </c>
    </row>
    <row r="15" spans="2:8" ht="52.5" x14ac:dyDescent="0.4">
      <c r="B15" s="17" t="s">
        <v>183</v>
      </c>
      <c r="C15" s="18">
        <v>44735</v>
      </c>
      <c r="D15" s="19" t="s">
        <v>184</v>
      </c>
      <c r="E15" s="19" t="s">
        <v>185</v>
      </c>
      <c r="F15" s="20">
        <v>29415</v>
      </c>
      <c r="G15" s="21" t="s">
        <v>15</v>
      </c>
      <c r="H15" s="18">
        <v>44926</v>
      </c>
    </row>
    <row r="16" spans="2:8" x14ac:dyDescent="0.4">
      <c r="B16" s="17" t="s">
        <v>302</v>
      </c>
      <c r="C16" s="18">
        <v>44815</v>
      </c>
      <c r="D16" s="19" t="s">
        <v>303</v>
      </c>
      <c r="E16" s="19" t="s">
        <v>304</v>
      </c>
      <c r="F16" s="20">
        <v>557285.6</v>
      </c>
      <c r="G16" s="21" t="s">
        <v>15</v>
      </c>
      <c r="H16" s="18">
        <v>44926</v>
      </c>
    </row>
    <row r="17" spans="2:8" x14ac:dyDescent="0.4">
      <c r="B17" s="17" t="s">
        <v>305</v>
      </c>
      <c r="C17" s="18">
        <v>44846</v>
      </c>
      <c r="D17" s="19" t="s">
        <v>306</v>
      </c>
      <c r="E17" s="19" t="s">
        <v>307</v>
      </c>
      <c r="F17" s="20">
        <v>8614</v>
      </c>
      <c r="G17" s="21" t="s">
        <v>15</v>
      </c>
      <c r="H17" s="18">
        <v>44926</v>
      </c>
    </row>
    <row r="18" spans="2:8" ht="52.5" x14ac:dyDescent="0.4">
      <c r="B18" s="17" t="s">
        <v>308</v>
      </c>
      <c r="C18" s="18">
        <v>44880</v>
      </c>
      <c r="D18" s="19" t="s">
        <v>309</v>
      </c>
      <c r="E18" s="19" t="s">
        <v>310</v>
      </c>
      <c r="F18" s="20">
        <v>14750</v>
      </c>
      <c r="G18" s="21" t="s">
        <v>15</v>
      </c>
      <c r="H18" s="18">
        <v>44926</v>
      </c>
    </row>
    <row r="19" spans="2:8" x14ac:dyDescent="0.4">
      <c r="B19" s="17" t="s">
        <v>311</v>
      </c>
      <c r="C19" s="18">
        <v>44881</v>
      </c>
      <c r="D19" s="19" t="s">
        <v>162</v>
      </c>
      <c r="E19" s="19" t="s">
        <v>312</v>
      </c>
      <c r="F19" s="20">
        <v>75893.399999999994</v>
      </c>
      <c r="G19" s="21" t="s">
        <v>15</v>
      </c>
      <c r="H19" s="18">
        <v>44926</v>
      </c>
    </row>
    <row r="20" spans="2:8" x14ac:dyDescent="0.4">
      <c r="B20" s="17" t="s">
        <v>313</v>
      </c>
      <c r="C20" s="18">
        <v>44883</v>
      </c>
      <c r="D20" s="19" t="s">
        <v>35</v>
      </c>
      <c r="E20" s="19" t="s">
        <v>314</v>
      </c>
      <c r="F20" s="20">
        <v>210598.12</v>
      </c>
      <c r="G20" s="21" t="s">
        <v>15</v>
      </c>
      <c r="H20" s="18">
        <v>44926</v>
      </c>
    </row>
    <row r="21" spans="2:8" ht="52.5" x14ac:dyDescent="0.4">
      <c r="B21" s="17" t="s">
        <v>315</v>
      </c>
      <c r="C21" s="18">
        <v>44886</v>
      </c>
      <c r="D21" s="19" t="s">
        <v>316</v>
      </c>
      <c r="E21" s="19" t="s">
        <v>317</v>
      </c>
      <c r="F21" s="20">
        <v>10785.2</v>
      </c>
      <c r="G21" s="21" t="s">
        <v>15</v>
      </c>
      <c r="H21" s="18">
        <v>44926</v>
      </c>
    </row>
    <row r="22" spans="2:8" ht="52.5" x14ac:dyDescent="0.4">
      <c r="B22" s="17" t="s">
        <v>318</v>
      </c>
      <c r="C22" s="18">
        <v>44886</v>
      </c>
      <c r="D22" s="19" t="s">
        <v>319</v>
      </c>
      <c r="E22" s="19" t="s">
        <v>320</v>
      </c>
      <c r="F22" s="20">
        <v>140184</v>
      </c>
      <c r="G22" s="21" t="s">
        <v>15</v>
      </c>
      <c r="H22" s="18">
        <v>44926</v>
      </c>
    </row>
    <row r="23" spans="2:8" x14ac:dyDescent="0.4">
      <c r="B23" s="17" t="s">
        <v>74</v>
      </c>
      <c r="C23" s="18">
        <v>44887</v>
      </c>
      <c r="D23" s="19" t="s">
        <v>321</v>
      </c>
      <c r="E23" s="19" t="s">
        <v>322</v>
      </c>
      <c r="F23" s="20">
        <v>188160</v>
      </c>
      <c r="G23" s="21" t="s">
        <v>15</v>
      </c>
      <c r="H23" s="18">
        <v>44926</v>
      </c>
    </row>
    <row r="24" spans="2:8" x14ac:dyDescent="0.4">
      <c r="B24" s="17" t="s">
        <v>323</v>
      </c>
      <c r="C24" s="18">
        <v>44887</v>
      </c>
      <c r="D24" s="19" t="s">
        <v>324</v>
      </c>
      <c r="E24" s="19" t="s">
        <v>325</v>
      </c>
      <c r="F24" s="20">
        <v>11844.6</v>
      </c>
      <c r="G24" s="21" t="s">
        <v>15</v>
      </c>
      <c r="H24" s="18">
        <v>44926</v>
      </c>
    </row>
    <row r="25" spans="2:8" x14ac:dyDescent="0.4">
      <c r="B25" s="17" t="s">
        <v>326</v>
      </c>
      <c r="C25" s="18">
        <v>44887</v>
      </c>
      <c r="D25" s="19" t="s">
        <v>327</v>
      </c>
      <c r="E25" s="19" t="s">
        <v>328</v>
      </c>
      <c r="F25" s="20">
        <v>364663.61</v>
      </c>
      <c r="G25" s="21" t="s">
        <v>15</v>
      </c>
      <c r="H25" s="18">
        <v>44926</v>
      </c>
    </row>
    <row r="26" spans="2:8" x14ac:dyDescent="0.4">
      <c r="B26" s="17" t="s">
        <v>56</v>
      </c>
      <c r="C26" s="18">
        <v>44888</v>
      </c>
      <c r="D26" s="19" t="s">
        <v>321</v>
      </c>
      <c r="E26" s="19" t="s">
        <v>329</v>
      </c>
      <c r="F26" s="20">
        <v>75750</v>
      </c>
      <c r="G26" s="21" t="s">
        <v>15</v>
      </c>
      <c r="H26" s="18">
        <v>44926</v>
      </c>
    </row>
    <row r="27" spans="2:8" ht="52.5" x14ac:dyDescent="0.4">
      <c r="B27" s="17" t="s">
        <v>28</v>
      </c>
      <c r="C27" s="18">
        <v>44888</v>
      </c>
      <c r="D27" s="19" t="s">
        <v>70</v>
      </c>
      <c r="E27" s="19" t="s">
        <v>330</v>
      </c>
      <c r="F27" s="20">
        <v>93810</v>
      </c>
      <c r="G27" s="21" t="s">
        <v>15</v>
      </c>
      <c r="H27" s="18">
        <v>44926</v>
      </c>
    </row>
    <row r="28" spans="2:8" x14ac:dyDescent="0.4">
      <c r="B28" s="17" t="s">
        <v>331</v>
      </c>
      <c r="C28" s="18">
        <v>44889</v>
      </c>
      <c r="D28" s="19" t="s">
        <v>332</v>
      </c>
      <c r="E28" s="19" t="s">
        <v>333</v>
      </c>
      <c r="F28" s="20">
        <v>111007.45</v>
      </c>
      <c r="G28" s="21" t="s">
        <v>15</v>
      </c>
      <c r="H28" s="18">
        <v>44926</v>
      </c>
    </row>
    <row r="29" spans="2:8" x14ac:dyDescent="0.4">
      <c r="B29" s="17" t="s">
        <v>334</v>
      </c>
      <c r="C29" s="18">
        <v>44889</v>
      </c>
      <c r="D29" s="19" t="s">
        <v>23</v>
      </c>
      <c r="E29" s="19" t="s">
        <v>335</v>
      </c>
      <c r="F29" s="20">
        <v>168774.15</v>
      </c>
      <c r="G29" s="21" t="s">
        <v>15</v>
      </c>
      <c r="H29" s="18">
        <v>44926</v>
      </c>
    </row>
    <row r="30" spans="2:8" ht="52.5" x14ac:dyDescent="0.4">
      <c r="B30" s="17" t="s">
        <v>336</v>
      </c>
      <c r="C30" s="18">
        <v>44893</v>
      </c>
      <c r="D30" s="19" t="s">
        <v>199</v>
      </c>
      <c r="E30" s="19" t="s">
        <v>337</v>
      </c>
      <c r="F30" s="20">
        <v>18762</v>
      </c>
      <c r="G30" s="21" t="s">
        <v>15</v>
      </c>
      <c r="H30" s="18">
        <v>44926</v>
      </c>
    </row>
    <row r="31" spans="2:8" ht="52.5" x14ac:dyDescent="0.4">
      <c r="B31" s="17" t="s">
        <v>338</v>
      </c>
      <c r="C31" s="18">
        <v>44893</v>
      </c>
      <c r="D31" s="19" t="s">
        <v>23</v>
      </c>
      <c r="E31" s="19" t="s">
        <v>339</v>
      </c>
      <c r="F31" s="20">
        <v>192006.1</v>
      </c>
      <c r="G31" s="21" t="s">
        <v>15</v>
      </c>
      <c r="H31" s="18">
        <v>44926</v>
      </c>
    </row>
    <row r="32" spans="2:8" x14ac:dyDescent="0.4">
      <c r="B32" s="17" t="s">
        <v>340</v>
      </c>
      <c r="C32" s="18">
        <v>44893</v>
      </c>
      <c r="D32" s="19" t="s">
        <v>26</v>
      </c>
      <c r="E32" s="19" t="s">
        <v>341</v>
      </c>
      <c r="F32" s="20">
        <v>326335.58</v>
      </c>
      <c r="G32" s="21" t="s">
        <v>15</v>
      </c>
      <c r="H32" s="18">
        <v>44926</v>
      </c>
    </row>
    <row r="33" spans="2:8" x14ac:dyDescent="0.4">
      <c r="B33" s="17" t="s">
        <v>31</v>
      </c>
      <c r="C33" s="18">
        <v>44895</v>
      </c>
      <c r="D33" s="19" t="s">
        <v>259</v>
      </c>
      <c r="E33" s="19" t="s">
        <v>260</v>
      </c>
      <c r="F33" s="20">
        <v>17839750</v>
      </c>
      <c r="G33" s="21" t="s">
        <v>15</v>
      </c>
      <c r="H33" s="18">
        <v>44895</v>
      </c>
    </row>
    <row r="34" spans="2:8" x14ac:dyDescent="0.4">
      <c r="B34" s="26"/>
      <c r="C34" s="26"/>
      <c r="D34" s="26"/>
      <c r="E34" s="26" t="s">
        <v>39</v>
      </c>
      <c r="F34" s="24">
        <f>SUBTOTAL(109,Tabla4346789101112[MONTO])</f>
        <v>20586366.469999999</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8470-8EB8-4689-B94B-645AEF3A37D7}">
  <dimension ref="B1:H46"/>
  <sheetViews>
    <sheetView zoomScale="40" zoomScaleNormal="40" workbookViewId="0">
      <selection activeCell="E39" sqref="E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342</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44957</v>
      </c>
    </row>
    <row r="14" spans="2:8" ht="52.5" x14ac:dyDescent="0.4">
      <c r="B14" s="17">
        <v>156</v>
      </c>
      <c r="C14" s="18">
        <v>44531</v>
      </c>
      <c r="D14" s="19" t="s">
        <v>54</v>
      </c>
      <c r="E14" s="19" t="s">
        <v>55</v>
      </c>
      <c r="F14" s="20">
        <v>77563.199999999997</v>
      </c>
      <c r="G14" s="21" t="s">
        <v>15</v>
      </c>
      <c r="H14" s="18">
        <v>44957</v>
      </c>
    </row>
    <row r="15" spans="2:8" x14ac:dyDescent="0.4">
      <c r="B15" s="17" t="s">
        <v>343</v>
      </c>
      <c r="C15" s="18">
        <v>44914</v>
      </c>
      <c r="D15" s="19" t="s">
        <v>162</v>
      </c>
      <c r="E15" s="19" t="s">
        <v>344</v>
      </c>
      <c r="F15" s="20">
        <v>75893.399999999994</v>
      </c>
      <c r="G15" s="21" t="s">
        <v>15</v>
      </c>
      <c r="H15" s="18">
        <v>44957</v>
      </c>
    </row>
    <row r="16" spans="2:8" x14ac:dyDescent="0.4">
      <c r="B16" s="17" t="s">
        <v>345</v>
      </c>
      <c r="C16" s="18">
        <v>44919</v>
      </c>
      <c r="D16" s="19" t="s">
        <v>23</v>
      </c>
      <c r="E16" s="19" t="s">
        <v>346</v>
      </c>
      <c r="F16" s="20">
        <v>129844</v>
      </c>
      <c r="G16" s="21" t="s">
        <v>15</v>
      </c>
      <c r="H16" s="18">
        <v>44957</v>
      </c>
    </row>
    <row r="17" spans="2:8" ht="52.5" x14ac:dyDescent="0.4">
      <c r="B17" s="17" t="s">
        <v>347</v>
      </c>
      <c r="C17" s="18">
        <v>44923</v>
      </c>
      <c r="D17" s="19" t="s">
        <v>23</v>
      </c>
      <c r="E17" s="19" t="s">
        <v>348</v>
      </c>
      <c r="F17" s="20">
        <v>192006.1</v>
      </c>
      <c r="G17" s="21" t="s">
        <v>15</v>
      </c>
      <c r="H17" s="18">
        <v>44957</v>
      </c>
    </row>
    <row r="18" spans="2:8" x14ac:dyDescent="0.4">
      <c r="B18" s="17" t="s">
        <v>349</v>
      </c>
      <c r="C18" s="18">
        <v>44923</v>
      </c>
      <c r="D18" s="19" t="s">
        <v>26</v>
      </c>
      <c r="E18" s="19" t="s">
        <v>350</v>
      </c>
      <c r="F18" s="20">
        <v>321701.5</v>
      </c>
      <c r="G18" s="21" t="s">
        <v>15</v>
      </c>
      <c r="H18" s="18">
        <v>44957</v>
      </c>
    </row>
    <row r="19" spans="2:8" x14ac:dyDescent="0.4">
      <c r="B19" s="26"/>
      <c r="C19" s="26"/>
      <c r="D19" s="26"/>
      <c r="E19" s="26" t="s">
        <v>39</v>
      </c>
      <c r="F19" s="24">
        <f>SUBTOTAL(109,Tabla434678910111213[MONTO])</f>
        <v>867422.66</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E343-5DE8-44C4-870A-0C0505875828}">
  <dimension ref="B1:H46"/>
  <sheetViews>
    <sheetView zoomScale="40" zoomScaleNormal="40" workbookViewId="0">
      <selection activeCell="D27" sqref="D2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351</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44959</v>
      </c>
    </row>
    <row r="14" spans="2:8" ht="52.5" x14ac:dyDescent="0.4">
      <c r="B14" s="17">
        <v>156</v>
      </c>
      <c r="C14" s="18">
        <v>44531</v>
      </c>
      <c r="D14" s="19" t="s">
        <v>54</v>
      </c>
      <c r="E14" s="19" t="s">
        <v>55</v>
      </c>
      <c r="F14" s="20">
        <v>77563.199999999997</v>
      </c>
      <c r="G14" s="21" t="s">
        <v>15</v>
      </c>
      <c r="H14" s="18">
        <v>44959</v>
      </c>
    </row>
    <row r="15" spans="2:8" x14ac:dyDescent="0.4">
      <c r="B15" s="17" t="s">
        <v>352</v>
      </c>
      <c r="C15" s="18">
        <v>44944</v>
      </c>
      <c r="D15" s="19" t="s">
        <v>162</v>
      </c>
      <c r="E15" s="19" t="s">
        <v>344</v>
      </c>
      <c r="F15" s="20">
        <v>78820</v>
      </c>
      <c r="G15" s="21" t="s">
        <v>15</v>
      </c>
      <c r="H15" s="18">
        <v>44959</v>
      </c>
    </row>
    <row r="16" spans="2:8" x14ac:dyDescent="0.4">
      <c r="B16" s="17" t="s">
        <v>353</v>
      </c>
      <c r="C16" s="18">
        <v>44950</v>
      </c>
      <c r="D16" s="19" t="s">
        <v>23</v>
      </c>
      <c r="E16" s="19" t="s">
        <v>354</v>
      </c>
      <c r="F16" s="20">
        <v>129844</v>
      </c>
      <c r="G16" s="21" t="s">
        <v>15</v>
      </c>
      <c r="H16" s="18">
        <v>44959</v>
      </c>
    </row>
    <row r="17" spans="2:8" x14ac:dyDescent="0.4">
      <c r="B17" s="17" t="s">
        <v>355</v>
      </c>
      <c r="C17" s="18">
        <v>44946</v>
      </c>
      <c r="D17" s="19" t="s">
        <v>356</v>
      </c>
      <c r="E17" s="19" t="s">
        <v>357</v>
      </c>
      <c r="F17" s="20">
        <v>31270</v>
      </c>
      <c r="G17" s="21" t="s">
        <v>15</v>
      </c>
      <c r="H17" s="18">
        <v>44959</v>
      </c>
    </row>
    <row r="18" spans="2:8" x14ac:dyDescent="0.4">
      <c r="B18" s="17"/>
      <c r="C18" s="18"/>
      <c r="D18" s="19"/>
      <c r="E18" s="19"/>
      <c r="F18" s="20"/>
      <c r="G18" s="21"/>
      <c r="H18" s="18"/>
    </row>
    <row r="19" spans="2:8" x14ac:dyDescent="0.4">
      <c r="B19" s="26"/>
      <c r="C19" s="26"/>
      <c r="D19" s="26"/>
      <c r="E19" s="26" t="s">
        <v>39</v>
      </c>
      <c r="F19" s="24">
        <f>SUBTOTAL(109,Tabla43467891011121314[MONTO])</f>
        <v>387911.66000000003</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0594-DA14-4985-851E-09CBD595F425}">
  <dimension ref="B1:H49"/>
  <sheetViews>
    <sheetView zoomScale="40" zoomScaleNormal="40" workbookViewId="0">
      <selection activeCell="O16" sqref="O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351</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44985</v>
      </c>
    </row>
    <row r="14" spans="2:8" ht="52.5" x14ac:dyDescent="0.4">
      <c r="B14" s="17">
        <v>156</v>
      </c>
      <c r="C14" s="18">
        <v>44531</v>
      </c>
      <c r="D14" s="19" t="s">
        <v>54</v>
      </c>
      <c r="E14" s="19" t="s">
        <v>55</v>
      </c>
      <c r="F14" s="20">
        <v>77563.199999999997</v>
      </c>
      <c r="G14" s="21" t="s">
        <v>15</v>
      </c>
      <c r="H14" s="18">
        <v>44985</v>
      </c>
    </row>
    <row r="15" spans="2:8" ht="52.5" x14ac:dyDescent="0.4">
      <c r="B15" s="17" t="s">
        <v>358</v>
      </c>
      <c r="C15" s="18">
        <v>44902</v>
      </c>
      <c r="D15" s="19" t="s">
        <v>359</v>
      </c>
      <c r="E15" s="19" t="s">
        <v>360</v>
      </c>
      <c r="F15" s="20">
        <v>270000</v>
      </c>
      <c r="G15" s="21" t="s">
        <v>15</v>
      </c>
      <c r="H15" s="18">
        <v>44985</v>
      </c>
    </row>
    <row r="16" spans="2:8" x14ac:dyDescent="0.4">
      <c r="B16" s="17" t="s">
        <v>352</v>
      </c>
      <c r="C16" s="18">
        <v>44944</v>
      </c>
      <c r="D16" s="19" t="s">
        <v>162</v>
      </c>
      <c r="E16" s="19" t="s">
        <v>344</v>
      </c>
      <c r="F16" s="20">
        <v>78820</v>
      </c>
      <c r="G16" s="21" t="s">
        <v>15</v>
      </c>
      <c r="H16" s="18">
        <v>44985</v>
      </c>
    </row>
    <row r="17" spans="2:8" x14ac:dyDescent="0.4">
      <c r="B17" s="17" t="s">
        <v>353</v>
      </c>
      <c r="C17" s="18">
        <v>44950</v>
      </c>
      <c r="D17" s="19" t="s">
        <v>23</v>
      </c>
      <c r="E17" s="19" t="s">
        <v>354</v>
      </c>
      <c r="F17" s="20">
        <v>129844</v>
      </c>
      <c r="G17" s="21" t="s">
        <v>15</v>
      </c>
      <c r="H17" s="18">
        <v>44985</v>
      </c>
    </row>
    <row r="18" spans="2:8" x14ac:dyDescent="0.4">
      <c r="B18" s="17" t="s">
        <v>361</v>
      </c>
      <c r="C18" s="18">
        <v>44946</v>
      </c>
      <c r="D18" s="19" t="s">
        <v>356</v>
      </c>
      <c r="E18" s="19" t="s">
        <v>357</v>
      </c>
      <c r="F18" s="20">
        <v>31270</v>
      </c>
      <c r="G18" s="21" t="s">
        <v>15</v>
      </c>
      <c r="H18" s="18">
        <v>44985</v>
      </c>
    </row>
    <row r="19" spans="2:8" x14ac:dyDescent="0.4">
      <c r="B19" s="17" t="s">
        <v>362</v>
      </c>
      <c r="C19" s="18">
        <v>44942</v>
      </c>
      <c r="D19" s="19" t="s">
        <v>178</v>
      </c>
      <c r="E19" s="19" t="s">
        <v>363</v>
      </c>
      <c r="F19" s="20">
        <v>25000</v>
      </c>
      <c r="G19" s="21" t="s">
        <v>15</v>
      </c>
      <c r="H19" s="18">
        <v>44985</v>
      </c>
    </row>
    <row r="20" spans="2:8" x14ac:dyDescent="0.4">
      <c r="B20" s="17" t="s">
        <v>364</v>
      </c>
      <c r="C20" s="18">
        <v>44953</v>
      </c>
      <c r="D20" s="19" t="s">
        <v>187</v>
      </c>
      <c r="E20" s="19" t="s">
        <v>365</v>
      </c>
      <c r="F20" s="20">
        <v>318653.68</v>
      </c>
      <c r="G20" s="21" t="s">
        <v>15</v>
      </c>
      <c r="H20" s="18">
        <v>44985</v>
      </c>
    </row>
    <row r="21" spans="2:8" ht="52.5" x14ac:dyDescent="0.4">
      <c r="B21" s="17" t="s">
        <v>366</v>
      </c>
      <c r="C21" s="18">
        <v>44956</v>
      </c>
      <c r="D21" s="19" t="s">
        <v>367</v>
      </c>
      <c r="E21" s="19" t="s">
        <v>363</v>
      </c>
      <c r="F21" s="20">
        <v>10000</v>
      </c>
      <c r="G21" s="21" t="s">
        <v>15</v>
      </c>
      <c r="H21" s="18">
        <v>44985</v>
      </c>
    </row>
    <row r="22" spans="2:8" x14ac:dyDescent="0.4">
      <c r="B22" s="26"/>
      <c r="C22" s="26"/>
      <c r="D22" s="26"/>
      <c r="E22" s="26" t="s">
        <v>39</v>
      </c>
      <c r="F22" s="24">
        <f>SUBTOTAL(109,Tabla4346789101112131415[MONTO])</f>
        <v>1011565.3400000001</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C7AA-7FA7-4EC5-ADF9-AF7CF9E13305}">
  <dimension ref="B1:H49"/>
  <sheetViews>
    <sheetView zoomScale="40" zoomScaleNormal="40" workbookViewId="0">
      <selection activeCell="F18" sqref="F18"/>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368</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45016</v>
      </c>
    </row>
    <row r="14" spans="2:8" ht="52.5" x14ac:dyDescent="0.4">
      <c r="B14" s="17">
        <v>156</v>
      </c>
      <c r="C14" s="18">
        <v>44531</v>
      </c>
      <c r="D14" s="19" t="s">
        <v>54</v>
      </c>
      <c r="E14" s="19" t="s">
        <v>55</v>
      </c>
      <c r="F14" s="20">
        <v>77563.199999999997</v>
      </c>
      <c r="G14" s="21" t="s">
        <v>15</v>
      </c>
      <c r="H14" s="18">
        <v>45016</v>
      </c>
    </row>
    <row r="15" spans="2:8" ht="52.5" x14ac:dyDescent="0.4">
      <c r="B15" s="17" t="s">
        <v>358</v>
      </c>
      <c r="C15" s="18">
        <v>44902</v>
      </c>
      <c r="D15" s="19" t="s">
        <v>359</v>
      </c>
      <c r="E15" s="19" t="s">
        <v>360</v>
      </c>
      <c r="F15" s="20">
        <v>270000</v>
      </c>
      <c r="G15" s="21" t="s">
        <v>15</v>
      </c>
      <c r="H15" s="18">
        <v>45016</v>
      </c>
    </row>
    <row r="16" spans="2:8" x14ac:dyDescent="0.4">
      <c r="B16" s="17" t="s">
        <v>362</v>
      </c>
      <c r="C16" s="18">
        <v>44942</v>
      </c>
      <c r="D16" s="19" t="s">
        <v>178</v>
      </c>
      <c r="E16" s="19" t="s">
        <v>363</v>
      </c>
      <c r="F16" s="20">
        <v>25000</v>
      </c>
      <c r="G16" s="21" t="s">
        <v>15</v>
      </c>
      <c r="H16" s="18">
        <v>45016</v>
      </c>
    </row>
    <row r="17" spans="2:8" ht="52.5" x14ac:dyDescent="0.4">
      <c r="B17" s="17" t="s">
        <v>366</v>
      </c>
      <c r="C17" s="18">
        <v>44956</v>
      </c>
      <c r="D17" s="19" t="s">
        <v>367</v>
      </c>
      <c r="E17" s="19" t="s">
        <v>363</v>
      </c>
      <c r="F17" s="20">
        <v>10000</v>
      </c>
      <c r="G17" s="21" t="s">
        <v>15</v>
      </c>
      <c r="H17" s="18">
        <v>45016</v>
      </c>
    </row>
    <row r="18" spans="2:8" x14ac:dyDescent="0.4">
      <c r="B18" s="17" t="s">
        <v>369</v>
      </c>
      <c r="C18" s="18"/>
      <c r="D18" s="19" t="s">
        <v>23</v>
      </c>
      <c r="E18" s="19" t="s">
        <v>370</v>
      </c>
      <c r="F18" s="20"/>
      <c r="G18" s="21" t="s">
        <v>15</v>
      </c>
      <c r="H18" s="18">
        <v>45016</v>
      </c>
    </row>
    <row r="19" spans="2:8" x14ac:dyDescent="0.4">
      <c r="B19" s="17"/>
      <c r="C19" s="18"/>
      <c r="D19" s="19"/>
      <c r="E19" s="19"/>
      <c r="F19" s="20"/>
      <c r="G19" s="21" t="s">
        <v>15</v>
      </c>
      <c r="H19" s="18">
        <v>45016</v>
      </c>
    </row>
    <row r="20" spans="2:8" x14ac:dyDescent="0.4">
      <c r="B20" s="17"/>
      <c r="C20" s="18"/>
      <c r="D20" s="19"/>
      <c r="E20" s="19"/>
      <c r="F20" s="20"/>
      <c r="G20" s="21" t="s">
        <v>15</v>
      </c>
      <c r="H20" s="18">
        <v>45016</v>
      </c>
    </row>
    <row r="21" spans="2:8" x14ac:dyDescent="0.4">
      <c r="B21" s="17"/>
      <c r="C21" s="18"/>
      <c r="D21" s="19"/>
      <c r="E21" s="19"/>
      <c r="F21" s="20"/>
      <c r="G21" s="21" t="s">
        <v>15</v>
      </c>
      <c r="H21" s="18">
        <v>45016</v>
      </c>
    </row>
    <row r="22" spans="2:8" x14ac:dyDescent="0.4">
      <c r="B22" s="26"/>
      <c r="C22" s="26"/>
      <c r="D22" s="26"/>
      <c r="E22" s="26" t="s">
        <v>39</v>
      </c>
      <c r="F22" s="24">
        <f>SUBTOTAL(109,Tabla434678910111213141516[MONTO])</f>
        <v>452977.66000000003</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7AF39-EC79-4EA6-94DE-FD34F2F27D3A}">
  <dimension ref="B1:H56"/>
  <sheetViews>
    <sheetView zoomScale="40" zoomScaleNormal="40" workbookViewId="0">
      <selection activeCell="C43" sqref="C4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371</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45077</v>
      </c>
    </row>
    <row r="14" spans="2:8" ht="52.5" x14ac:dyDescent="0.4">
      <c r="B14" s="17">
        <v>156</v>
      </c>
      <c r="C14" s="18">
        <v>44531</v>
      </c>
      <c r="D14" s="19" t="s">
        <v>54</v>
      </c>
      <c r="E14" s="19" t="s">
        <v>55</v>
      </c>
      <c r="F14" s="20">
        <v>77563.199999999997</v>
      </c>
      <c r="G14" s="21" t="s">
        <v>15</v>
      </c>
      <c r="H14" s="18">
        <v>45077</v>
      </c>
    </row>
    <row r="15" spans="2:8" ht="52.5" x14ac:dyDescent="0.4">
      <c r="B15" s="17" t="s">
        <v>358</v>
      </c>
      <c r="C15" s="18">
        <v>44902</v>
      </c>
      <c r="D15" s="19" t="s">
        <v>359</v>
      </c>
      <c r="E15" s="19" t="s">
        <v>360</v>
      </c>
      <c r="F15" s="20">
        <v>270000</v>
      </c>
      <c r="G15" s="21" t="s">
        <v>15</v>
      </c>
      <c r="H15" s="18">
        <v>45077</v>
      </c>
    </row>
    <row r="16" spans="2:8" ht="52.5" x14ac:dyDescent="0.4">
      <c r="B16" s="17" t="s">
        <v>372</v>
      </c>
      <c r="C16" s="18">
        <v>45028</v>
      </c>
      <c r="D16" s="19" t="s">
        <v>373</v>
      </c>
      <c r="E16" s="19" t="s">
        <v>374</v>
      </c>
      <c r="F16" s="20">
        <v>88525.25</v>
      </c>
      <c r="G16" s="21" t="s">
        <v>15</v>
      </c>
      <c r="H16" s="18">
        <v>45077</v>
      </c>
    </row>
    <row r="17" spans="2:8" ht="52.5" x14ac:dyDescent="0.4">
      <c r="B17" s="17" t="s">
        <v>375</v>
      </c>
      <c r="C17" s="18">
        <v>45035</v>
      </c>
      <c r="D17" s="19" t="s">
        <v>376</v>
      </c>
      <c r="E17" s="19" t="s">
        <v>377</v>
      </c>
      <c r="F17" s="20">
        <v>208911.32</v>
      </c>
      <c r="G17" s="21" t="s">
        <v>15</v>
      </c>
      <c r="H17" s="18">
        <v>45077</v>
      </c>
    </row>
    <row r="18" spans="2:8" x14ac:dyDescent="0.4">
      <c r="B18" s="17" t="s">
        <v>378</v>
      </c>
      <c r="C18" s="18">
        <v>45035</v>
      </c>
      <c r="D18" s="19" t="s">
        <v>280</v>
      </c>
      <c r="E18" s="19" t="s">
        <v>379</v>
      </c>
      <c r="F18" s="20">
        <v>78820</v>
      </c>
      <c r="G18" s="21" t="s">
        <v>15</v>
      </c>
      <c r="H18" s="18">
        <v>45077</v>
      </c>
    </row>
    <row r="19" spans="2:8" ht="52.5" x14ac:dyDescent="0.4">
      <c r="B19" s="17" t="s">
        <v>380</v>
      </c>
      <c r="C19" s="18">
        <v>45036</v>
      </c>
      <c r="D19" s="19" t="s">
        <v>381</v>
      </c>
      <c r="E19" s="19" t="s">
        <v>382</v>
      </c>
      <c r="F19" s="20">
        <v>31270</v>
      </c>
      <c r="G19" s="21" t="s">
        <v>15</v>
      </c>
      <c r="H19" s="18">
        <v>45077</v>
      </c>
    </row>
    <row r="20" spans="2:8" ht="52.5" x14ac:dyDescent="0.4">
      <c r="B20" s="17" t="s">
        <v>383</v>
      </c>
      <c r="C20" s="18">
        <v>45040</v>
      </c>
      <c r="D20" s="19" t="s">
        <v>384</v>
      </c>
      <c r="E20" s="19" t="s">
        <v>385</v>
      </c>
      <c r="F20" s="20">
        <v>129844</v>
      </c>
      <c r="G20" s="21" t="s">
        <v>15</v>
      </c>
      <c r="H20" s="18">
        <v>45077</v>
      </c>
    </row>
    <row r="21" spans="2:8" x14ac:dyDescent="0.4">
      <c r="B21" s="17" t="s">
        <v>386</v>
      </c>
      <c r="C21" s="18">
        <v>45042</v>
      </c>
      <c r="D21" s="19" t="s">
        <v>387</v>
      </c>
      <c r="E21" s="19" t="s">
        <v>388</v>
      </c>
      <c r="F21" s="20">
        <v>7915.05</v>
      </c>
      <c r="G21" s="21" t="s">
        <v>15</v>
      </c>
      <c r="H21" s="18">
        <v>45077</v>
      </c>
    </row>
    <row r="22" spans="2:8" x14ac:dyDescent="0.4">
      <c r="B22" s="17" t="s">
        <v>389</v>
      </c>
      <c r="C22" s="18">
        <v>45043</v>
      </c>
      <c r="D22" s="19" t="s">
        <v>390</v>
      </c>
      <c r="E22" s="19" t="s">
        <v>391</v>
      </c>
      <c r="F22" s="20">
        <v>311974.08</v>
      </c>
      <c r="G22" s="21" t="s">
        <v>15</v>
      </c>
      <c r="H22" s="18">
        <v>45077</v>
      </c>
    </row>
    <row r="23" spans="2:8" ht="78.75" x14ac:dyDescent="0.4">
      <c r="B23" s="17" t="s">
        <v>392</v>
      </c>
      <c r="C23" s="18">
        <v>45043</v>
      </c>
      <c r="D23" s="19" t="s">
        <v>393</v>
      </c>
      <c r="E23" s="19" t="s">
        <v>394</v>
      </c>
      <c r="F23" s="20">
        <v>10000</v>
      </c>
      <c r="G23" s="21" t="s">
        <v>15</v>
      </c>
      <c r="H23" s="18">
        <v>45077</v>
      </c>
    </row>
    <row r="24" spans="2:8" x14ac:dyDescent="0.4">
      <c r="B24" s="17" t="s">
        <v>395</v>
      </c>
      <c r="C24" s="18">
        <v>45044</v>
      </c>
      <c r="D24" s="19" t="s">
        <v>384</v>
      </c>
      <c r="E24" s="19" t="s">
        <v>396</v>
      </c>
      <c r="F24" s="20">
        <v>192006.1</v>
      </c>
      <c r="G24" s="21" t="s">
        <v>15</v>
      </c>
      <c r="H24" s="18">
        <v>45077</v>
      </c>
    </row>
    <row r="25" spans="2:8" x14ac:dyDescent="0.4">
      <c r="B25" s="17" t="s">
        <v>397</v>
      </c>
      <c r="C25" s="18">
        <v>45044</v>
      </c>
      <c r="D25" s="19" t="s">
        <v>398</v>
      </c>
      <c r="E25" s="19" t="s">
        <v>399</v>
      </c>
      <c r="F25" s="20">
        <v>51105.8</v>
      </c>
      <c r="G25" s="21" t="s">
        <v>15</v>
      </c>
      <c r="H25" s="18">
        <v>45077</v>
      </c>
    </row>
    <row r="26" spans="2:8" x14ac:dyDescent="0.4">
      <c r="B26" s="17" t="s">
        <v>400</v>
      </c>
      <c r="C26" s="18">
        <v>45044</v>
      </c>
      <c r="D26" s="19" t="s">
        <v>401</v>
      </c>
      <c r="E26" s="19" t="s">
        <v>402</v>
      </c>
      <c r="F26" s="20">
        <v>5310</v>
      </c>
      <c r="G26" s="21" t="s">
        <v>15</v>
      </c>
      <c r="H26" s="18">
        <v>45077</v>
      </c>
    </row>
    <row r="27" spans="2:8" x14ac:dyDescent="0.4">
      <c r="B27" s="17" t="s">
        <v>31</v>
      </c>
      <c r="C27" s="18">
        <v>45046</v>
      </c>
      <c r="D27" s="19" t="s">
        <v>259</v>
      </c>
      <c r="E27" s="19" t="s">
        <v>403</v>
      </c>
      <c r="F27" s="20">
        <v>1132680</v>
      </c>
      <c r="G27" s="21" t="s">
        <v>15</v>
      </c>
      <c r="H27" s="18">
        <v>45077</v>
      </c>
    </row>
    <row r="28" spans="2:8" ht="52.5" x14ac:dyDescent="0.4">
      <c r="B28" s="17" t="s">
        <v>404</v>
      </c>
      <c r="C28" s="18">
        <v>45046</v>
      </c>
      <c r="D28" s="19" t="s">
        <v>405</v>
      </c>
      <c r="E28" s="19" t="s">
        <v>406</v>
      </c>
      <c r="F28" s="20">
        <v>25000</v>
      </c>
      <c r="G28" s="21" t="s">
        <v>15</v>
      </c>
      <c r="H28" s="18">
        <v>45077</v>
      </c>
    </row>
    <row r="29" spans="2:8" x14ac:dyDescent="0.4">
      <c r="B29" s="26"/>
      <c r="C29" s="26"/>
      <c r="D29" s="26"/>
      <c r="E29" s="26" t="s">
        <v>39</v>
      </c>
      <c r="F29" s="24">
        <f>SUBTOTAL(109,Tabla43467891011121314151617[MONTO])</f>
        <v>2691339.2600000002</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A576-3AA5-4892-8538-D5527A17A4C5}">
  <dimension ref="B1:H56"/>
  <sheetViews>
    <sheetView zoomScale="40" zoomScaleNormal="40" workbookViewId="0">
      <selection activeCell="D15" sqref="D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407</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45107</v>
      </c>
    </row>
    <row r="14" spans="2:8" ht="52.5" x14ac:dyDescent="0.4">
      <c r="B14" s="17">
        <v>156</v>
      </c>
      <c r="C14" s="18">
        <v>44531</v>
      </c>
      <c r="D14" s="19" t="s">
        <v>54</v>
      </c>
      <c r="E14" s="19" t="s">
        <v>55</v>
      </c>
      <c r="F14" s="20">
        <v>77563.199999999997</v>
      </c>
      <c r="G14" s="21" t="s">
        <v>15</v>
      </c>
      <c r="H14" s="18">
        <v>45107</v>
      </c>
    </row>
    <row r="15" spans="2:8" ht="52.5" x14ac:dyDescent="0.4">
      <c r="B15" s="17" t="s">
        <v>358</v>
      </c>
      <c r="C15" s="18">
        <v>44902</v>
      </c>
      <c r="D15" s="19" t="s">
        <v>359</v>
      </c>
      <c r="E15" s="19" t="s">
        <v>360</v>
      </c>
      <c r="F15" s="20">
        <v>270000</v>
      </c>
      <c r="G15" s="21" t="s">
        <v>15</v>
      </c>
      <c r="H15" s="18">
        <v>45107</v>
      </c>
    </row>
    <row r="16" spans="2:8" ht="52.5" x14ac:dyDescent="0.4">
      <c r="B16" s="17" t="s">
        <v>404</v>
      </c>
      <c r="C16" s="18">
        <v>45077</v>
      </c>
      <c r="D16" s="19" t="s">
        <v>405</v>
      </c>
      <c r="E16" s="19" t="s">
        <v>408</v>
      </c>
      <c r="F16" s="20">
        <v>50000</v>
      </c>
      <c r="G16" s="21" t="s">
        <v>15</v>
      </c>
      <c r="H16" s="18">
        <v>45107</v>
      </c>
    </row>
    <row r="17" spans="2:8" ht="52.5" x14ac:dyDescent="0.4">
      <c r="B17" s="17" t="s">
        <v>409</v>
      </c>
      <c r="C17" s="18">
        <v>45057</v>
      </c>
      <c r="D17" s="19" t="s">
        <v>410</v>
      </c>
      <c r="E17" s="19" t="s">
        <v>411</v>
      </c>
      <c r="F17" s="20">
        <v>1099760</v>
      </c>
      <c r="G17" s="21" t="s">
        <v>15</v>
      </c>
      <c r="H17" s="18">
        <v>45107</v>
      </c>
    </row>
    <row r="18" spans="2:8" ht="52.5" x14ac:dyDescent="0.4">
      <c r="B18" s="17" t="s">
        <v>412</v>
      </c>
      <c r="C18" s="18">
        <v>45065</v>
      </c>
      <c r="D18" s="19" t="s">
        <v>35</v>
      </c>
      <c r="E18" s="19" t="s">
        <v>413</v>
      </c>
      <c r="F18" s="20">
        <v>242257.64</v>
      </c>
      <c r="G18" s="21" t="s">
        <v>15</v>
      </c>
      <c r="H18" s="18">
        <v>45107</v>
      </c>
    </row>
    <row r="19" spans="2:8" ht="52.5" x14ac:dyDescent="0.4">
      <c r="B19" s="17" t="s">
        <v>414</v>
      </c>
      <c r="C19" s="18">
        <v>45066</v>
      </c>
      <c r="D19" s="19" t="s">
        <v>70</v>
      </c>
      <c r="E19" s="19" t="s">
        <v>415</v>
      </c>
      <c r="F19" s="20">
        <v>31270</v>
      </c>
      <c r="G19" s="21" t="s">
        <v>15</v>
      </c>
      <c r="H19" s="18">
        <v>45107</v>
      </c>
    </row>
    <row r="20" spans="2:8" ht="52.5" x14ac:dyDescent="0.4">
      <c r="B20" s="17" t="s">
        <v>416</v>
      </c>
      <c r="C20" s="18">
        <v>45070</v>
      </c>
      <c r="D20" s="19" t="s">
        <v>384</v>
      </c>
      <c r="E20" s="19" t="s">
        <v>417</v>
      </c>
      <c r="F20" s="20">
        <v>129844</v>
      </c>
      <c r="G20" s="21" t="s">
        <v>15</v>
      </c>
      <c r="H20" s="18">
        <v>45107</v>
      </c>
    </row>
    <row r="21" spans="2:8" x14ac:dyDescent="0.4">
      <c r="B21" s="17" t="s">
        <v>418</v>
      </c>
      <c r="C21" s="18">
        <v>45072</v>
      </c>
      <c r="D21" s="19" t="s">
        <v>401</v>
      </c>
      <c r="E21" s="19" t="s">
        <v>419</v>
      </c>
      <c r="F21" s="20">
        <v>5310</v>
      </c>
      <c r="G21" s="21" t="s">
        <v>15</v>
      </c>
      <c r="H21" s="18">
        <v>45107</v>
      </c>
    </row>
    <row r="22" spans="2:8" ht="52.5" x14ac:dyDescent="0.4">
      <c r="B22" s="17" t="s">
        <v>420</v>
      </c>
      <c r="C22" s="18">
        <v>45072</v>
      </c>
      <c r="D22" s="19" t="s">
        <v>421</v>
      </c>
      <c r="E22" s="19" t="s">
        <v>422</v>
      </c>
      <c r="F22" s="20">
        <v>14400</v>
      </c>
      <c r="G22" s="21" t="s">
        <v>15</v>
      </c>
      <c r="H22" s="18">
        <v>45107</v>
      </c>
    </row>
    <row r="23" spans="2:8" ht="52.5" x14ac:dyDescent="0.4">
      <c r="B23" s="17" t="s">
        <v>423</v>
      </c>
      <c r="C23" s="18">
        <v>45074</v>
      </c>
      <c r="D23" s="19" t="s">
        <v>384</v>
      </c>
      <c r="E23" s="19" t="s">
        <v>424</v>
      </c>
      <c r="F23" s="20">
        <v>192006.1</v>
      </c>
      <c r="G23" s="21" t="s">
        <v>15</v>
      </c>
      <c r="H23" s="18">
        <v>45107</v>
      </c>
    </row>
    <row r="24" spans="2:8" x14ac:dyDescent="0.4">
      <c r="B24" s="17" t="s">
        <v>425</v>
      </c>
      <c r="C24" s="18">
        <v>45074</v>
      </c>
      <c r="D24" s="19" t="s">
        <v>26</v>
      </c>
      <c r="E24" s="19" t="s">
        <v>426</v>
      </c>
      <c r="F24" s="20">
        <v>309941.01</v>
      </c>
      <c r="G24" s="21" t="s">
        <v>15</v>
      </c>
      <c r="H24" s="18">
        <v>45107</v>
      </c>
    </row>
    <row r="25" spans="2:8" ht="52.5" x14ac:dyDescent="0.4">
      <c r="B25" s="17" t="s">
        <v>427</v>
      </c>
      <c r="C25" s="18">
        <v>45075</v>
      </c>
      <c r="D25" s="19" t="s">
        <v>428</v>
      </c>
      <c r="E25" s="19" t="s">
        <v>429</v>
      </c>
      <c r="F25" s="20">
        <v>160000</v>
      </c>
      <c r="G25" s="21" t="s">
        <v>15</v>
      </c>
      <c r="H25" s="18">
        <v>45107</v>
      </c>
    </row>
    <row r="26" spans="2:8" ht="52.5" x14ac:dyDescent="0.4">
      <c r="B26" s="17" t="s">
        <v>430</v>
      </c>
      <c r="C26" s="18">
        <v>45075</v>
      </c>
      <c r="D26" s="19" t="s">
        <v>431</v>
      </c>
      <c r="E26" s="19" t="s">
        <v>432</v>
      </c>
      <c r="F26" s="20">
        <v>10000</v>
      </c>
      <c r="G26" s="21" t="s">
        <v>15</v>
      </c>
      <c r="H26" s="18">
        <v>45107</v>
      </c>
    </row>
    <row r="27" spans="2:8" ht="52.5" x14ac:dyDescent="0.4">
      <c r="B27" s="17" t="s">
        <v>433</v>
      </c>
      <c r="C27" s="18">
        <v>45075</v>
      </c>
      <c r="D27" s="19" t="s">
        <v>434</v>
      </c>
      <c r="E27" s="19" t="s">
        <v>435</v>
      </c>
      <c r="F27" s="20">
        <v>50525</v>
      </c>
      <c r="G27" s="21" t="s">
        <v>15</v>
      </c>
      <c r="H27" s="18">
        <v>45107</v>
      </c>
    </row>
    <row r="28" spans="2:8" x14ac:dyDescent="0.4">
      <c r="B28" s="17" t="s">
        <v>31</v>
      </c>
      <c r="C28" s="18">
        <v>45077</v>
      </c>
      <c r="D28" s="19" t="s">
        <v>259</v>
      </c>
      <c r="E28" s="19" t="s">
        <v>403</v>
      </c>
      <c r="F28" s="20">
        <v>1686800</v>
      </c>
      <c r="G28" s="21" t="s">
        <v>15</v>
      </c>
      <c r="H28" s="18">
        <v>45107</v>
      </c>
    </row>
    <row r="29" spans="2:8" x14ac:dyDescent="0.4">
      <c r="B29" s="26"/>
      <c r="C29" s="26"/>
      <c r="D29" s="26"/>
      <c r="E29" s="26" t="s">
        <v>39</v>
      </c>
      <c r="F29" s="24">
        <f>SUBTOTAL(109,Tabla4346789101112131415161718[MONTO])</f>
        <v>4400091.41</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1BBD-2166-4173-8702-06AA0FEFCC82}">
  <dimension ref="B1:H63"/>
  <sheetViews>
    <sheetView zoomScale="40" zoomScaleNormal="40" workbookViewId="0">
      <selection activeCell="M16" sqref="M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436</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45138</v>
      </c>
    </row>
    <row r="14" spans="2:8" ht="52.5" x14ac:dyDescent="0.4">
      <c r="B14" s="17">
        <v>156</v>
      </c>
      <c r="C14" s="18">
        <v>44531</v>
      </c>
      <c r="D14" s="19" t="s">
        <v>54</v>
      </c>
      <c r="E14" s="19" t="s">
        <v>55</v>
      </c>
      <c r="F14" s="20">
        <v>77563.199999999997</v>
      </c>
      <c r="G14" s="21" t="s">
        <v>15</v>
      </c>
      <c r="H14" s="18">
        <v>45138</v>
      </c>
    </row>
    <row r="15" spans="2:8" ht="52.5" x14ac:dyDescent="0.4">
      <c r="B15" s="17" t="s">
        <v>358</v>
      </c>
      <c r="C15" s="18">
        <v>44902</v>
      </c>
      <c r="D15" s="19" t="s">
        <v>359</v>
      </c>
      <c r="E15" s="19" t="s">
        <v>360</v>
      </c>
      <c r="F15" s="20">
        <v>270000</v>
      </c>
      <c r="G15" s="21" t="s">
        <v>15</v>
      </c>
      <c r="H15" s="18">
        <v>45138</v>
      </c>
    </row>
    <row r="16" spans="2:8" ht="52.5" x14ac:dyDescent="0.4">
      <c r="B16" s="17" t="s">
        <v>438</v>
      </c>
      <c r="C16" s="18">
        <v>45061</v>
      </c>
      <c r="D16" s="19" t="s">
        <v>439</v>
      </c>
      <c r="E16" s="19" t="s">
        <v>440</v>
      </c>
      <c r="F16" s="20">
        <v>120360</v>
      </c>
      <c r="G16" s="21" t="s">
        <v>15</v>
      </c>
      <c r="H16" s="18">
        <v>45138</v>
      </c>
    </row>
    <row r="17" spans="2:8" ht="52.5" x14ac:dyDescent="0.4">
      <c r="B17" s="17" t="s">
        <v>441</v>
      </c>
      <c r="C17" s="18">
        <v>45072</v>
      </c>
      <c r="D17" s="19" t="s">
        <v>442</v>
      </c>
      <c r="E17" s="19" t="s">
        <v>443</v>
      </c>
      <c r="F17" s="20">
        <v>49760</v>
      </c>
      <c r="G17" s="21" t="s">
        <v>15</v>
      </c>
      <c r="H17" s="18">
        <v>45138</v>
      </c>
    </row>
    <row r="18" spans="2:8" x14ac:dyDescent="0.4">
      <c r="B18" s="17" t="s">
        <v>444</v>
      </c>
      <c r="C18" s="18">
        <v>45078</v>
      </c>
      <c r="D18" s="19" t="s">
        <v>63</v>
      </c>
      <c r="E18" s="19" t="s">
        <v>445</v>
      </c>
      <c r="F18" s="20">
        <v>2526</v>
      </c>
      <c r="G18" s="21" t="s">
        <v>15</v>
      </c>
      <c r="H18" s="18">
        <v>45138</v>
      </c>
    </row>
    <row r="19" spans="2:8" x14ac:dyDescent="0.4">
      <c r="B19" s="17" t="s">
        <v>214</v>
      </c>
      <c r="C19" s="18">
        <v>45082</v>
      </c>
      <c r="D19" s="19" t="s">
        <v>446</v>
      </c>
      <c r="E19" s="19" t="s">
        <v>447</v>
      </c>
      <c r="F19" s="20">
        <v>175200</v>
      </c>
      <c r="G19" s="21" t="s">
        <v>15</v>
      </c>
      <c r="H19" s="18">
        <v>45138</v>
      </c>
    </row>
    <row r="20" spans="2:8" x14ac:dyDescent="0.4">
      <c r="B20" s="17" t="s">
        <v>448</v>
      </c>
      <c r="C20" s="18">
        <v>45082</v>
      </c>
      <c r="D20" s="19" t="s">
        <v>449</v>
      </c>
      <c r="E20" s="19" t="s">
        <v>450</v>
      </c>
      <c r="F20" s="20">
        <v>269040</v>
      </c>
      <c r="G20" s="21" t="s">
        <v>15</v>
      </c>
      <c r="H20" s="18">
        <v>45138</v>
      </c>
    </row>
    <row r="21" spans="2:8" ht="52.5" x14ac:dyDescent="0.4">
      <c r="B21" s="17" t="s">
        <v>451</v>
      </c>
      <c r="C21" s="18">
        <v>45086</v>
      </c>
      <c r="D21" s="19" t="s">
        <v>452</v>
      </c>
      <c r="E21" s="19" t="s">
        <v>453</v>
      </c>
      <c r="F21" s="20">
        <v>12245.6</v>
      </c>
      <c r="G21" s="21" t="s">
        <v>15</v>
      </c>
      <c r="H21" s="18">
        <v>45138</v>
      </c>
    </row>
    <row r="22" spans="2:8" x14ac:dyDescent="0.4">
      <c r="B22" s="17" t="s">
        <v>454</v>
      </c>
      <c r="C22" s="18">
        <v>45092</v>
      </c>
      <c r="D22" s="19" t="s">
        <v>446</v>
      </c>
      <c r="E22" s="19" t="s">
        <v>447</v>
      </c>
      <c r="F22" s="20">
        <v>126886.39999999999</v>
      </c>
      <c r="G22" s="21" t="s">
        <v>15</v>
      </c>
      <c r="H22" s="18">
        <v>45138</v>
      </c>
    </row>
    <row r="23" spans="2:8" ht="52.5" x14ac:dyDescent="0.4">
      <c r="B23" s="17" t="s">
        <v>455</v>
      </c>
      <c r="C23" s="18">
        <v>45096</v>
      </c>
      <c r="D23" s="19" t="s">
        <v>35</v>
      </c>
      <c r="E23" s="19" t="s">
        <v>456</v>
      </c>
      <c r="F23" s="20">
        <v>255497.62</v>
      </c>
      <c r="G23" s="21" t="s">
        <v>15</v>
      </c>
      <c r="H23" s="18">
        <v>45138</v>
      </c>
    </row>
    <row r="24" spans="2:8" x14ac:dyDescent="0.4">
      <c r="B24" s="17" t="s">
        <v>457</v>
      </c>
      <c r="C24" s="18">
        <v>45097</v>
      </c>
      <c r="D24" s="19" t="s">
        <v>280</v>
      </c>
      <c r="E24" s="19" t="s">
        <v>379</v>
      </c>
      <c r="F24" s="20">
        <v>77391</v>
      </c>
      <c r="G24" s="21" t="s">
        <v>15</v>
      </c>
      <c r="H24" s="18">
        <v>45138</v>
      </c>
    </row>
    <row r="25" spans="2:8" ht="52.5" x14ac:dyDescent="0.4">
      <c r="B25" s="17" t="s">
        <v>458</v>
      </c>
      <c r="C25" s="18">
        <v>45097</v>
      </c>
      <c r="D25" s="19" t="s">
        <v>356</v>
      </c>
      <c r="E25" s="19" t="s">
        <v>459</v>
      </c>
      <c r="F25" s="20">
        <v>31270</v>
      </c>
      <c r="G25" s="21" t="s">
        <v>15</v>
      </c>
      <c r="H25" s="18">
        <v>45138</v>
      </c>
    </row>
    <row r="26" spans="2:8" ht="52.5" x14ac:dyDescent="0.4">
      <c r="B26" s="17" t="s">
        <v>460</v>
      </c>
      <c r="C26" s="18">
        <v>45097</v>
      </c>
      <c r="D26" s="19" t="s">
        <v>461</v>
      </c>
      <c r="E26" s="19" t="s">
        <v>462</v>
      </c>
      <c r="F26" s="20">
        <v>44800</v>
      </c>
      <c r="G26" s="21" t="s">
        <v>15</v>
      </c>
      <c r="H26" s="18">
        <v>45138</v>
      </c>
    </row>
    <row r="27" spans="2:8" ht="52.5" x14ac:dyDescent="0.4">
      <c r="B27" s="17" t="s">
        <v>463</v>
      </c>
      <c r="C27" s="18">
        <v>45101</v>
      </c>
      <c r="D27" s="19" t="s">
        <v>228</v>
      </c>
      <c r="E27" s="19" t="s">
        <v>464</v>
      </c>
      <c r="F27" s="20">
        <v>129844</v>
      </c>
      <c r="G27" s="21" t="s">
        <v>15</v>
      </c>
      <c r="H27" s="18">
        <v>45138</v>
      </c>
    </row>
    <row r="28" spans="2:8" x14ac:dyDescent="0.4">
      <c r="B28" s="17" t="s">
        <v>465</v>
      </c>
      <c r="C28" s="18">
        <v>45104</v>
      </c>
      <c r="D28" s="19" t="s">
        <v>466</v>
      </c>
      <c r="E28" s="19" t="s">
        <v>467</v>
      </c>
      <c r="F28" s="20">
        <v>3600</v>
      </c>
      <c r="G28" s="21" t="s">
        <v>15</v>
      </c>
      <c r="H28" s="18">
        <v>45138</v>
      </c>
    </row>
    <row r="29" spans="2:8" x14ac:dyDescent="0.4">
      <c r="B29" s="17" t="s">
        <v>468</v>
      </c>
      <c r="C29" s="18">
        <v>45104</v>
      </c>
      <c r="D29" s="19" t="s">
        <v>469</v>
      </c>
      <c r="E29" s="19" t="s">
        <v>470</v>
      </c>
      <c r="F29" s="20">
        <v>35518</v>
      </c>
      <c r="G29" s="21" t="s">
        <v>15</v>
      </c>
      <c r="H29" s="18">
        <v>45138</v>
      </c>
    </row>
    <row r="30" spans="2:8" x14ac:dyDescent="0.4">
      <c r="B30" s="17" t="s">
        <v>471</v>
      </c>
      <c r="C30" s="18">
        <v>45104</v>
      </c>
      <c r="D30" s="19" t="s">
        <v>26</v>
      </c>
      <c r="E30" s="19" t="s">
        <v>472</v>
      </c>
      <c r="F30" s="20">
        <v>302657.84000000003</v>
      </c>
      <c r="G30" s="21" t="s">
        <v>15</v>
      </c>
      <c r="H30" s="18">
        <v>45138</v>
      </c>
    </row>
    <row r="31" spans="2:8" x14ac:dyDescent="0.4">
      <c r="B31" s="17" t="s">
        <v>427</v>
      </c>
      <c r="C31" s="18">
        <v>45105</v>
      </c>
      <c r="D31" s="19" t="s">
        <v>473</v>
      </c>
      <c r="E31" s="19" t="s">
        <v>474</v>
      </c>
      <c r="F31" s="20">
        <v>118354</v>
      </c>
      <c r="G31" s="21" t="s">
        <v>15</v>
      </c>
      <c r="H31" s="18">
        <v>45138</v>
      </c>
    </row>
    <row r="32" spans="2:8" ht="52.5" x14ac:dyDescent="0.4">
      <c r="B32" s="17" t="s">
        <v>475</v>
      </c>
      <c r="C32" s="18">
        <v>45105</v>
      </c>
      <c r="D32" s="19" t="s">
        <v>228</v>
      </c>
      <c r="E32" s="19" t="s">
        <v>476</v>
      </c>
      <c r="F32" s="20">
        <v>192006.1</v>
      </c>
      <c r="G32" s="21" t="s">
        <v>15</v>
      </c>
      <c r="H32" s="18">
        <v>45138</v>
      </c>
    </row>
    <row r="33" spans="2:8" ht="52.5" x14ac:dyDescent="0.4">
      <c r="B33" s="17" t="s">
        <v>404</v>
      </c>
      <c r="C33" s="18">
        <v>45107</v>
      </c>
      <c r="D33" s="19" t="s">
        <v>405</v>
      </c>
      <c r="E33" s="19" t="s">
        <v>477</v>
      </c>
      <c r="F33" s="20">
        <v>45000</v>
      </c>
      <c r="G33" s="21" t="s">
        <v>15</v>
      </c>
      <c r="H33" s="18">
        <v>45138</v>
      </c>
    </row>
    <row r="34" spans="2:8" ht="78.75" x14ac:dyDescent="0.4">
      <c r="B34" s="17" t="s">
        <v>366</v>
      </c>
      <c r="C34" s="18">
        <v>45107</v>
      </c>
      <c r="D34" s="19" t="s">
        <v>478</v>
      </c>
      <c r="E34" s="19" t="s">
        <v>479</v>
      </c>
      <c r="F34" s="20">
        <v>10000</v>
      </c>
      <c r="G34" s="21" t="s">
        <v>15</v>
      </c>
      <c r="H34" s="18">
        <v>45138</v>
      </c>
    </row>
    <row r="35" spans="2:8" x14ac:dyDescent="0.4">
      <c r="B35" s="17" t="s">
        <v>31</v>
      </c>
      <c r="C35" s="18">
        <v>45107</v>
      </c>
      <c r="D35" s="19" t="s">
        <v>259</v>
      </c>
      <c r="E35" s="19" t="s">
        <v>403</v>
      </c>
      <c r="F35" s="20">
        <v>1835450</v>
      </c>
      <c r="G35" s="21" t="s">
        <v>15</v>
      </c>
      <c r="H35" s="18">
        <v>45138</v>
      </c>
    </row>
    <row r="36" spans="2:8" x14ac:dyDescent="0.4">
      <c r="B36" s="26"/>
      <c r="C36" s="26"/>
      <c r="D36" s="26"/>
      <c r="E36" s="26" t="s">
        <v>39</v>
      </c>
      <c r="F36" s="24">
        <f>SUBTOTAL(109,Tabla434678910111213141516171819[MONTO])</f>
        <v>4255384.2200000007</v>
      </c>
      <c r="G36" s="25"/>
      <c r="H36" s="26"/>
    </row>
    <row r="37" spans="2:8" x14ac:dyDescent="0.4">
      <c r="B37" s="29" t="s">
        <v>40</v>
      </c>
      <c r="C37" s="29"/>
      <c r="D37" s="29"/>
      <c r="E37" s="29"/>
      <c r="G37" s="35"/>
      <c r="H37" s="29"/>
    </row>
    <row r="38" spans="2:8" x14ac:dyDescent="0.4">
      <c r="B38" s="29"/>
      <c r="C38" s="29"/>
      <c r="D38" s="29"/>
      <c r="E38" s="29"/>
      <c r="G38" s="35"/>
      <c r="H38" s="29"/>
    </row>
    <row r="39" spans="2:8" x14ac:dyDescent="0.4">
      <c r="B39" s="28" t="s">
        <v>41</v>
      </c>
      <c r="C39" s="29"/>
      <c r="D39" s="29"/>
      <c r="E39" s="28" t="s">
        <v>42</v>
      </c>
      <c r="G39" s="28" t="s">
        <v>43</v>
      </c>
      <c r="H39" s="29"/>
    </row>
    <row r="40" spans="2:8" x14ac:dyDescent="0.4">
      <c r="B40" s="29"/>
      <c r="C40" s="29"/>
      <c r="D40" s="29"/>
      <c r="E40" s="29"/>
      <c r="G40" s="35"/>
      <c r="H40" s="29"/>
    </row>
    <row r="41" spans="2:8" x14ac:dyDescent="0.4">
      <c r="B41" s="29"/>
      <c r="C41" s="29"/>
      <c r="D41" s="29"/>
      <c r="E41" s="29"/>
      <c r="G41" s="35"/>
      <c r="H41" s="29"/>
    </row>
    <row r="42" spans="2:8" x14ac:dyDescent="0.4">
      <c r="B42" s="36" t="s">
        <v>44</v>
      </c>
      <c r="E42" s="30" t="s">
        <v>45</v>
      </c>
      <c r="G42" s="30" t="s">
        <v>46</v>
      </c>
    </row>
    <row r="43" spans="2:8" x14ac:dyDescent="0.4">
      <c r="B43" s="36" t="s">
        <v>47</v>
      </c>
      <c r="E43" s="30" t="s">
        <v>48</v>
      </c>
      <c r="G43" s="30" t="s">
        <v>49</v>
      </c>
    </row>
    <row r="44" spans="2:8" x14ac:dyDescent="0.4">
      <c r="B44" s="28" t="s">
        <v>50</v>
      </c>
      <c r="E44" s="30" t="s">
        <v>51</v>
      </c>
      <c r="F44" s="37"/>
      <c r="G44" s="30" t="s">
        <v>52</v>
      </c>
    </row>
    <row r="46" spans="2:8" x14ac:dyDescent="0.4">
      <c r="E46" s="37"/>
    </row>
    <row r="47" spans="2:8" x14ac:dyDescent="0.4">
      <c r="E47" s="37"/>
    </row>
    <row r="48" spans="2:8" x14ac:dyDescent="0.4">
      <c r="E48" s="37"/>
    </row>
    <row r="50" spans="2:5" x14ac:dyDescent="0.4">
      <c r="B50" s="29"/>
    </row>
    <row r="63" spans="2:5" x14ac:dyDescent="0.4">
      <c r="E6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BD2B-89B7-4601-B840-C8DBF1E17F0F}">
  <dimension ref="B1:H60"/>
  <sheetViews>
    <sheetView zoomScale="40" zoomScaleNormal="40" workbookViewId="0">
      <selection activeCell="F31" sqref="F31"/>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480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ht="52.5" x14ac:dyDescent="0.4">
      <c r="B13" s="17" t="s">
        <v>441</v>
      </c>
      <c r="C13" s="18">
        <v>45072</v>
      </c>
      <c r="D13" s="19" t="s">
        <v>481</v>
      </c>
      <c r="E13" s="19" t="s">
        <v>482</v>
      </c>
      <c r="F13" s="20">
        <v>38114</v>
      </c>
      <c r="G13" s="21" t="s">
        <v>15</v>
      </c>
      <c r="H13" s="18">
        <v>45169</v>
      </c>
    </row>
    <row r="14" spans="2:8" ht="52.5" x14ac:dyDescent="0.4">
      <c r="B14" s="17" t="s">
        <v>483</v>
      </c>
      <c r="C14" s="18">
        <v>45072</v>
      </c>
      <c r="D14" s="19" t="s">
        <v>481</v>
      </c>
      <c r="E14" s="19" t="s">
        <v>484</v>
      </c>
      <c r="F14" s="20">
        <v>11646.6</v>
      </c>
      <c r="G14" s="21" t="s">
        <v>15</v>
      </c>
      <c r="H14" s="18">
        <v>45169</v>
      </c>
    </row>
    <row r="15" spans="2:8" x14ac:dyDescent="0.4">
      <c r="B15" s="17" t="s">
        <v>214</v>
      </c>
      <c r="C15" s="18">
        <v>45082</v>
      </c>
      <c r="D15" s="19" t="s">
        <v>446</v>
      </c>
      <c r="E15" s="19" t="s">
        <v>485</v>
      </c>
      <c r="F15" s="20">
        <v>175200</v>
      </c>
      <c r="G15" s="21" t="s">
        <v>15</v>
      </c>
      <c r="H15" s="18">
        <v>45169</v>
      </c>
    </row>
    <row r="16" spans="2:8" ht="52.5" x14ac:dyDescent="0.4">
      <c r="B16" s="17" t="s">
        <v>486</v>
      </c>
      <c r="C16" s="18">
        <v>45100</v>
      </c>
      <c r="D16" s="19" t="s">
        <v>54</v>
      </c>
      <c r="E16" s="19" t="s">
        <v>487</v>
      </c>
      <c r="F16" s="20">
        <v>314677.12</v>
      </c>
      <c r="G16" s="21" t="s">
        <v>15</v>
      </c>
      <c r="H16" s="18">
        <v>45169</v>
      </c>
    </row>
    <row r="17" spans="2:8" x14ac:dyDescent="0.4">
      <c r="B17" s="17" t="s">
        <v>488</v>
      </c>
      <c r="C17" s="18">
        <v>45113</v>
      </c>
      <c r="D17" s="19" t="s">
        <v>489</v>
      </c>
      <c r="E17" s="19" t="s">
        <v>490</v>
      </c>
      <c r="F17" s="20">
        <v>166911</v>
      </c>
      <c r="G17" s="21" t="s">
        <v>15</v>
      </c>
      <c r="H17" s="18">
        <v>45169</v>
      </c>
    </row>
    <row r="18" spans="2:8" x14ac:dyDescent="0.4">
      <c r="B18" s="17" t="s">
        <v>491</v>
      </c>
      <c r="C18" s="18">
        <v>45120</v>
      </c>
      <c r="D18" s="19" t="s">
        <v>492</v>
      </c>
      <c r="E18" s="19" t="s">
        <v>493</v>
      </c>
      <c r="F18" s="20">
        <v>568180</v>
      </c>
      <c r="G18" s="21" t="s">
        <v>15</v>
      </c>
      <c r="H18" s="18">
        <v>45169</v>
      </c>
    </row>
    <row r="19" spans="2:8" x14ac:dyDescent="0.4">
      <c r="B19" s="17" t="s">
        <v>19</v>
      </c>
      <c r="C19" s="18">
        <v>45120</v>
      </c>
      <c r="D19" s="19" t="s">
        <v>494</v>
      </c>
      <c r="E19" s="19" t="s">
        <v>495</v>
      </c>
      <c r="F19" s="20">
        <v>35000</v>
      </c>
      <c r="G19" s="21" t="s">
        <v>15</v>
      </c>
      <c r="H19" s="18">
        <v>45169</v>
      </c>
    </row>
    <row r="20" spans="2:8" ht="52.5" x14ac:dyDescent="0.4">
      <c r="B20" s="17" t="s">
        <v>496</v>
      </c>
      <c r="C20" s="18">
        <v>45124</v>
      </c>
      <c r="D20" s="19" t="s">
        <v>178</v>
      </c>
      <c r="E20" s="19" t="s">
        <v>497</v>
      </c>
      <c r="F20" s="20">
        <v>15000</v>
      </c>
      <c r="G20" s="21" t="s">
        <v>15</v>
      </c>
      <c r="H20" s="18">
        <v>45169</v>
      </c>
    </row>
    <row r="21" spans="2:8" ht="52.5" x14ac:dyDescent="0.4">
      <c r="B21" s="17" t="s">
        <v>498</v>
      </c>
      <c r="C21" s="18">
        <v>45124</v>
      </c>
      <c r="D21" s="19" t="s">
        <v>473</v>
      </c>
      <c r="E21" s="19" t="s">
        <v>499</v>
      </c>
      <c r="F21" s="20">
        <v>20532</v>
      </c>
      <c r="G21" s="21" t="s">
        <v>15</v>
      </c>
      <c r="H21" s="18">
        <v>45169</v>
      </c>
    </row>
    <row r="22" spans="2:8" ht="52.5" x14ac:dyDescent="0.4">
      <c r="B22" s="17" t="s">
        <v>500</v>
      </c>
      <c r="C22" s="18">
        <v>45124</v>
      </c>
      <c r="D22" s="19" t="s">
        <v>223</v>
      </c>
      <c r="E22" s="19" t="s">
        <v>501</v>
      </c>
      <c r="F22" s="20">
        <v>14878.5</v>
      </c>
      <c r="G22" s="21" t="s">
        <v>15</v>
      </c>
      <c r="H22" s="18">
        <v>45169</v>
      </c>
    </row>
    <row r="23" spans="2:8" x14ac:dyDescent="0.4">
      <c r="B23" s="17" t="s">
        <v>502</v>
      </c>
      <c r="C23" s="18">
        <v>45125</v>
      </c>
      <c r="D23" s="19" t="s">
        <v>280</v>
      </c>
      <c r="E23" s="19" t="s">
        <v>503</v>
      </c>
      <c r="F23" s="20">
        <v>78139.8</v>
      </c>
      <c r="G23" s="21" t="s">
        <v>15</v>
      </c>
      <c r="H23" s="18">
        <v>45169</v>
      </c>
    </row>
    <row r="24" spans="2:8" ht="52.5" x14ac:dyDescent="0.4">
      <c r="B24" s="17" t="s">
        <v>504</v>
      </c>
      <c r="C24" s="18">
        <v>45126</v>
      </c>
      <c r="D24" s="19" t="s">
        <v>35</v>
      </c>
      <c r="E24" s="19" t="s">
        <v>505</v>
      </c>
      <c r="F24" s="20">
        <v>263747.59000000003</v>
      </c>
      <c r="G24" s="21" t="s">
        <v>15</v>
      </c>
      <c r="H24" s="18">
        <v>45169</v>
      </c>
    </row>
    <row r="25" spans="2:8" ht="52.5" x14ac:dyDescent="0.4">
      <c r="B25" s="17" t="s">
        <v>177</v>
      </c>
      <c r="C25" s="18">
        <v>45127</v>
      </c>
      <c r="D25" s="19" t="s">
        <v>70</v>
      </c>
      <c r="E25" s="19" t="s">
        <v>506</v>
      </c>
      <c r="F25" s="20">
        <v>31270</v>
      </c>
      <c r="G25" s="21" t="s">
        <v>15</v>
      </c>
      <c r="H25" s="18">
        <v>45169</v>
      </c>
    </row>
    <row r="26" spans="2:8" ht="52.5" x14ac:dyDescent="0.4">
      <c r="B26" s="17" t="s">
        <v>507</v>
      </c>
      <c r="C26" s="18">
        <v>45131</v>
      </c>
      <c r="D26" s="19" t="s">
        <v>23</v>
      </c>
      <c r="E26" s="19" t="s">
        <v>508</v>
      </c>
      <c r="F26" s="20">
        <v>129844</v>
      </c>
      <c r="G26" s="21" t="s">
        <v>15</v>
      </c>
      <c r="H26" s="18">
        <v>45169</v>
      </c>
    </row>
    <row r="27" spans="2:8" x14ac:dyDescent="0.4">
      <c r="B27" s="17" t="s">
        <v>509</v>
      </c>
      <c r="C27" s="18">
        <v>45131</v>
      </c>
      <c r="D27" s="19" t="s">
        <v>510</v>
      </c>
      <c r="E27" s="19" t="s">
        <v>511</v>
      </c>
      <c r="F27" s="20">
        <v>33158</v>
      </c>
      <c r="G27" s="21" t="s">
        <v>15</v>
      </c>
      <c r="H27" s="18">
        <v>45169</v>
      </c>
    </row>
    <row r="28" spans="2:8" x14ac:dyDescent="0.4">
      <c r="B28" s="17" t="s">
        <v>512</v>
      </c>
      <c r="C28" s="18">
        <v>45133</v>
      </c>
      <c r="D28" s="19" t="s">
        <v>473</v>
      </c>
      <c r="E28" s="19" t="s">
        <v>513</v>
      </c>
      <c r="F28" s="20">
        <v>22066</v>
      </c>
      <c r="G28" s="21" t="s">
        <v>15</v>
      </c>
      <c r="H28" s="18">
        <v>45169</v>
      </c>
    </row>
    <row r="29" spans="2:8" ht="52.5" x14ac:dyDescent="0.4">
      <c r="B29" s="17" t="s">
        <v>514</v>
      </c>
      <c r="C29" s="18">
        <v>45135</v>
      </c>
      <c r="D29" s="19" t="s">
        <v>23</v>
      </c>
      <c r="E29" s="19" t="s">
        <v>515</v>
      </c>
      <c r="F29" s="20">
        <v>192006.1</v>
      </c>
      <c r="G29" s="21" t="s">
        <v>15</v>
      </c>
      <c r="H29" s="18">
        <v>45169</v>
      </c>
    </row>
    <row r="30" spans="2:8" x14ac:dyDescent="0.4">
      <c r="B30" s="17" t="s">
        <v>151</v>
      </c>
      <c r="C30" s="18">
        <v>45135</v>
      </c>
      <c r="D30" s="19" t="s">
        <v>516</v>
      </c>
      <c r="E30" s="19" t="s">
        <v>517</v>
      </c>
      <c r="F30" s="20">
        <v>25000</v>
      </c>
      <c r="G30" s="21" t="s">
        <v>15</v>
      </c>
      <c r="H30" s="18">
        <v>45169</v>
      </c>
    </row>
    <row r="31" spans="2:8" x14ac:dyDescent="0.4">
      <c r="B31" s="17" t="s">
        <v>518</v>
      </c>
      <c r="C31" s="18">
        <v>45135</v>
      </c>
      <c r="D31" s="19" t="s">
        <v>26</v>
      </c>
      <c r="E31" s="19" t="s">
        <v>519</v>
      </c>
      <c r="F31" s="20">
        <v>297194.83</v>
      </c>
      <c r="G31" s="21" t="s">
        <v>15</v>
      </c>
      <c r="H31" s="18">
        <v>45169</v>
      </c>
    </row>
    <row r="32" spans="2:8" x14ac:dyDescent="0.4">
      <c r="B32" s="17" t="s">
        <v>31</v>
      </c>
      <c r="C32" s="18">
        <v>45138</v>
      </c>
      <c r="D32" s="19" t="s">
        <v>259</v>
      </c>
      <c r="E32" s="19" t="s">
        <v>403</v>
      </c>
      <c r="F32" s="20">
        <v>1781610</v>
      </c>
      <c r="G32" s="21" t="s">
        <v>15</v>
      </c>
      <c r="H32" s="18">
        <v>45169</v>
      </c>
    </row>
    <row r="33" spans="2:8" x14ac:dyDescent="0.4">
      <c r="B33" s="26"/>
      <c r="C33" s="26"/>
      <c r="D33" s="26"/>
      <c r="E33" s="26" t="s">
        <v>39</v>
      </c>
      <c r="F33" s="24">
        <f>SUBTOTAL(109,Tabla43467891011121314151617181920[MONTO])</f>
        <v>4214175.54</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3"/>
  <sheetViews>
    <sheetView zoomScale="40" zoomScaleNormal="40" workbookViewId="0">
      <selection activeCell="F17" sqref="F17"/>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9" t="s">
        <v>0</v>
      </c>
      <c r="C2" s="49"/>
      <c r="D2" s="49"/>
      <c r="E2" s="49"/>
      <c r="F2" s="49"/>
      <c r="G2" s="49"/>
      <c r="H2" s="49"/>
      <c r="I2" s="1"/>
      <c r="J2" s="1"/>
    </row>
    <row r="3" spans="2:10" s="4" customFormat="1" ht="33.75" x14ac:dyDescent="0.35">
      <c r="B3" s="50" t="s">
        <v>1</v>
      </c>
      <c r="C3" s="49"/>
      <c r="D3" s="49"/>
      <c r="E3" s="49"/>
      <c r="F3" s="49"/>
      <c r="G3" s="49"/>
      <c r="H3" s="49"/>
    </row>
    <row r="4" spans="2:10" ht="33.75" x14ac:dyDescent="0.25">
      <c r="B4" s="49" t="s">
        <v>2</v>
      </c>
      <c r="C4" s="49"/>
      <c r="D4" s="49"/>
      <c r="E4" s="49"/>
      <c r="F4" s="49"/>
      <c r="G4" s="49"/>
      <c r="H4" s="49"/>
      <c r="I4" s="1"/>
      <c r="J4" s="1"/>
    </row>
    <row r="5" spans="2:10" ht="28.5" customHeight="1" x14ac:dyDescent="0.25">
      <c r="B5" s="47"/>
      <c r="C5" s="47"/>
      <c r="D5" s="47"/>
      <c r="E5" s="47"/>
      <c r="F5" s="47"/>
      <c r="G5" s="47"/>
      <c r="H5" s="47"/>
      <c r="I5" s="1"/>
      <c r="J5" s="1"/>
    </row>
    <row r="6" spans="2:10" ht="36" x14ac:dyDescent="0.25">
      <c r="B6" s="51" t="s">
        <v>53</v>
      </c>
      <c r="C6" s="51"/>
      <c r="D6" s="51"/>
      <c r="E6" s="51"/>
      <c r="F6" s="51"/>
      <c r="G6" s="51"/>
      <c r="H6" s="51"/>
      <c r="I6" s="1"/>
      <c r="J6" s="1"/>
    </row>
    <row r="7" spans="2:10" ht="28.5" customHeight="1" x14ac:dyDescent="0.25">
      <c r="B7" s="52" t="s">
        <v>0</v>
      </c>
      <c r="C7" s="52"/>
      <c r="D7" s="52"/>
      <c r="E7" s="52"/>
      <c r="F7" s="52"/>
      <c r="G7" s="52"/>
      <c r="H7" s="52"/>
      <c r="I7" s="1"/>
      <c r="J7" s="1"/>
    </row>
    <row r="8" spans="2:10" ht="21" customHeight="1" x14ac:dyDescent="0.25">
      <c r="B8" s="47"/>
      <c r="C8" s="47"/>
      <c r="D8" s="47"/>
      <c r="E8" s="47"/>
      <c r="F8" s="47"/>
      <c r="G8" s="47"/>
      <c r="H8" s="47"/>
      <c r="I8" s="1"/>
      <c r="J8" s="1"/>
    </row>
    <row r="9" spans="2:10" ht="26.25" x14ac:dyDescent="0.25">
      <c r="B9" s="48" t="s">
        <v>4</v>
      </c>
      <c r="C9" s="48"/>
      <c r="D9" s="48"/>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44651</v>
      </c>
    </row>
    <row r="14" spans="2:10" ht="52.5" x14ac:dyDescent="0.25">
      <c r="B14" s="17">
        <v>156</v>
      </c>
      <c r="C14" s="18">
        <v>44531</v>
      </c>
      <c r="D14" s="19" t="s">
        <v>54</v>
      </c>
      <c r="E14" s="19" t="s">
        <v>55</v>
      </c>
      <c r="F14" s="20">
        <v>77563.199999999997</v>
      </c>
      <c r="G14" s="21" t="s">
        <v>15</v>
      </c>
      <c r="H14" s="18">
        <v>44651</v>
      </c>
    </row>
    <row r="15" spans="2:10" ht="26.25" x14ac:dyDescent="0.25">
      <c r="B15" s="17" t="s">
        <v>56</v>
      </c>
      <c r="C15" s="18">
        <v>44537</v>
      </c>
      <c r="D15" s="19" t="s">
        <v>57</v>
      </c>
      <c r="E15" s="19" t="s">
        <v>58</v>
      </c>
      <c r="F15" s="20">
        <v>140550.51999999999</v>
      </c>
      <c r="G15" s="21" t="s">
        <v>15</v>
      </c>
      <c r="H15" s="18">
        <v>44651</v>
      </c>
    </row>
    <row r="16" spans="2:10" ht="26.25" x14ac:dyDescent="0.25">
      <c r="B16" s="17" t="s">
        <v>59</v>
      </c>
      <c r="C16" s="18">
        <v>44545</v>
      </c>
      <c r="D16" s="19" t="s">
        <v>60</v>
      </c>
      <c r="E16" s="19" t="s">
        <v>61</v>
      </c>
      <c r="F16" s="20">
        <v>37789.5</v>
      </c>
      <c r="G16" s="21" t="s">
        <v>15</v>
      </c>
      <c r="H16" s="18">
        <v>44651</v>
      </c>
    </row>
    <row r="17" spans="2:8" ht="52.5" x14ac:dyDescent="0.25">
      <c r="B17" s="17" t="s">
        <v>16</v>
      </c>
      <c r="C17" s="18">
        <v>44547</v>
      </c>
      <c r="D17" s="19" t="s">
        <v>17</v>
      </c>
      <c r="E17" s="19" t="s">
        <v>18</v>
      </c>
      <c r="F17" s="20">
        <v>23600</v>
      </c>
      <c r="G17" s="21" t="s">
        <v>15</v>
      </c>
      <c r="H17" s="18">
        <v>44651</v>
      </c>
    </row>
    <row r="18" spans="2:8" ht="26.25" x14ac:dyDescent="0.25">
      <c r="B18" s="17" t="s">
        <v>62</v>
      </c>
      <c r="C18" s="18">
        <v>44560</v>
      </c>
      <c r="D18" s="19" t="s">
        <v>63</v>
      </c>
      <c r="E18" s="19" t="s">
        <v>64</v>
      </c>
      <c r="F18" s="20">
        <v>1684.8</v>
      </c>
      <c r="G18" s="21" t="s">
        <v>15</v>
      </c>
      <c r="H18" s="18">
        <v>44651</v>
      </c>
    </row>
    <row r="19" spans="2:8" ht="52.5" x14ac:dyDescent="0.25">
      <c r="B19" s="17" t="s">
        <v>28</v>
      </c>
      <c r="C19" s="18">
        <v>44592</v>
      </c>
      <c r="D19" s="19" t="s">
        <v>65</v>
      </c>
      <c r="E19" s="19" t="s">
        <v>30</v>
      </c>
      <c r="F19" s="20">
        <v>50000</v>
      </c>
      <c r="G19" s="21" t="s">
        <v>15</v>
      </c>
      <c r="H19" s="18">
        <v>44651</v>
      </c>
    </row>
    <row r="20" spans="2:8" ht="26.25" x14ac:dyDescent="0.25">
      <c r="B20" s="17" t="s">
        <v>66</v>
      </c>
      <c r="C20" s="18">
        <v>44609</v>
      </c>
      <c r="D20" s="19" t="s">
        <v>67</v>
      </c>
      <c r="E20" s="19" t="s">
        <v>68</v>
      </c>
      <c r="F20" s="20">
        <v>77847</v>
      </c>
      <c r="G20" s="21" t="s">
        <v>15</v>
      </c>
      <c r="H20" s="18">
        <v>44651</v>
      </c>
    </row>
    <row r="21" spans="2:8" ht="26.25" x14ac:dyDescent="0.25">
      <c r="B21" s="17" t="s">
        <v>69</v>
      </c>
      <c r="C21" s="18">
        <v>44611</v>
      </c>
      <c r="D21" s="19" t="s">
        <v>70</v>
      </c>
      <c r="E21" s="19" t="s">
        <v>71</v>
      </c>
      <c r="F21" s="20">
        <v>27140</v>
      </c>
      <c r="G21" s="21" t="s">
        <v>15</v>
      </c>
      <c r="H21" s="18">
        <v>44651</v>
      </c>
    </row>
    <row r="22" spans="2:8" ht="26.25" x14ac:dyDescent="0.25">
      <c r="B22" s="17" t="s">
        <v>72</v>
      </c>
      <c r="C22" s="18">
        <v>44615</v>
      </c>
      <c r="D22" s="19" t="s">
        <v>35</v>
      </c>
      <c r="E22" s="19" t="s">
        <v>73</v>
      </c>
      <c r="F22" s="20">
        <v>147617.06</v>
      </c>
      <c r="G22" s="21" t="s">
        <v>15</v>
      </c>
      <c r="H22" s="18">
        <v>44651</v>
      </c>
    </row>
    <row r="23" spans="2:8" ht="26.25" x14ac:dyDescent="0.25">
      <c r="B23" s="17" t="s">
        <v>74</v>
      </c>
      <c r="C23" s="18">
        <v>44616</v>
      </c>
      <c r="D23" s="19" t="s">
        <v>20</v>
      </c>
      <c r="E23" s="19" t="s">
        <v>21</v>
      </c>
      <c r="F23" s="20">
        <v>603050.80000000005</v>
      </c>
      <c r="G23" s="21" t="s">
        <v>15</v>
      </c>
      <c r="H23" s="18">
        <v>44651</v>
      </c>
    </row>
    <row r="24" spans="2:8" ht="26.25" x14ac:dyDescent="0.25">
      <c r="B24" s="17" t="s">
        <v>31</v>
      </c>
      <c r="C24" s="18">
        <v>44620</v>
      </c>
      <c r="D24" s="19" t="s">
        <v>37</v>
      </c>
      <c r="E24" s="19" t="s">
        <v>38</v>
      </c>
      <c r="F24" s="20">
        <v>4454460</v>
      </c>
      <c r="G24" s="21" t="s">
        <v>15</v>
      </c>
      <c r="H24" s="18">
        <v>44651</v>
      </c>
    </row>
    <row r="25" spans="2:8" ht="26.25" x14ac:dyDescent="0.25">
      <c r="B25" s="17" t="s">
        <v>75</v>
      </c>
      <c r="C25" s="18">
        <v>44620</v>
      </c>
      <c r="D25" s="19" t="s">
        <v>26</v>
      </c>
      <c r="E25" s="19" t="s">
        <v>76</v>
      </c>
      <c r="F25" s="20">
        <v>441020.92</v>
      </c>
      <c r="G25" s="21" t="s">
        <v>15</v>
      </c>
      <c r="H25" s="18">
        <v>44651</v>
      </c>
    </row>
    <row r="26" spans="2:8" ht="26.25" x14ac:dyDescent="0.25">
      <c r="B26" s="26"/>
      <c r="C26" s="26"/>
      <c r="D26" s="26"/>
      <c r="E26" s="26" t="s">
        <v>39</v>
      </c>
      <c r="F26" s="24">
        <f>SUBTOTAL(109,Tabla4[MONTO])</f>
        <v>6152738.2599999998</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2:H2"/>
    <mergeCell ref="B5:H5"/>
    <mergeCell ref="B8:H8"/>
    <mergeCell ref="B9:D9"/>
    <mergeCell ref="B7:H7"/>
    <mergeCell ref="B6:H6"/>
    <mergeCell ref="B4:H4"/>
    <mergeCell ref="B3:H3"/>
  </mergeCells>
  <phoneticPr fontId="14" type="noConversion"/>
  <pageMargins left="0.11811023622047245" right="0" top="0" bottom="0" header="0.51181102362204722" footer="0.31496062992125984"/>
  <pageSetup paperSize="5" scale="34"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2E3F-1432-4BAB-BB82-85045D11D8E4}">
  <dimension ref="B1:H58"/>
  <sheetViews>
    <sheetView zoomScale="40" zoomScaleNormal="40" workbookViewId="0">
      <selection activeCell="O17" sqref="O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520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ht="52.5" x14ac:dyDescent="0.4">
      <c r="B13" s="17" t="s">
        <v>521</v>
      </c>
      <c r="C13" s="18">
        <v>45133</v>
      </c>
      <c r="D13" s="19" t="s">
        <v>431</v>
      </c>
      <c r="E13" s="19" t="s">
        <v>522</v>
      </c>
      <c r="F13" s="20">
        <v>20000</v>
      </c>
      <c r="G13" s="21" t="s">
        <v>15</v>
      </c>
      <c r="H13" s="18">
        <v>45199</v>
      </c>
    </row>
    <row r="14" spans="2:8" ht="52.5" x14ac:dyDescent="0.4">
      <c r="B14" s="17" t="s">
        <v>427</v>
      </c>
      <c r="C14" s="18">
        <v>45139</v>
      </c>
      <c r="D14" s="19" t="s">
        <v>303</v>
      </c>
      <c r="E14" s="19" t="s">
        <v>523</v>
      </c>
      <c r="F14" s="20">
        <v>296672.13</v>
      </c>
      <c r="G14" s="21" t="s">
        <v>15</v>
      </c>
      <c r="H14" s="18">
        <v>45199</v>
      </c>
    </row>
    <row r="15" spans="2:8" x14ac:dyDescent="0.4">
      <c r="B15" s="17" t="s">
        <v>524</v>
      </c>
      <c r="C15" s="18">
        <v>45140</v>
      </c>
      <c r="D15" s="19" t="s">
        <v>525</v>
      </c>
      <c r="E15" s="19" t="s">
        <v>526</v>
      </c>
      <c r="F15" s="20">
        <v>18798.75</v>
      </c>
      <c r="G15" s="21" t="s">
        <v>15</v>
      </c>
      <c r="H15" s="18">
        <v>45199</v>
      </c>
    </row>
    <row r="16" spans="2:8" ht="52.5" x14ac:dyDescent="0.4">
      <c r="B16" s="17" t="s">
        <v>270</v>
      </c>
      <c r="C16" s="18">
        <v>45149</v>
      </c>
      <c r="D16" s="19" t="s">
        <v>527</v>
      </c>
      <c r="E16" s="19" t="s">
        <v>528</v>
      </c>
      <c r="F16" s="20">
        <v>198240</v>
      </c>
      <c r="G16" s="21" t="s">
        <v>15</v>
      </c>
      <c r="H16" s="18">
        <v>45199</v>
      </c>
    </row>
    <row r="17" spans="2:8" ht="52.5" x14ac:dyDescent="0.4">
      <c r="B17" s="17" t="s">
        <v>529</v>
      </c>
      <c r="C17" s="18">
        <v>45156</v>
      </c>
      <c r="D17" s="19" t="s">
        <v>178</v>
      </c>
      <c r="E17" s="19" t="s">
        <v>530</v>
      </c>
      <c r="F17" s="20">
        <v>30000</v>
      </c>
      <c r="G17" s="21" t="s">
        <v>15</v>
      </c>
      <c r="H17" s="18">
        <v>45199</v>
      </c>
    </row>
    <row r="18" spans="2:8" ht="52.5" x14ac:dyDescent="0.4">
      <c r="B18" s="17" t="s">
        <v>531</v>
      </c>
      <c r="C18" s="18">
        <v>45156</v>
      </c>
      <c r="D18" s="19" t="s">
        <v>35</v>
      </c>
      <c r="E18" s="19" t="s">
        <v>532</v>
      </c>
      <c r="F18" s="20">
        <v>260057.78</v>
      </c>
      <c r="G18" s="21" t="s">
        <v>15</v>
      </c>
      <c r="H18" s="18">
        <v>45199</v>
      </c>
    </row>
    <row r="19" spans="2:8" ht="52.5" x14ac:dyDescent="0.4">
      <c r="B19" s="17" t="s">
        <v>533</v>
      </c>
      <c r="C19" s="18">
        <v>45156</v>
      </c>
      <c r="D19" s="19" t="s">
        <v>280</v>
      </c>
      <c r="E19" s="19" t="s">
        <v>534</v>
      </c>
      <c r="F19" s="20">
        <v>78138.8</v>
      </c>
      <c r="G19" s="21" t="s">
        <v>15</v>
      </c>
      <c r="H19" s="18">
        <v>45199</v>
      </c>
    </row>
    <row r="20" spans="2:8" ht="52.5" x14ac:dyDescent="0.4">
      <c r="B20" s="17" t="s">
        <v>535</v>
      </c>
      <c r="C20" s="18">
        <v>45159</v>
      </c>
      <c r="D20" s="19" t="s">
        <v>536</v>
      </c>
      <c r="E20" s="19" t="s">
        <v>537</v>
      </c>
      <c r="F20" s="20">
        <v>50525</v>
      </c>
      <c r="G20" s="21" t="s">
        <v>15</v>
      </c>
      <c r="H20" s="18">
        <v>45199</v>
      </c>
    </row>
    <row r="21" spans="2:8" ht="52.5" x14ac:dyDescent="0.4">
      <c r="B21" s="17" t="s">
        <v>538</v>
      </c>
      <c r="C21" s="18">
        <v>45162</v>
      </c>
      <c r="D21" s="19" t="s">
        <v>23</v>
      </c>
      <c r="E21" s="19" t="s">
        <v>539</v>
      </c>
      <c r="F21" s="20">
        <v>129844</v>
      </c>
      <c r="G21" s="21" t="s">
        <v>15</v>
      </c>
      <c r="H21" s="18">
        <v>45199</v>
      </c>
    </row>
    <row r="22" spans="2:8" ht="52.5" x14ac:dyDescent="0.4">
      <c r="B22" s="17" t="s">
        <v>540</v>
      </c>
      <c r="C22" s="18">
        <v>45162</v>
      </c>
      <c r="D22" s="19" t="s">
        <v>541</v>
      </c>
      <c r="E22" s="19" t="s">
        <v>542</v>
      </c>
      <c r="F22" s="20">
        <v>86000</v>
      </c>
      <c r="G22" s="21" t="s">
        <v>15</v>
      </c>
      <c r="H22" s="18">
        <v>45199</v>
      </c>
    </row>
    <row r="23" spans="2:8" x14ac:dyDescent="0.4">
      <c r="B23" s="17" t="s">
        <v>543</v>
      </c>
      <c r="C23" s="18">
        <v>45163</v>
      </c>
      <c r="D23" s="19" t="s">
        <v>544</v>
      </c>
      <c r="E23" s="19" t="s">
        <v>545</v>
      </c>
      <c r="F23" s="20">
        <v>16380</v>
      </c>
      <c r="G23" s="21" t="s">
        <v>15</v>
      </c>
      <c r="H23" s="18">
        <v>45199</v>
      </c>
    </row>
    <row r="24" spans="2:8" ht="52.5" x14ac:dyDescent="0.4">
      <c r="B24" s="17" t="s">
        <v>546</v>
      </c>
      <c r="C24" s="18">
        <v>45163</v>
      </c>
      <c r="D24" s="19" t="s">
        <v>217</v>
      </c>
      <c r="E24" s="19" t="s">
        <v>547</v>
      </c>
      <c r="F24" s="20">
        <v>486425</v>
      </c>
      <c r="G24" s="21" t="s">
        <v>15</v>
      </c>
      <c r="H24" s="18">
        <v>45199</v>
      </c>
    </row>
    <row r="25" spans="2:8" x14ac:dyDescent="0.4">
      <c r="B25" s="17" t="s">
        <v>548</v>
      </c>
      <c r="C25" s="18">
        <v>45165</v>
      </c>
      <c r="D25" s="19" t="s">
        <v>26</v>
      </c>
      <c r="E25" s="19" t="s">
        <v>549</v>
      </c>
      <c r="F25" s="20">
        <v>305860.06</v>
      </c>
      <c r="G25" s="21" t="s">
        <v>15</v>
      </c>
      <c r="H25" s="18">
        <v>45199</v>
      </c>
    </row>
    <row r="26" spans="2:8" ht="52.5" x14ac:dyDescent="0.4">
      <c r="B26" s="17" t="s">
        <v>550</v>
      </c>
      <c r="C26" s="18">
        <v>45166</v>
      </c>
      <c r="D26" s="19" t="s">
        <v>23</v>
      </c>
      <c r="E26" s="19" t="s">
        <v>551</v>
      </c>
      <c r="F26" s="20">
        <v>192006.1</v>
      </c>
      <c r="G26" s="21" t="s">
        <v>15</v>
      </c>
      <c r="H26" s="18">
        <v>45199</v>
      </c>
    </row>
    <row r="27" spans="2:8" ht="52.5" x14ac:dyDescent="0.4">
      <c r="B27" s="17" t="s">
        <v>130</v>
      </c>
      <c r="C27" s="18">
        <v>45167</v>
      </c>
      <c r="D27" s="19" t="s">
        <v>552</v>
      </c>
      <c r="E27" s="19" t="s">
        <v>553</v>
      </c>
      <c r="F27" s="20">
        <v>201000.02</v>
      </c>
      <c r="G27" s="21" t="s">
        <v>15</v>
      </c>
      <c r="H27" s="18">
        <v>45199</v>
      </c>
    </row>
    <row r="28" spans="2:8" x14ac:dyDescent="0.4">
      <c r="B28" s="17" t="s">
        <v>554</v>
      </c>
      <c r="C28" s="18">
        <v>45167</v>
      </c>
      <c r="D28" s="19" t="s">
        <v>466</v>
      </c>
      <c r="E28" s="19" t="s">
        <v>232</v>
      </c>
      <c r="F28" s="20">
        <v>3600</v>
      </c>
      <c r="G28" s="21" t="s">
        <v>15</v>
      </c>
      <c r="H28" s="18">
        <v>45199</v>
      </c>
    </row>
    <row r="29" spans="2:8" ht="52.5" x14ac:dyDescent="0.4">
      <c r="B29" s="17" t="s">
        <v>555</v>
      </c>
      <c r="C29" s="18">
        <v>45169</v>
      </c>
      <c r="D29" s="19" t="s">
        <v>401</v>
      </c>
      <c r="E29" s="19" t="s">
        <v>556</v>
      </c>
      <c r="F29" s="20">
        <v>5310</v>
      </c>
      <c r="G29" s="21" t="s">
        <v>15</v>
      </c>
      <c r="H29" s="18">
        <v>45199</v>
      </c>
    </row>
    <row r="30" spans="2:8" x14ac:dyDescent="0.4">
      <c r="B30" s="17" t="s">
        <v>31</v>
      </c>
      <c r="C30" s="18">
        <v>45169</v>
      </c>
      <c r="D30" s="19" t="s">
        <v>259</v>
      </c>
      <c r="E30" s="19" t="s">
        <v>403</v>
      </c>
      <c r="F30" s="20">
        <v>1446200</v>
      </c>
      <c r="G30" s="21" t="s">
        <v>15</v>
      </c>
      <c r="H30" s="18">
        <v>45199</v>
      </c>
    </row>
    <row r="31" spans="2:8" x14ac:dyDescent="0.4">
      <c r="B31" s="26"/>
      <c r="C31" s="26"/>
      <c r="D31" s="26"/>
      <c r="E31" s="26" t="s">
        <v>39</v>
      </c>
      <c r="F31" s="24">
        <f>SUBTOTAL(109,Tabla434678910111213141516171819202122[MONTO])</f>
        <v>3825057.64</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A149-F7D7-4D78-AEEF-B5A97D308D1C}">
  <dimension ref="B1:H58"/>
  <sheetViews>
    <sheetView zoomScale="40" zoomScaleNormal="40" workbookViewId="0">
      <selection activeCell="F24" sqref="F2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557</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427</v>
      </c>
      <c r="C13" s="18">
        <v>45139</v>
      </c>
      <c r="D13" s="19" t="s">
        <v>303</v>
      </c>
      <c r="E13" s="19" t="s">
        <v>558</v>
      </c>
      <c r="F13" s="20">
        <v>296672.13</v>
      </c>
      <c r="G13" s="21" t="s">
        <v>15</v>
      </c>
      <c r="H13" s="18">
        <v>45230</v>
      </c>
    </row>
    <row r="14" spans="2:8" x14ac:dyDescent="0.4">
      <c r="B14" s="17" t="s">
        <v>116</v>
      </c>
      <c r="C14" s="18">
        <v>45140</v>
      </c>
      <c r="D14" s="19" t="s">
        <v>303</v>
      </c>
      <c r="E14" s="19" t="s">
        <v>559</v>
      </c>
      <c r="F14" s="20">
        <v>195054</v>
      </c>
      <c r="G14" s="21" t="s">
        <v>15</v>
      </c>
      <c r="H14" s="18">
        <v>45230</v>
      </c>
    </row>
    <row r="15" spans="2:8" ht="52.5" x14ac:dyDescent="0.4">
      <c r="B15" s="17" t="s">
        <v>270</v>
      </c>
      <c r="C15" s="18">
        <v>45149</v>
      </c>
      <c r="D15" s="19" t="s">
        <v>527</v>
      </c>
      <c r="E15" s="19" t="s">
        <v>528</v>
      </c>
      <c r="F15" s="20">
        <v>198240</v>
      </c>
      <c r="G15" s="21" t="s">
        <v>15</v>
      </c>
      <c r="H15" s="18">
        <v>45230</v>
      </c>
    </row>
    <row r="16" spans="2:8" ht="52.5" x14ac:dyDescent="0.4">
      <c r="B16" s="17" t="s">
        <v>560</v>
      </c>
      <c r="C16" s="18">
        <v>45156</v>
      </c>
      <c r="D16" s="19" t="s">
        <v>280</v>
      </c>
      <c r="E16" s="19" t="s">
        <v>561</v>
      </c>
      <c r="F16" s="20">
        <v>87531.199999999997</v>
      </c>
      <c r="G16" s="21" t="s">
        <v>15</v>
      </c>
      <c r="H16" s="18">
        <v>45230</v>
      </c>
    </row>
    <row r="17" spans="2:8" ht="52.5" x14ac:dyDescent="0.4">
      <c r="B17" s="17" t="s">
        <v>562</v>
      </c>
      <c r="C17" s="18">
        <v>45162</v>
      </c>
      <c r="D17" s="19" t="s">
        <v>23</v>
      </c>
      <c r="E17" s="19" t="s">
        <v>563</v>
      </c>
      <c r="F17" s="20">
        <v>129844</v>
      </c>
      <c r="G17" s="21" t="s">
        <v>15</v>
      </c>
      <c r="H17" s="18">
        <v>45230</v>
      </c>
    </row>
    <row r="18" spans="2:8" ht="52.5" x14ac:dyDescent="0.4">
      <c r="B18" s="17" t="s">
        <v>540</v>
      </c>
      <c r="C18" s="18">
        <v>45162</v>
      </c>
      <c r="D18" s="19" t="s">
        <v>541</v>
      </c>
      <c r="E18" s="19" t="s">
        <v>542</v>
      </c>
      <c r="F18" s="20">
        <v>86000</v>
      </c>
      <c r="G18" s="21" t="s">
        <v>15</v>
      </c>
      <c r="H18" s="18">
        <v>45230</v>
      </c>
    </row>
    <row r="19" spans="2:8" ht="52.5" x14ac:dyDescent="0.4">
      <c r="B19" s="17" t="s">
        <v>546</v>
      </c>
      <c r="C19" s="18">
        <v>45163</v>
      </c>
      <c r="D19" s="19" t="s">
        <v>217</v>
      </c>
      <c r="E19" s="19" t="s">
        <v>547</v>
      </c>
      <c r="F19" s="20">
        <v>486425</v>
      </c>
      <c r="G19" s="21" t="s">
        <v>15</v>
      </c>
      <c r="H19" s="18">
        <v>45230</v>
      </c>
    </row>
    <row r="20" spans="2:8" x14ac:dyDescent="0.4">
      <c r="B20" s="17" t="s">
        <v>564</v>
      </c>
      <c r="C20" s="18">
        <v>45175</v>
      </c>
      <c r="D20" s="19" t="s">
        <v>565</v>
      </c>
      <c r="E20" s="19" t="s">
        <v>566</v>
      </c>
      <c r="F20" s="20">
        <v>36698</v>
      </c>
      <c r="G20" s="21" t="s">
        <v>15</v>
      </c>
      <c r="H20" s="18">
        <v>45230</v>
      </c>
    </row>
    <row r="21" spans="2:8" ht="52.5" x14ac:dyDescent="0.4">
      <c r="B21" s="17" t="s">
        <v>567</v>
      </c>
      <c r="C21" s="18">
        <v>45175</v>
      </c>
      <c r="D21" s="19" t="s">
        <v>401</v>
      </c>
      <c r="E21" s="19" t="s">
        <v>568</v>
      </c>
      <c r="F21" s="20">
        <v>5310</v>
      </c>
      <c r="G21" s="21" t="s">
        <v>15</v>
      </c>
      <c r="H21" s="18">
        <v>45230</v>
      </c>
    </row>
    <row r="22" spans="2:8" x14ac:dyDescent="0.4">
      <c r="B22" s="17" t="s">
        <v>569</v>
      </c>
      <c r="C22" s="18">
        <v>45184</v>
      </c>
      <c r="D22" s="19" t="s">
        <v>466</v>
      </c>
      <c r="E22" s="19" t="s">
        <v>232</v>
      </c>
      <c r="F22" s="20">
        <v>3600</v>
      </c>
      <c r="G22" s="21" t="s">
        <v>15</v>
      </c>
      <c r="H22" s="18">
        <v>45230</v>
      </c>
    </row>
    <row r="23" spans="2:8" ht="52.5" x14ac:dyDescent="0.4">
      <c r="B23" s="17" t="s">
        <v>570</v>
      </c>
      <c r="C23" s="18">
        <v>45187</v>
      </c>
      <c r="D23" s="19" t="s">
        <v>35</v>
      </c>
      <c r="E23" s="19" t="s">
        <v>571</v>
      </c>
      <c r="F23" s="20">
        <v>248025.96</v>
      </c>
      <c r="G23" s="21" t="s">
        <v>15</v>
      </c>
      <c r="H23" s="18">
        <v>45230</v>
      </c>
    </row>
    <row r="24" spans="2:8" ht="52.5" x14ac:dyDescent="0.4">
      <c r="B24" s="17" t="s">
        <v>572</v>
      </c>
      <c r="C24" s="18">
        <v>45194</v>
      </c>
      <c r="D24" s="19" t="s">
        <v>565</v>
      </c>
      <c r="E24" s="19" t="s">
        <v>573</v>
      </c>
      <c r="F24" s="20">
        <v>36993</v>
      </c>
      <c r="G24" s="21" t="s">
        <v>15</v>
      </c>
      <c r="H24" s="18">
        <v>45230</v>
      </c>
    </row>
    <row r="25" spans="2:8" x14ac:dyDescent="0.4">
      <c r="B25" s="17" t="s">
        <v>574</v>
      </c>
      <c r="C25" s="18">
        <v>45195</v>
      </c>
      <c r="D25" s="19" t="s">
        <v>575</v>
      </c>
      <c r="E25" s="19" t="s">
        <v>576</v>
      </c>
      <c r="F25" s="20">
        <v>22048.3</v>
      </c>
      <c r="G25" s="21" t="s">
        <v>15</v>
      </c>
      <c r="H25" s="18">
        <v>45230</v>
      </c>
    </row>
    <row r="26" spans="2:8" x14ac:dyDescent="0.4">
      <c r="B26" s="17" t="s">
        <v>577</v>
      </c>
      <c r="C26" s="18">
        <v>45197</v>
      </c>
      <c r="D26" s="19" t="s">
        <v>26</v>
      </c>
      <c r="E26" s="19" t="s">
        <v>578</v>
      </c>
      <c r="F26" s="20">
        <v>310860.06</v>
      </c>
      <c r="G26" s="21" t="s">
        <v>15</v>
      </c>
      <c r="H26" s="18">
        <v>45230</v>
      </c>
    </row>
    <row r="27" spans="2:8" ht="52.5" x14ac:dyDescent="0.4">
      <c r="B27" s="17" t="s">
        <v>579</v>
      </c>
      <c r="C27" s="18">
        <v>45197</v>
      </c>
      <c r="D27" s="19" t="s">
        <v>23</v>
      </c>
      <c r="E27" s="19" t="s">
        <v>580</v>
      </c>
      <c r="F27" s="20">
        <v>192006.1</v>
      </c>
      <c r="G27" s="21" t="s">
        <v>15</v>
      </c>
      <c r="H27" s="18">
        <v>45230</v>
      </c>
    </row>
    <row r="28" spans="2:8" ht="52.5" x14ac:dyDescent="0.4">
      <c r="B28" s="17" t="s">
        <v>404</v>
      </c>
      <c r="C28" s="18">
        <v>45199</v>
      </c>
      <c r="D28" s="19" t="s">
        <v>178</v>
      </c>
      <c r="E28" s="19" t="s">
        <v>581</v>
      </c>
      <c r="F28" s="20">
        <v>15000</v>
      </c>
      <c r="G28" s="21" t="s">
        <v>15</v>
      </c>
      <c r="H28" s="18">
        <v>45230</v>
      </c>
    </row>
    <row r="29" spans="2:8" ht="52.5" x14ac:dyDescent="0.4">
      <c r="B29" s="17" t="s">
        <v>366</v>
      </c>
      <c r="C29" s="18">
        <v>45199</v>
      </c>
      <c r="D29" s="19" t="s">
        <v>582</v>
      </c>
      <c r="E29" s="19" t="s">
        <v>583</v>
      </c>
      <c r="F29" s="20">
        <v>10000</v>
      </c>
      <c r="G29" s="21" t="s">
        <v>15</v>
      </c>
      <c r="H29" s="18">
        <v>45230</v>
      </c>
    </row>
    <row r="30" spans="2:8" x14ac:dyDescent="0.4">
      <c r="B30" s="17" t="s">
        <v>31</v>
      </c>
      <c r="C30" s="18">
        <v>45199</v>
      </c>
      <c r="D30" s="19" t="s">
        <v>259</v>
      </c>
      <c r="E30" s="19" t="s">
        <v>403</v>
      </c>
      <c r="F30" s="20">
        <v>2021400</v>
      </c>
      <c r="G30" s="21" t="s">
        <v>15</v>
      </c>
      <c r="H30" s="18">
        <v>45230</v>
      </c>
    </row>
    <row r="31" spans="2:8" x14ac:dyDescent="0.4">
      <c r="B31" s="26"/>
      <c r="C31" s="26"/>
      <c r="D31" s="26"/>
      <c r="E31" s="26" t="s">
        <v>39</v>
      </c>
      <c r="F31" s="24">
        <f>SUBTOTAL(109,Tabla4346789101112131415161718192021[MONTO])</f>
        <v>4381707.75</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530D-BF76-4750-AED1-5772B023DDDA}">
  <dimension ref="B1:H56"/>
  <sheetViews>
    <sheetView zoomScale="40" zoomScaleNormal="40" workbookViewId="0">
      <selection activeCell="E32" sqref="E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584</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574</v>
      </c>
      <c r="C13" s="18">
        <v>45195</v>
      </c>
      <c r="D13" s="19" t="s">
        <v>575</v>
      </c>
      <c r="E13" s="19" t="s">
        <v>576</v>
      </c>
      <c r="F13" s="20">
        <v>22048.3</v>
      </c>
      <c r="G13" s="21" t="s">
        <v>15</v>
      </c>
      <c r="H13" s="18">
        <v>45260</v>
      </c>
    </row>
    <row r="14" spans="2:8" ht="52.5" x14ac:dyDescent="0.4">
      <c r="B14" s="17" t="s">
        <v>585</v>
      </c>
      <c r="C14" s="18">
        <v>45208</v>
      </c>
      <c r="D14" s="19" t="s">
        <v>178</v>
      </c>
      <c r="E14" s="19" t="s">
        <v>586</v>
      </c>
      <c r="F14" s="20">
        <v>25000</v>
      </c>
      <c r="G14" s="21" t="s">
        <v>15</v>
      </c>
      <c r="H14" s="18">
        <v>45260</v>
      </c>
    </row>
    <row r="15" spans="2:8" ht="52.5" x14ac:dyDescent="0.4">
      <c r="B15" s="17" t="s">
        <v>587</v>
      </c>
      <c r="C15" s="18">
        <v>45209</v>
      </c>
      <c r="D15" s="19" t="s">
        <v>527</v>
      </c>
      <c r="E15" s="19" t="s">
        <v>588</v>
      </c>
      <c r="F15" s="20">
        <v>177000</v>
      </c>
      <c r="G15" s="21" t="s">
        <v>15</v>
      </c>
      <c r="H15" s="18">
        <v>45260</v>
      </c>
    </row>
    <row r="16" spans="2:8" ht="52.5" x14ac:dyDescent="0.4">
      <c r="B16" s="17" t="s">
        <v>589</v>
      </c>
      <c r="C16" s="18">
        <v>45209</v>
      </c>
      <c r="D16" s="19" t="s">
        <v>590</v>
      </c>
      <c r="E16" s="19" t="s">
        <v>591</v>
      </c>
      <c r="F16" s="20">
        <v>62700</v>
      </c>
      <c r="G16" s="21" t="s">
        <v>15</v>
      </c>
      <c r="H16" s="18">
        <v>45260</v>
      </c>
    </row>
    <row r="17" spans="2:8" x14ac:dyDescent="0.4">
      <c r="B17" s="17" t="s">
        <v>592</v>
      </c>
      <c r="C17" s="18">
        <v>45211</v>
      </c>
      <c r="D17" s="19" t="s">
        <v>593</v>
      </c>
      <c r="E17" s="19" t="s">
        <v>594</v>
      </c>
      <c r="F17" s="20">
        <v>333645</v>
      </c>
      <c r="G17" s="21" t="s">
        <v>15</v>
      </c>
      <c r="H17" s="18">
        <v>45260</v>
      </c>
    </row>
    <row r="18" spans="2:8" ht="52.5" x14ac:dyDescent="0.4">
      <c r="B18" s="17" t="s">
        <v>595</v>
      </c>
      <c r="C18" s="18">
        <v>45217</v>
      </c>
      <c r="D18" s="19" t="s">
        <v>596</v>
      </c>
      <c r="E18" s="19" t="s">
        <v>597</v>
      </c>
      <c r="F18" s="20">
        <v>32668.82</v>
      </c>
      <c r="G18" s="21" t="s">
        <v>15</v>
      </c>
      <c r="H18" s="18">
        <v>45260</v>
      </c>
    </row>
    <row r="19" spans="2:8" ht="52.5" x14ac:dyDescent="0.4">
      <c r="B19" s="17" t="s">
        <v>598</v>
      </c>
      <c r="C19" s="18">
        <v>45218</v>
      </c>
      <c r="D19" s="19" t="s">
        <v>35</v>
      </c>
      <c r="E19" s="19" t="s">
        <v>599</v>
      </c>
      <c r="F19" s="20">
        <v>287060</v>
      </c>
      <c r="G19" s="21" t="s">
        <v>15</v>
      </c>
      <c r="H19" s="18">
        <v>45260</v>
      </c>
    </row>
    <row r="20" spans="2:8" ht="52.5" x14ac:dyDescent="0.4">
      <c r="B20" s="17" t="s">
        <v>600</v>
      </c>
      <c r="C20" s="18">
        <v>45218</v>
      </c>
      <c r="D20" s="19" t="s">
        <v>98</v>
      </c>
      <c r="E20" s="19" t="s">
        <v>601</v>
      </c>
      <c r="F20" s="20">
        <v>529760</v>
      </c>
      <c r="G20" s="21" t="s">
        <v>15</v>
      </c>
      <c r="H20" s="18">
        <v>45260</v>
      </c>
    </row>
    <row r="21" spans="2:8" ht="52.5" x14ac:dyDescent="0.4">
      <c r="B21" s="17" t="s">
        <v>602</v>
      </c>
      <c r="C21" s="18">
        <v>45223</v>
      </c>
      <c r="D21" s="19" t="s">
        <v>593</v>
      </c>
      <c r="E21" s="19" t="s">
        <v>603</v>
      </c>
      <c r="F21" s="20">
        <v>101775</v>
      </c>
      <c r="G21" s="21" t="s">
        <v>15</v>
      </c>
      <c r="H21" s="18">
        <v>45260</v>
      </c>
    </row>
    <row r="22" spans="2:8" x14ac:dyDescent="0.4">
      <c r="B22" s="17" t="s">
        <v>604</v>
      </c>
      <c r="C22" s="18">
        <v>45224</v>
      </c>
      <c r="D22" s="19" t="s">
        <v>605</v>
      </c>
      <c r="E22" s="19" t="s">
        <v>606</v>
      </c>
      <c r="F22" s="20">
        <v>72442.22</v>
      </c>
      <c r="G22" s="21" t="s">
        <v>15</v>
      </c>
      <c r="H22" s="18">
        <v>45260</v>
      </c>
    </row>
    <row r="23" spans="2:8" x14ac:dyDescent="0.4">
      <c r="B23" s="17" t="s">
        <v>607</v>
      </c>
      <c r="C23" s="18">
        <v>45226</v>
      </c>
      <c r="D23" s="19" t="s">
        <v>26</v>
      </c>
      <c r="E23" s="19" t="s">
        <v>608</v>
      </c>
      <c r="F23" s="20">
        <v>287025.83</v>
      </c>
      <c r="G23" s="21" t="s">
        <v>15</v>
      </c>
      <c r="H23" s="18">
        <v>45260</v>
      </c>
    </row>
    <row r="24" spans="2:8" ht="52.5" x14ac:dyDescent="0.4">
      <c r="B24" s="17" t="s">
        <v>609</v>
      </c>
      <c r="C24" s="18">
        <v>45227</v>
      </c>
      <c r="D24" s="19" t="s">
        <v>23</v>
      </c>
      <c r="E24" s="19" t="s">
        <v>610</v>
      </c>
      <c r="F24" s="20">
        <v>192006.1</v>
      </c>
      <c r="G24" s="21" t="s">
        <v>15</v>
      </c>
      <c r="H24" s="18">
        <v>45260</v>
      </c>
    </row>
    <row r="25" spans="2:8" ht="52.5" x14ac:dyDescent="0.4">
      <c r="B25" s="17" t="s">
        <v>611</v>
      </c>
      <c r="C25" s="18">
        <v>45230</v>
      </c>
      <c r="D25" s="19" t="s">
        <v>612</v>
      </c>
      <c r="E25" s="19" t="s">
        <v>613</v>
      </c>
      <c r="F25" s="20">
        <v>12036</v>
      </c>
      <c r="G25" s="21" t="s">
        <v>15</v>
      </c>
      <c r="H25" s="18">
        <v>45260</v>
      </c>
    </row>
    <row r="26" spans="2:8" ht="52.5" x14ac:dyDescent="0.4">
      <c r="B26" s="17" t="s">
        <v>366</v>
      </c>
      <c r="C26" s="18">
        <v>45230</v>
      </c>
      <c r="D26" s="19" t="s">
        <v>582</v>
      </c>
      <c r="E26" s="19" t="s">
        <v>614</v>
      </c>
      <c r="F26" s="20">
        <v>10000</v>
      </c>
      <c r="G26" s="21" t="s">
        <v>15</v>
      </c>
      <c r="H26" s="18">
        <v>45260</v>
      </c>
    </row>
    <row r="27" spans="2:8" x14ac:dyDescent="0.4">
      <c r="B27" s="17" t="s">
        <v>31</v>
      </c>
      <c r="C27" s="18">
        <v>45230</v>
      </c>
      <c r="D27" s="19" t="s">
        <v>259</v>
      </c>
      <c r="E27" s="19" t="s">
        <v>403</v>
      </c>
      <c r="F27" s="20">
        <v>1327450</v>
      </c>
      <c r="G27" s="21" t="s">
        <v>15</v>
      </c>
      <c r="H27" s="18">
        <v>45260</v>
      </c>
    </row>
    <row r="28" spans="2:8" x14ac:dyDescent="0.4">
      <c r="B28" s="17" t="s">
        <v>615</v>
      </c>
      <c r="C28" s="18">
        <v>45230</v>
      </c>
      <c r="D28" s="19" t="s">
        <v>616</v>
      </c>
      <c r="E28" s="19" t="s">
        <v>617</v>
      </c>
      <c r="F28" s="20">
        <v>61950</v>
      </c>
      <c r="G28" s="21" t="s">
        <v>15</v>
      </c>
      <c r="H28" s="18">
        <v>45260</v>
      </c>
    </row>
    <row r="29" spans="2:8" x14ac:dyDescent="0.4">
      <c r="B29" s="26"/>
      <c r="C29" s="26"/>
      <c r="D29" s="26"/>
      <c r="E29" s="26" t="s">
        <v>39</v>
      </c>
      <c r="F29" s="24">
        <f>SUBTOTAL(109,Tabla434678910111213141516171819202123[MONTO])</f>
        <v>3534567.27</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5B2-C7B8-4B4A-AF22-BAD60FCCD3C8}">
  <dimension ref="B1:H61"/>
  <sheetViews>
    <sheetView zoomScale="40" zoomScaleNormal="40" workbookViewId="0">
      <selection activeCell="E30" sqref="E3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618</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619</v>
      </c>
      <c r="C13" s="18">
        <v>45210</v>
      </c>
      <c r="D13" s="19" t="s">
        <v>620</v>
      </c>
      <c r="E13" s="19" t="s">
        <v>621</v>
      </c>
      <c r="F13" s="20">
        <v>250284.96</v>
      </c>
      <c r="G13" s="21" t="s">
        <v>15</v>
      </c>
      <c r="H13" s="18">
        <v>45291</v>
      </c>
    </row>
    <row r="14" spans="2:8" x14ac:dyDescent="0.4">
      <c r="B14" s="17" t="s">
        <v>622</v>
      </c>
      <c r="C14" s="18">
        <v>45237</v>
      </c>
      <c r="D14" s="19" t="s">
        <v>623</v>
      </c>
      <c r="E14" s="19" t="s">
        <v>624</v>
      </c>
      <c r="F14" s="20">
        <v>940047</v>
      </c>
      <c r="G14" s="21" t="s">
        <v>15</v>
      </c>
      <c r="H14" s="18">
        <v>45291</v>
      </c>
    </row>
    <row r="15" spans="2:8" ht="52.5" x14ac:dyDescent="0.4">
      <c r="B15" s="17" t="s">
        <v>625</v>
      </c>
      <c r="C15" s="18">
        <v>45239</v>
      </c>
      <c r="D15" s="19" t="s">
        <v>178</v>
      </c>
      <c r="E15" s="19" t="s">
        <v>626</v>
      </c>
      <c r="F15" s="20">
        <v>25000</v>
      </c>
      <c r="G15" s="21" t="s">
        <v>15</v>
      </c>
      <c r="H15" s="18">
        <v>45291</v>
      </c>
    </row>
    <row r="16" spans="2:8" ht="52.5" x14ac:dyDescent="0.4">
      <c r="B16" s="17" t="s">
        <v>627</v>
      </c>
      <c r="C16" s="18">
        <v>45246</v>
      </c>
      <c r="D16" s="19" t="s">
        <v>162</v>
      </c>
      <c r="E16" s="19" t="s">
        <v>628</v>
      </c>
      <c r="F16" s="20">
        <v>87551.7</v>
      </c>
      <c r="G16" s="21" t="s">
        <v>15</v>
      </c>
      <c r="H16" s="18">
        <v>45291</v>
      </c>
    </row>
    <row r="17" spans="2:8" ht="52.5" x14ac:dyDescent="0.4">
      <c r="B17" s="17" t="s">
        <v>629</v>
      </c>
      <c r="C17" s="18">
        <v>45250</v>
      </c>
      <c r="D17" s="19" t="s">
        <v>35</v>
      </c>
      <c r="E17" s="19" t="s">
        <v>630</v>
      </c>
      <c r="F17" s="20">
        <v>278155.93</v>
      </c>
      <c r="G17" s="21" t="s">
        <v>15</v>
      </c>
      <c r="H17" s="18">
        <v>45291</v>
      </c>
    </row>
    <row r="18" spans="2:8" ht="52.5" x14ac:dyDescent="0.4">
      <c r="B18" s="17" t="s">
        <v>498</v>
      </c>
      <c r="C18" s="18">
        <v>45253</v>
      </c>
      <c r="D18" s="19" t="s">
        <v>428</v>
      </c>
      <c r="E18" s="19" t="s">
        <v>631</v>
      </c>
      <c r="F18" s="20">
        <v>114998.08</v>
      </c>
      <c r="G18" s="21" t="s">
        <v>15</v>
      </c>
      <c r="H18" s="18">
        <v>45291</v>
      </c>
    </row>
    <row r="19" spans="2:8" x14ac:dyDescent="0.4">
      <c r="B19" s="17" t="s">
        <v>632</v>
      </c>
      <c r="C19" s="18">
        <v>45253</v>
      </c>
      <c r="D19" s="19" t="s">
        <v>241</v>
      </c>
      <c r="E19" s="19" t="s">
        <v>633</v>
      </c>
      <c r="F19" s="20">
        <v>12962.3</v>
      </c>
      <c r="G19" s="21" t="s">
        <v>15</v>
      </c>
      <c r="H19" s="18">
        <v>45291</v>
      </c>
    </row>
    <row r="20" spans="2:8" x14ac:dyDescent="0.4">
      <c r="B20" s="17" t="s">
        <v>634</v>
      </c>
      <c r="C20" s="18">
        <v>45253</v>
      </c>
      <c r="D20" s="19" t="s">
        <v>439</v>
      </c>
      <c r="E20" s="19" t="s">
        <v>635</v>
      </c>
      <c r="F20" s="20">
        <v>217887</v>
      </c>
      <c r="G20" s="21" t="s">
        <v>15</v>
      </c>
      <c r="H20" s="18">
        <v>45291</v>
      </c>
    </row>
    <row r="21" spans="2:8" ht="52.5" x14ac:dyDescent="0.4">
      <c r="B21" s="17" t="s">
        <v>636</v>
      </c>
      <c r="C21" s="18">
        <v>45254</v>
      </c>
      <c r="D21" s="19" t="s">
        <v>23</v>
      </c>
      <c r="E21" s="19" t="s">
        <v>637</v>
      </c>
      <c r="F21" s="20">
        <v>129919</v>
      </c>
      <c r="G21" s="21" t="s">
        <v>15</v>
      </c>
      <c r="H21" s="18">
        <v>45291</v>
      </c>
    </row>
    <row r="22" spans="2:8" ht="52.5" x14ac:dyDescent="0.4">
      <c r="B22" s="17" t="s">
        <v>638</v>
      </c>
      <c r="C22" s="18">
        <v>45254</v>
      </c>
      <c r="D22" s="19" t="s">
        <v>536</v>
      </c>
      <c r="E22" s="19" t="s">
        <v>639</v>
      </c>
      <c r="F22" s="20">
        <v>50525</v>
      </c>
      <c r="G22" s="21" t="s">
        <v>15</v>
      </c>
      <c r="H22" s="18">
        <v>45291</v>
      </c>
    </row>
    <row r="23" spans="2:8" x14ac:dyDescent="0.4">
      <c r="B23" s="17" t="s">
        <v>640</v>
      </c>
      <c r="C23" s="18">
        <v>45257</v>
      </c>
      <c r="D23" s="19" t="s">
        <v>641</v>
      </c>
      <c r="E23" s="19" t="s">
        <v>642</v>
      </c>
      <c r="F23" s="20">
        <v>129793.3</v>
      </c>
      <c r="G23" s="21" t="s">
        <v>15</v>
      </c>
      <c r="H23" s="18">
        <v>45291</v>
      </c>
    </row>
    <row r="24" spans="2:8" x14ac:dyDescent="0.4">
      <c r="B24" s="17" t="s">
        <v>643</v>
      </c>
      <c r="C24" s="18">
        <v>45257</v>
      </c>
      <c r="D24" s="19" t="s">
        <v>644</v>
      </c>
      <c r="E24" s="19" t="s">
        <v>645</v>
      </c>
      <c r="F24" s="20">
        <v>59057.42</v>
      </c>
      <c r="G24" s="21" t="s">
        <v>15</v>
      </c>
      <c r="H24" s="18">
        <v>45291</v>
      </c>
    </row>
    <row r="25" spans="2:8" ht="52.5" x14ac:dyDescent="0.4">
      <c r="B25" s="17" t="s">
        <v>646</v>
      </c>
      <c r="C25" s="18">
        <v>45257</v>
      </c>
      <c r="D25" s="19" t="s">
        <v>647</v>
      </c>
      <c r="E25" s="19" t="s">
        <v>648</v>
      </c>
      <c r="F25" s="20">
        <v>20060</v>
      </c>
      <c r="G25" s="21" t="s">
        <v>15</v>
      </c>
      <c r="H25" s="18">
        <v>45291</v>
      </c>
    </row>
    <row r="26" spans="2:8" x14ac:dyDescent="0.4">
      <c r="B26" s="17" t="s">
        <v>649</v>
      </c>
      <c r="C26" s="18">
        <v>45258</v>
      </c>
      <c r="D26" s="19" t="s">
        <v>26</v>
      </c>
      <c r="E26" s="19" t="s">
        <v>650</v>
      </c>
      <c r="F26" s="20">
        <v>286815.90999999997</v>
      </c>
      <c r="G26" s="21" t="s">
        <v>15</v>
      </c>
      <c r="H26" s="18">
        <v>45291</v>
      </c>
    </row>
    <row r="27" spans="2:8" ht="52.5" x14ac:dyDescent="0.4">
      <c r="B27" s="17" t="s">
        <v>651</v>
      </c>
      <c r="C27" s="18">
        <v>45258</v>
      </c>
      <c r="D27" s="19" t="s">
        <v>23</v>
      </c>
      <c r="E27" s="19" t="s">
        <v>652</v>
      </c>
      <c r="F27" s="20">
        <v>192006.1</v>
      </c>
      <c r="G27" s="21" t="s">
        <v>15</v>
      </c>
      <c r="H27" s="18">
        <v>45291</v>
      </c>
    </row>
    <row r="28" spans="2:8" x14ac:dyDescent="0.4">
      <c r="B28" s="17" t="s">
        <v>56</v>
      </c>
      <c r="C28" s="18">
        <v>45258</v>
      </c>
      <c r="D28" s="19" t="s">
        <v>653</v>
      </c>
      <c r="E28" s="19" t="s">
        <v>654</v>
      </c>
      <c r="F28" s="20">
        <v>53100</v>
      </c>
      <c r="G28" s="21" t="s">
        <v>15</v>
      </c>
      <c r="H28" s="18">
        <v>45291</v>
      </c>
    </row>
    <row r="29" spans="2:8" x14ac:dyDescent="0.4">
      <c r="B29" s="17" t="s">
        <v>414</v>
      </c>
      <c r="C29" s="18">
        <v>45258</v>
      </c>
      <c r="D29" s="19" t="s">
        <v>655</v>
      </c>
      <c r="E29" s="19" t="s">
        <v>656</v>
      </c>
      <c r="F29" s="20">
        <v>41015</v>
      </c>
      <c r="G29" s="21" t="s">
        <v>15</v>
      </c>
      <c r="H29" s="18">
        <v>45291</v>
      </c>
    </row>
    <row r="30" spans="2:8" ht="52.5" x14ac:dyDescent="0.4">
      <c r="B30" s="17" t="s">
        <v>657</v>
      </c>
      <c r="C30" s="18">
        <v>45258</v>
      </c>
      <c r="D30" s="19" t="s">
        <v>70</v>
      </c>
      <c r="E30" s="19" t="s">
        <v>658</v>
      </c>
      <c r="F30" s="20">
        <v>101598</v>
      </c>
      <c r="G30" s="21" t="s">
        <v>15</v>
      </c>
      <c r="H30" s="18">
        <v>45291</v>
      </c>
    </row>
    <row r="31" spans="2:8" ht="52.5" x14ac:dyDescent="0.4">
      <c r="B31" s="17" t="s">
        <v>366</v>
      </c>
      <c r="C31" s="18">
        <v>45260</v>
      </c>
      <c r="D31" s="19" t="s">
        <v>582</v>
      </c>
      <c r="E31" s="19" t="s">
        <v>659</v>
      </c>
      <c r="F31" s="20">
        <v>10000</v>
      </c>
      <c r="G31" s="21" t="s">
        <v>15</v>
      </c>
      <c r="H31" s="18">
        <v>45291</v>
      </c>
    </row>
    <row r="32" spans="2:8" x14ac:dyDescent="0.4">
      <c r="B32" s="17" t="s">
        <v>31</v>
      </c>
      <c r="C32" s="18">
        <v>45260</v>
      </c>
      <c r="D32" s="19" t="s">
        <v>259</v>
      </c>
      <c r="E32" s="19" t="s">
        <v>403</v>
      </c>
      <c r="F32" s="20">
        <v>999960</v>
      </c>
      <c r="G32" s="21" t="s">
        <v>15</v>
      </c>
      <c r="H32" s="18">
        <v>45291</v>
      </c>
    </row>
    <row r="33" spans="2:8" x14ac:dyDescent="0.4">
      <c r="B33" s="17" t="s">
        <v>660</v>
      </c>
      <c r="C33" s="18">
        <v>45260</v>
      </c>
      <c r="D33" s="19" t="s">
        <v>324</v>
      </c>
      <c r="E33" s="19" t="s">
        <v>661</v>
      </c>
      <c r="F33" s="20">
        <v>119858.26</v>
      </c>
      <c r="G33" s="21" t="s">
        <v>15</v>
      </c>
      <c r="H33" s="18">
        <v>45291</v>
      </c>
    </row>
    <row r="34" spans="2:8" x14ac:dyDescent="0.4">
      <c r="B34" s="26"/>
      <c r="C34" s="26"/>
      <c r="D34" s="26"/>
      <c r="E34" s="26" t="s">
        <v>39</v>
      </c>
      <c r="F34" s="24">
        <f>SUBTOTAL(109,Tabla43467891011121314151617181920212324[MONTO])</f>
        <v>4120594.9599999995</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0F764-60F8-4510-84BD-E46ADBB69D37}">
  <dimension ref="B1:H41"/>
  <sheetViews>
    <sheetView zoomScale="40" zoomScaleNormal="40" workbookViewId="0">
      <selection activeCell="D25" sqref="D2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662</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31</v>
      </c>
      <c r="C13" s="18">
        <v>45291</v>
      </c>
      <c r="D13" s="19" t="s">
        <v>259</v>
      </c>
      <c r="E13" s="19" t="s">
        <v>403</v>
      </c>
      <c r="F13" s="20">
        <v>1546620</v>
      </c>
      <c r="G13" s="21" t="s">
        <v>663</v>
      </c>
      <c r="H13" s="18">
        <v>45322</v>
      </c>
    </row>
    <row r="14" spans="2:8" x14ac:dyDescent="0.4">
      <c r="B14" s="26"/>
      <c r="C14" s="26"/>
      <c r="D14" s="26"/>
      <c r="E14" s="26" t="s">
        <v>39</v>
      </c>
      <c r="F14" s="24">
        <f>SUBTOTAL(109,Tabla4346789101112131415161718192021232425[MONTO])</f>
        <v>1546620</v>
      </c>
      <c r="G14" s="25"/>
      <c r="H14" s="26"/>
    </row>
    <row r="15" spans="2:8" x14ac:dyDescent="0.4">
      <c r="B15" s="29" t="s">
        <v>40</v>
      </c>
      <c r="C15" s="29"/>
      <c r="D15" s="29"/>
      <c r="E15" s="29"/>
      <c r="G15" s="35"/>
      <c r="H15" s="29"/>
    </row>
    <row r="16" spans="2:8" x14ac:dyDescent="0.4">
      <c r="B16" s="29"/>
      <c r="C16" s="29"/>
      <c r="D16" s="29"/>
      <c r="E16" s="29"/>
      <c r="G16" s="35"/>
      <c r="H16" s="29"/>
    </row>
    <row r="17" spans="2:8" x14ac:dyDescent="0.4">
      <c r="B17" s="28" t="s">
        <v>41</v>
      </c>
      <c r="C17" s="29"/>
      <c r="D17" s="29"/>
      <c r="E17" s="28" t="s">
        <v>42</v>
      </c>
      <c r="G17" s="28" t="s">
        <v>43</v>
      </c>
      <c r="H17" s="29"/>
    </row>
    <row r="18" spans="2:8" x14ac:dyDescent="0.4">
      <c r="B18" s="29"/>
      <c r="C18" s="29"/>
      <c r="D18" s="29"/>
      <c r="E18" s="29"/>
      <c r="G18" s="35"/>
      <c r="H18" s="29"/>
    </row>
    <row r="19" spans="2:8" x14ac:dyDescent="0.4">
      <c r="B19" s="29"/>
      <c r="C19" s="29"/>
      <c r="D19" s="29"/>
      <c r="E19" s="29"/>
      <c r="G19" s="35"/>
      <c r="H19" s="29"/>
    </row>
    <row r="20" spans="2:8" x14ac:dyDescent="0.4">
      <c r="B20" s="36" t="s">
        <v>44</v>
      </c>
      <c r="E20" s="30" t="s">
        <v>45</v>
      </c>
      <c r="G20" s="30" t="s">
        <v>46</v>
      </c>
    </row>
    <row r="21" spans="2:8" x14ac:dyDescent="0.4">
      <c r="B21" s="36" t="s">
        <v>47</v>
      </c>
      <c r="E21" s="30" t="s">
        <v>48</v>
      </c>
      <c r="G21" s="30" t="s">
        <v>49</v>
      </c>
    </row>
    <row r="22" spans="2:8" x14ac:dyDescent="0.4">
      <c r="B22" s="28" t="s">
        <v>50</v>
      </c>
      <c r="E22" s="30" t="s">
        <v>51</v>
      </c>
      <c r="F22" s="37"/>
      <c r="G22" s="30" t="s">
        <v>52</v>
      </c>
    </row>
    <row r="24" spans="2:8" x14ac:dyDescent="0.4">
      <c r="E24" s="37"/>
    </row>
    <row r="25" spans="2:8" x14ac:dyDescent="0.4">
      <c r="E25" s="37"/>
    </row>
    <row r="26" spans="2:8" x14ac:dyDescent="0.4">
      <c r="E26" s="37"/>
    </row>
    <row r="28" spans="2:8" x14ac:dyDescent="0.4">
      <c r="B28" s="29"/>
    </row>
    <row r="41" spans="5:5" x14ac:dyDescent="0.4">
      <c r="E4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7A4F-3F38-4668-B717-BCEA8CDD893E}">
  <dimension ref="B1:H47"/>
  <sheetViews>
    <sheetView zoomScale="40" zoomScaleNormal="40" workbookViewId="0">
      <selection activeCell="E14" sqref="E1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664</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665</v>
      </c>
      <c r="C13" s="18">
        <v>45310</v>
      </c>
      <c r="D13" s="19" t="s">
        <v>35</v>
      </c>
      <c r="E13" s="19" t="s">
        <v>666</v>
      </c>
      <c r="F13" s="20">
        <v>217502.25</v>
      </c>
      <c r="G13" s="21" t="s">
        <v>667</v>
      </c>
      <c r="H13" s="18">
        <v>45351</v>
      </c>
    </row>
    <row r="14" spans="2:8" x14ac:dyDescent="0.4">
      <c r="B14" s="17" t="s">
        <v>668</v>
      </c>
      <c r="C14" s="18">
        <v>45317</v>
      </c>
      <c r="D14" s="19" t="s">
        <v>162</v>
      </c>
      <c r="E14" s="19" t="s">
        <v>669</v>
      </c>
      <c r="F14" s="20">
        <v>111407.1</v>
      </c>
      <c r="G14" s="21" t="s">
        <v>667</v>
      </c>
      <c r="H14" s="18">
        <v>45351</v>
      </c>
    </row>
    <row r="15" spans="2:8" x14ac:dyDescent="0.4">
      <c r="B15" s="17" t="s">
        <v>670</v>
      </c>
      <c r="C15" s="18">
        <v>45318</v>
      </c>
      <c r="D15" s="19" t="s">
        <v>26</v>
      </c>
      <c r="E15" s="19" t="s">
        <v>671</v>
      </c>
      <c r="F15" s="20">
        <v>298623.25</v>
      </c>
      <c r="G15" s="21" t="s">
        <v>667</v>
      </c>
      <c r="H15" s="18">
        <v>45351</v>
      </c>
    </row>
    <row r="16" spans="2:8" ht="52.5" x14ac:dyDescent="0.4">
      <c r="B16" s="17" t="s">
        <v>31</v>
      </c>
      <c r="C16" s="18">
        <v>45322</v>
      </c>
      <c r="D16" s="19" t="s">
        <v>672</v>
      </c>
      <c r="E16" s="19" t="s">
        <v>673</v>
      </c>
      <c r="F16" s="20">
        <v>25000</v>
      </c>
      <c r="G16" s="21" t="s">
        <v>667</v>
      </c>
      <c r="H16" s="18">
        <v>45351</v>
      </c>
    </row>
    <row r="17" spans="2:8" ht="52.5" x14ac:dyDescent="0.4">
      <c r="B17" s="17" t="s">
        <v>31</v>
      </c>
      <c r="C17" s="18">
        <v>45322</v>
      </c>
      <c r="D17" s="19" t="s">
        <v>674</v>
      </c>
      <c r="E17" s="19" t="s">
        <v>673</v>
      </c>
      <c r="F17" s="20">
        <v>10000</v>
      </c>
      <c r="G17" s="21" t="s">
        <v>667</v>
      </c>
      <c r="H17" s="18">
        <v>45351</v>
      </c>
    </row>
    <row r="18" spans="2:8" x14ac:dyDescent="0.4">
      <c r="B18" s="17" t="s">
        <v>31</v>
      </c>
      <c r="C18" s="18">
        <v>45322</v>
      </c>
      <c r="D18" s="19" t="s">
        <v>259</v>
      </c>
      <c r="E18" s="19" t="s">
        <v>675</v>
      </c>
      <c r="F18" s="20">
        <v>1305020</v>
      </c>
      <c r="G18" s="21" t="s">
        <v>663</v>
      </c>
      <c r="H18" s="18">
        <v>45351</v>
      </c>
    </row>
    <row r="19" spans="2:8" ht="52.5" x14ac:dyDescent="0.4">
      <c r="B19" s="17" t="s">
        <v>676</v>
      </c>
      <c r="C19" s="18">
        <v>45322</v>
      </c>
      <c r="D19" s="19" t="s">
        <v>677</v>
      </c>
      <c r="E19" s="19" t="s">
        <v>678</v>
      </c>
      <c r="F19" s="20">
        <v>5310</v>
      </c>
      <c r="G19" s="21" t="s">
        <v>667</v>
      </c>
      <c r="H19" s="18">
        <v>45351</v>
      </c>
    </row>
    <row r="20" spans="2:8" x14ac:dyDescent="0.4">
      <c r="B20" s="26"/>
      <c r="C20" s="26"/>
      <c r="D20" s="26"/>
      <c r="E20" s="26" t="s">
        <v>39</v>
      </c>
      <c r="F20" s="24">
        <f>SUBTOTAL(109,Tabla434678910111213141516171819202123242526[MONTO])</f>
        <v>1972862.6</v>
      </c>
      <c r="G20" s="25"/>
      <c r="H20" s="26"/>
    </row>
    <row r="21" spans="2:8" x14ac:dyDescent="0.4">
      <c r="B21" s="29" t="s">
        <v>40</v>
      </c>
      <c r="C21" s="29"/>
      <c r="D21" s="29"/>
      <c r="E21" s="29"/>
      <c r="G21" s="35"/>
      <c r="H21" s="29"/>
    </row>
    <row r="22" spans="2:8" x14ac:dyDescent="0.4">
      <c r="B22" s="29"/>
      <c r="C22" s="29"/>
      <c r="D22" s="29"/>
      <c r="E22" s="29"/>
      <c r="G22" s="35"/>
      <c r="H22" s="29"/>
    </row>
    <row r="23" spans="2:8" x14ac:dyDescent="0.4">
      <c r="B23" s="28" t="s">
        <v>41</v>
      </c>
      <c r="C23" s="29"/>
      <c r="D23" s="29"/>
      <c r="E23" s="28" t="s">
        <v>42</v>
      </c>
      <c r="G23" s="28" t="s">
        <v>43</v>
      </c>
      <c r="H23" s="29"/>
    </row>
    <row r="24" spans="2:8" x14ac:dyDescent="0.4">
      <c r="B24" s="29"/>
      <c r="C24" s="29"/>
      <c r="D24" s="29"/>
      <c r="E24" s="29"/>
      <c r="G24" s="35"/>
      <c r="H24" s="29"/>
    </row>
    <row r="25" spans="2:8" x14ac:dyDescent="0.4">
      <c r="B25" s="29"/>
      <c r="C25" s="29"/>
      <c r="D25" s="29"/>
      <c r="E25" s="29"/>
      <c r="G25" s="35"/>
      <c r="H25" s="29"/>
    </row>
    <row r="26" spans="2:8" x14ac:dyDescent="0.4">
      <c r="B26" s="36" t="s">
        <v>44</v>
      </c>
      <c r="E26" s="30" t="s">
        <v>45</v>
      </c>
      <c r="G26" s="30" t="s">
        <v>46</v>
      </c>
    </row>
    <row r="27" spans="2:8" x14ac:dyDescent="0.4">
      <c r="B27" s="36" t="s">
        <v>47</v>
      </c>
      <c r="E27" s="30" t="s">
        <v>48</v>
      </c>
      <c r="G27" s="30" t="s">
        <v>49</v>
      </c>
    </row>
    <row r="28" spans="2:8" x14ac:dyDescent="0.4">
      <c r="B28" s="28" t="s">
        <v>50</v>
      </c>
      <c r="E28" s="30" t="s">
        <v>51</v>
      </c>
      <c r="F28" s="37"/>
      <c r="G28" s="30" t="s">
        <v>52</v>
      </c>
    </row>
    <row r="30" spans="2:8" x14ac:dyDescent="0.4">
      <c r="E30" s="37"/>
    </row>
    <row r="31" spans="2:8" x14ac:dyDescent="0.4">
      <c r="E31" s="37"/>
    </row>
    <row r="32" spans="2:8" x14ac:dyDescent="0.4">
      <c r="E32" s="37"/>
    </row>
    <row r="34" spans="2:5" x14ac:dyDescent="0.4">
      <c r="B34" s="29"/>
    </row>
    <row r="47" spans="2:5" x14ac:dyDescent="0.4">
      <c r="E4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legacyDrawing r:id="rId3"/>
  <tableParts count="1">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0D58-6103-4843-9C0D-B1D8DDDE81A8}">
  <dimension ref="B1:H50"/>
  <sheetViews>
    <sheetView zoomScale="50" zoomScaleNormal="50" workbookViewId="0">
      <selection activeCell="B16" sqref="B16:H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679</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680</v>
      </c>
      <c r="C13" s="18">
        <v>45348</v>
      </c>
      <c r="D13" s="19" t="s">
        <v>681</v>
      </c>
      <c r="E13" s="19" t="s">
        <v>682</v>
      </c>
      <c r="F13" s="20">
        <v>36883.519999999997</v>
      </c>
      <c r="G13" s="21" t="s">
        <v>667</v>
      </c>
      <c r="H13" s="18">
        <v>45382</v>
      </c>
    </row>
    <row r="14" spans="2:8" x14ac:dyDescent="0.4">
      <c r="B14" s="17" t="s">
        <v>683</v>
      </c>
      <c r="C14" s="18">
        <v>45350</v>
      </c>
      <c r="D14" s="19" t="s">
        <v>684</v>
      </c>
      <c r="E14" s="19" t="s">
        <v>685</v>
      </c>
      <c r="F14" s="20">
        <v>31270</v>
      </c>
      <c r="G14" s="21" t="s">
        <v>667</v>
      </c>
      <c r="H14" s="18">
        <v>45382</v>
      </c>
    </row>
    <row r="15" spans="2:8" x14ac:dyDescent="0.4">
      <c r="B15" s="17" t="s">
        <v>686</v>
      </c>
      <c r="C15" s="18">
        <v>45350</v>
      </c>
      <c r="D15" s="19" t="s">
        <v>684</v>
      </c>
      <c r="E15" s="19" t="s">
        <v>685</v>
      </c>
      <c r="F15" s="20">
        <v>4720</v>
      </c>
      <c r="G15" s="21" t="s">
        <v>667</v>
      </c>
      <c r="H15" s="18">
        <v>45382</v>
      </c>
    </row>
    <row r="16" spans="2:8" ht="52.5" x14ac:dyDescent="0.4">
      <c r="B16" s="17" t="s">
        <v>687</v>
      </c>
      <c r="C16" s="18">
        <v>45350</v>
      </c>
      <c r="D16" s="19" t="s">
        <v>688</v>
      </c>
      <c r="E16" s="19" t="s">
        <v>689</v>
      </c>
      <c r="F16" s="20">
        <v>2527.1999999999998</v>
      </c>
      <c r="G16" s="21" t="s">
        <v>667</v>
      </c>
      <c r="H16" s="18">
        <v>45382</v>
      </c>
    </row>
    <row r="17" spans="2:8" x14ac:dyDescent="0.4">
      <c r="B17" s="17" t="s">
        <v>690</v>
      </c>
      <c r="C17" s="18">
        <v>45350</v>
      </c>
      <c r="D17" s="19" t="s">
        <v>691</v>
      </c>
      <c r="E17" s="19" t="s">
        <v>692</v>
      </c>
      <c r="F17" s="20">
        <v>280772.52</v>
      </c>
      <c r="G17" s="21" t="s">
        <v>667</v>
      </c>
      <c r="H17" s="18">
        <v>45382</v>
      </c>
    </row>
    <row r="18" spans="2:8" x14ac:dyDescent="0.4">
      <c r="B18" s="17" t="s">
        <v>693</v>
      </c>
      <c r="C18" s="18">
        <v>45341</v>
      </c>
      <c r="D18" s="19" t="s">
        <v>694</v>
      </c>
      <c r="E18" s="19" t="s">
        <v>695</v>
      </c>
      <c r="F18" s="20">
        <v>699150</v>
      </c>
      <c r="G18" s="21" t="s">
        <v>667</v>
      </c>
      <c r="H18" s="18">
        <v>45382</v>
      </c>
    </row>
    <row r="19" spans="2:8" ht="52.5" x14ac:dyDescent="0.4">
      <c r="B19" s="17" t="s">
        <v>696</v>
      </c>
      <c r="C19" s="18">
        <v>45327</v>
      </c>
      <c r="D19" s="19" t="s">
        <v>697</v>
      </c>
      <c r="E19" s="19" t="s">
        <v>698</v>
      </c>
      <c r="F19" s="20">
        <v>5310</v>
      </c>
      <c r="G19" s="21" t="s">
        <v>667</v>
      </c>
      <c r="H19" s="18">
        <v>45382</v>
      </c>
    </row>
    <row r="20" spans="2:8" x14ac:dyDescent="0.4">
      <c r="B20" s="17" t="s">
        <v>699</v>
      </c>
      <c r="C20" s="18">
        <v>45336</v>
      </c>
      <c r="D20" s="19" t="s">
        <v>700</v>
      </c>
      <c r="E20" s="19" t="s">
        <v>701</v>
      </c>
      <c r="F20" s="20">
        <v>39608</v>
      </c>
      <c r="G20" s="21" t="s">
        <v>667</v>
      </c>
      <c r="H20" s="18">
        <v>45382</v>
      </c>
    </row>
    <row r="21" spans="2:8" x14ac:dyDescent="0.4">
      <c r="B21" s="17" t="s">
        <v>702</v>
      </c>
      <c r="C21" s="18">
        <v>45336</v>
      </c>
      <c r="D21" s="19" t="s">
        <v>700</v>
      </c>
      <c r="E21" s="19" t="s">
        <v>703</v>
      </c>
      <c r="F21" s="20">
        <v>134250.01</v>
      </c>
      <c r="G21" s="21" t="s">
        <v>667</v>
      </c>
      <c r="H21" s="18">
        <v>45382</v>
      </c>
    </row>
    <row r="22" spans="2:8" x14ac:dyDescent="0.4">
      <c r="B22" s="17" t="s">
        <v>31</v>
      </c>
      <c r="C22" s="18">
        <v>45351</v>
      </c>
      <c r="D22" s="19" t="s">
        <v>259</v>
      </c>
      <c r="E22" s="19" t="s">
        <v>704</v>
      </c>
      <c r="F22" s="20">
        <v>352420</v>
      </c>
      <c r="G22" s="21" t="s">
        <v>663</v>
      </c>
      <c r="H22" s="18">
        <v>45382</v>
      </c>
    </row>
    <row r="23" spans="2:8" x14ac:dyDescent="0.4">
      <c r="B23" s="26"/>
      <c r="C23" s="26"/>
      <c r="D23" s="26"/>
      <c r="E23" s="26" t="s">
        <v>39</v>
      </c>
      <c r="F23" s="24">
        <f>SUBTOTAL(109,Tabla43467891011121314151617181920212324252627[MONTO])</f>
        <v>1586911.25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705</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A4BA-3711-404B-8865-4AE9A45C8192}">
  <dimension ref="B1:H54"/>
  <sheetViews>
    <sheetView topLeftCell="A4" zoomScale="50" zoomScaleNormal="50" workbookViewId="0">
      <selection activeCell="E22" sqref="E2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679</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130</v>
      </c>
      <c r="C13" s="18">
        <v>45376</v>
      </c>
      <c r="D13" s="19" t="s">
        <v>706</v>
      </c>
      <c r="E13" s="19" t="s">
        <v>707</v>
      </c>
      <c r="F13" s="20" t="s">
        <v>708</v>
      </c>
      <c r="G13" s="21" t="s">
        <v>667</v>
      </c>
      <c r="H13" s="18">
        <v>45412</v>
      </c>
    </row>
    <row r="14" spans="2:8" x14ac:dyDescent="0.4">
      <c r="B14" s="17" t="s">
        <v>683</v>
      </c>
      <c r="C14" s="18">
        <v>45350</v>
      </c>
      <c r="D14" s="19" t="s">
        <v>684</v>
      </c>
      <c r="E14" s="19" t="s">
        <v>685</v>
      </c>
      <c r="F14" s="20">
        <v>31270</v>
      </c>
      <c r="G14" s="21" t="s">
        <v>667</v>
      </c>
      <c r="H14" s="18">
        <v>45412</v>
      </c>
    </row>
    <row r="15" spans="2:8" ht="52.5" x14ac:dyDescent="0.4">
      <c r="B15" s="17" t="s">
        <v>709</v>
      </c>
      <c r="C15" s="18">
        <v>45383</v>
      </c>
      <c r="D15" s="19" t="s">
        <v>710</v>
      </c>
      <c r="E15" s="19" t="s">
        <v>711</v>
      </c>
      <c r="F15" s="20">
        <v>340000</v>
      </c>
      <c r="G15" s="21" t="s">
        <v>667</v>
      </c>
      <c r="H15" s="18">
        <v>45412</v>
      </c>
    </row>
    <row r="16" spans="2:8" ht="52.5" x14ac:dyDescent="0.4">
      <c r="B16" s="17" t="s">
        <v>690</v>
      </c>
      <c r="C16" s="18">
        <v>45371</v>
      </c>
      <c r="D16" s="19" t="s">
        <v>712</v>
      </c>
      <c r="E16" s="19" t="s">
        <v>713</v>
      </c>
      <c r="F16" s="20">
        <v>131791</v>
      </c>
      <c r="G16" s="21" t="s">
        <v>667</v>
      </c>
      <c r="H16" s="18">
        <v>45412</v>
      </c>
    </row>
    <row r="17" spans="2:8" x14ac:dyDescent="0.4">
      <c r="B17" s="17" t="s">
        <v>714</v>
      </c>
      <c r="C17" s="18">
        <v>45379</v>
      </c>
      <c r="D17" s="19" t="s">
        <v>691</v>
      </c>
      <c r="E17" s="19" t="s">
        <v>715</v>
      </c>
      <c r="F17" s="20">
        <v>277685.36</v>
      </c>
      <c r="G17" s="21" t="s">
        <v>667</v>
      </c>
      <c r="H17" s="18">
        <v>45412</v>
      </c>
    </row>
    <row r="18" spans="2:8" ht="52.5" x14ac:dyDescent="0.4">
      <c r="B18" s="17" t="s">
        <v>716</v>
      </c>
      <c r="C18" s="18">
        <v>45327</v>
      </c>
      <c r="D18" s="19" t="s">
        <v>697</v>
      </c>
      <c r="E18" s="19" t="s">
        <v>717</v>
      </c>
      <c r="F18" s="20">
        <v>5310</v>
      </c>
      <c r="G18" s="21" t="s">
        <v>667</v>
      </c>
      <c r="H18" s="18">
        <v>45412</v>
      </c>
    </row>
    <row r="19" spans="2:8" x14ac:dyDescent="0.4">
      <c r="B19" s="17" t="s">
        <v>718</v>
      </c>
      <c r="C19" s="18">
        <v>45345</v>
      </c>
      <c r="D19" s="19" t="s">
        <v>719</v>
      </c>
      <c r="E19" s="19" t="s">
        <v>720</v>
      </c>
      <c r="F19" s="20">
        <v>120360</v>
      </c>
      <c r="G19" s="21" t="s">
        <v>721</v>
      </c>
      <c r="H19" s="18">
        <v>45412</v>
      </c>
    </row>
    <row r="20" spans="2:8" x14ac:dyDescent="0.4">
      <c r="B20" s="17" t="s">
        <v>722</v>
      </c>
      <c r="C20" s="18">
        <v>45359</v>
      </c>
      <c r="D20" s="19" t="s">
        <v>473</v>
      </c>
      <c r="E20" s="19" t="s">
        <v>723</v>
      </c>
      <c r="F20" s="20">
        <v>52108.800000000003</v>
      </c>
      <c r="G20" s="21" t="s">
        <v>667</v>
      </c>
      <c r="H20" s="18">
        <v>45412</v>
      </c>
    </row>
    <row r="21" spans="2:8" ht="52.5" x14ac:dyDescent="0.4">
      <c r="B21" s="17" t="s">
        <v>724</v>
      </c>
      <c r="C21" s="18">
        <v>45377</v>
      </c>
      <c r="D21" s="19" t="s">
        <v>725</v>
      </c>
      <c r="E21" s="19" t="s">
        <v>726</v>
      </c>
      <c r="F21" s="20">
        <v>10000</v>
      </c>
      <c r="G21" s="21" t="s">
        <v>667</v>
      </c>
      <c r="H21" s="18">
        <v>45412</v>
      </c>
    </row>
    <row r="22" spans="2:8" ht="52.5" x14ac:dyDescent="0.4">
      <c r="B22" s="17" t="s">
        <v>727</v>
      </c>
      <c r="C22" s="18">
        <v>45372</v>
      </c>
      <c r="D22" s="19" t="s">
        <v>65</v>
      </c>
      <c r="E22" s="19" t="s">
        <v>728</v>
      </c>
      <c r="F22" s="20">
        <v>25000</v>
      </c>
      <c r="G22" s="21" t="s">
        <v>667</v>
      </c>
      <c r="H22" s="18">
        <v>45412</v>
      </c>
    </row>
    <row r="23" spans="2:8" ht="52.5" x14ac:dyDescent="0.4">
      <c r="B23" s="17" t="s">
        <v>729</v>
      </c>
      <c r="C23" s="18">
        <v>45371</v>
      </c>
      <c r="D23" s="27" t="s">
        <v>32</v>
      </c>
      <c r="E23" s="19" t="s">
        <v>730</v>
      </c>
      <c r="F23" s="20">
        <v>33866</v>
      </c>
      <c r="G23" s="21" t="s">
        <v>667</v>
      </c>
      <c r="H23" s="18">
        <v>45412</v>
      </c>
    </row>
    <row r="24" spans="2:8" ht="52.5" x14ac:dyDescent="0.4">
      <c r="B24" s="17" t="s">
        <v>687</v>
      </c>
      <c r="C24" s="18">
        <v>45350</v>
      </c>
      <c r="D24" s="19" t="s">
        <v>688</v>
      </c>
      <c r="E24" s="19" t="s">
        <v>731</v>
      </c>
      <c r="F24" s="20">
        <v>2527.1999999999998</v>
      </c>
      <c r="G24" s="21" t="s">
        <v>667</v>
      </c>
      <c r="H24" s="18">
        <v>45412</v>
      </c>
    </row>
    <row r="25" spans="2:8" x14ac:dyDescent="0.4">
      <c r="B25" s="17" t="s">
        <v>732</v>
      </c>
      <c r="C25" s="18">
        <v>45386</v>
      </c>
      <c r="D25" s="19" t="s">
        <v>733</v>
      </c>
      <c r="E25" s="19" t="s">
        <v>734</v>
      </c>
      <c r="F25" s="20">
        <v>3600</v>
      </c>
      <c r="G25" s="21" t="s">
        <v>667</v>
      </c>
      <c r="H25" s="18">
        <v>45412</v>
      </c>
    </row>
    <row r="26" spans="2:8" x14ac:dyDescent="0.4">
      <c r="B26" s="17" t="s">
        <v>31</v>
      </c>
      <c r="C26" s="18">
        <v>45351</v>
      </c>
      <c r="D26" s="19" t="s">
        <v>259</v>
      </c>
      <c r="E26" s="19" t="s">
        <v>704</v>
      </c>
      <c r="F26" s="20">
        <v>2213370</v>
      </c>
      <c r="G26" s="21" t="s">
        <v>667</v>
      </c>
      <c r="H26" s="18">
        <v>45412</v>
      </c>
    </row>
    <row r="27" spans="2:8" x14ac:dyDescent="0.4">
      <c r="B27" s="26"/>
      <c r="C27" s="26"/>
      <c r="D27" s="26"/>
      <c r="E27" s="26" t="s">
        <v>39</v>
      </c>
      <c r="F27" s="24">
        <f>SUBTOTAL(109,Tabla4346789101112131415161718192021232425262728[MONTO])</f>
        <v>3246888.36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705</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honeticPr fontId="14" type="noConversion"/>
  <pageMargins left="0.51181102362204722" right="0" top="0" bottom="0" header="0.51181102362204722" footer="0.31496062992125984"/>
  <pageSetup paperSize="5" scale="34"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94868-2B92-4A23-8400-4105964E7AE7}">
  <dimension ref="B1:H55"/>
  <sheetViews>
    <sheetView zoomScale="50" zoomScaleNormal="50" workbookViewId="0">
      <selection activeCell="D17" sqref="D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735</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ht="52.5" x14ac:dyDescent="0.4">
      <c r="B13" s="17" t="s">
        <v>256</v>
      </c>
      <c r="C13" s="18">
        <v>45406</v>
      </c>
      <c r="D13" s="19" t="s">
        <v>736</v>
      </c>
      <c r="E13" s="19" t="s">
        <v>737</v>
      </c>
      <c r="F13" s="20">
        <v>505000</v>
      </c>
      <c r="G13" s="21" t="s">
        <v>667</v>
      </c>
      <c r="H13" s="18">
        <v>45443</v>
      </c>
    </row>
    <row r="14" spans="2:8" x14ac:dyDescent="0.4">
      <c r="B14" s="17" t="s">
        <v>738</v>
      </c>
      <c r="C14" s="18">
        <v>45406</v>
      </c>
      <c r="D14" s="19" t="s">
        <v>739</v>
      </c>
      <c r="E14" s="19" t="s">
        <v>740</v>
      </c>
      <c r="F14" s="20">
        <v>3600</v>
      </c>
      <c r="G14" s="21" t="s">
        <v>667</v>
      </c>
      <c r="H14" s="18">
        <v>45443</v>
      </c>
    </row>
    <row r="15" spans="2:8" ht="52.5" x14ac:dyDescent="0.4">
      <c r="B15" s="17" t="s">
        <v>741</v>
      </c>
      <c r="C15" s="18">
        <v>45408</v>
      </c>
      <c r="D15" s="19" t="s">
        <v>421</v>
      </c>
      <c r="E15" s="19" t="s">
        <v>742</v>
      </c>
      <c r="F15" s="20">
        <v>22575</v>
      </c>
      <c r="G15" s="21" t="s">
        <v>667</v>
      </c>
      <c r="H15" s="18">
        <v>45443</v>
      </c>
    </row>
    <row r="16" spans="2:8" x14ac:dyDescent="0.4">
      <c r="B16" s="17" t="s">
        <v>116</v>
      </c>
      <c r="C16" s="18">
        <v>45407</v>
      </c>
      <c r="D16" s="19" t="s">
        <v>743</v>
      </c>
      <c r="E16" s="19" t="s">
        <v>744</v>
      </c>
      <c r="F16" s="20">
        <v>310222</v>
      </c>
      <c r="G16" s="21" t="s">
        <v>667</v>
      </c>
      <c r="H16" s="18">
        <v>45443</v>
      </c>
    </row>
    <row r="17" spans="2:8" x14ac:dyDescent="0.4">
      <c r="B17" s="17" t="s">
        <v>745</v>
      </c>
      <c r="C17" s="18">
        <v>45412</v>
      </c>
      <c r="D17" s="19" t="s">
        <v>223</v>
      </c>
      <c r="E17" s="19" t="s">
        <v>746</v>
      </c>
      <c r="F17" s="20">
        <v>34725.9</v>
      </c>
      <c r="G17" s="21" t="s">
        <v>667</v>
      </c>
      <c r="H17" s="18">
        <v>45443</v>
      </c>
    </row>
    <row r="18" spans="2:8" x14ac:dyDescent="0.4">
      <c r="B18" s="17" t="s">
        <v>747</v>
      </c>
      <c r="C18" s="18">
        <v>45406</v>
      </c>
      <c r="D18" s="19" t="s">
        <v>748</v>
      </c>
      <c r="E18" s="19" t="s">
        <v>749</v>
      </c>
      <c r="F18" s="20">
        <v>12154</v>
      </c>
      <c r="G18" s="21" t="s">
        <v>667</v>
      </c>
      <c r="H18" s="18">
        <v>45443</v>
      </c>
    </row>
    <row r="19" spans="2:8" x14ac:dyDescent="0.4">
      <c r="B19" s="17" t="s">
        <v>750</v>
      </c>
      <c r="C19" s="18">
        <v>45404</v>
      </c>
      <c r="D19" s="19" t="s">
        <v>751</v>
      </c>
      <c r="E19" s="19" t="s">
        <v>752</v>
      </c>
      <c r="F19" s="20">
        <v>53103</v>
      </c>
      <c r="G19" s="21" t="s">
        <v>721</v>
      </c>
      <c r="H19" s="18">
        <v>45443</v>
      </c>
    </row>
    <row r="20" spans="2:8" x14ac:dyDescent="0.4">
      <c r="B20" s="17" t="s">
        <v>753</v>
      </c>
      <c r="C20" s="18">
        <v>45408</v>
      </c>
      <c r="D20" s="19" t="s">
        <v>754</v>
      </c>
      <c r="E20" s="19" t="s">
        <v>755</v>
      </c>
      <c r="F20" s="20">
        <v>10000</v>
      </c>
      <c r="G20" s="21" t="s">
        <v>667</v>
      </c>
      <c r="H20" s="18">
        <v>45443</v>
      </c>
    </row>
    <row r="21" spans="2:8" x14ac:dyDescent="0.4">
      <c r="B21" s="17" t="s">
        <v>756</v>
      </c>
      <c r="C21" s="18">
        <v>45387</v>
      </c>
      <c r="D21" s="19" t="s">
        <v>697</v>
      </c>
      <c r="E21" s="19" t="s">
        <v>757</v>
      </c>
      <c r="F21" s="20">
        <v>5310</v>
      </c>
      <c r="G21" s="21" t="s">
        <v>667</v>
      </c>
      <c r="H21" s="18">
        <v>45443</v>
      </c>
    </row>
    <row r="22" spans="2:8" x14ac:dyDescent="0.4">
      <c r="B22" s="17" t="s">
        <v>758</v>
      </c>
      <c r="C22" s="18">
        <v>45406</v>
      </c>
      <c r="D22" s="19" t="s">
        <v>384</v>
      </c>
      <c r="E22" s="19" t="s">
        <v>759</v>
      </c>
      <c r="F22" s="20">
        <v>131941</v>
      </c>
      <c r="G22" s="21" t="s">
        <v>667</v>
      </c>
      <c r="H22" s="18">
        <v>45443</v>
      </c>
    </row>
    <row r="23" spans="2:8" x14ac:dyDescent="0.4">
      <c r="B23" s="17" t="s">
        <v>760</v>
      </c>
      <c r="C23" s="18">
        <v>45408</v>
      </c>
      <c r="D23" s="19" t="s">
        <v>384</v>
      </c>
      <c r="E23" s="19" t="s">
        <v>761</v>
      </c>
      <c r="F23" s="20">
        <v>192006.1</v>
      </c>
      <c r="G23" s="21" t="s">
        <v>667</v>
      </c>
      <c r="H23" s="18">
        <v>45443</v>
      </c>
    </row>
    <row r="24" spans="2:8" x14ac:dyDescent="0.4">
      <c r="B24" s="17" t="s">
        <v>762</v>
      </c>
      <c r="C24" s="18">
        <v>45409</v>
      </c>
      <c r="D24" s="19" t="s">
        <v>763</v>
      </c>
      <c r="E24" s="19" t="s">
        <v>764</v>
      </c>
      <c r="F24" s="20">
        <v>282433.2</v>
      </c>
      <c r="G24" s="21" t="s">
        <v>667</v>
      </c>
      <c r="H24" s="18">
        <v>45443</v>
      </c>
    </row>
    <row r="25" spans="2:8" x14ac:dyDescent="0.4">
      <c r="B25" s="17" t="s">
        <v>543</v>
      </c>
      <c r="C25" s="18" t="s">
        <v>765</v>
      </c>
      <c r="D25" s="19" t="s">
        <v>605</v>
      </c>
      <c r="E25" s="19" t="s">
        <v>766</v>
      </c>
      <c r="F25" s="20">
        <v>32040.3</v>
      </c>
      <c r="G25" s="21" t="s">
        <v>667</v>
      </c>
      <c r="H25" s="18">
        <v>45443</v>
      </c>
    </row>
    <row r="26" spans="2:8" ht="52.5" x14ac:dyDescent="0.4">
      <c r="B26" s="17" t="s">
        <v>767</v>
      </c>
      <c r="C26" s="18">
        <v>45386</v>
      </c>
      <c r="D26" s="19" t="s">
        <v>768</v>
      </c>
      <c r="E26" s="19" t="s">
        <v>769</v>
      </c>
      <c r="F26" s="20">
        <v>896800</v>
      </c>
      <c r="G26" s="21" t="s">
        <v>667</v>
      </c>
      <c r="H26" s="18">
        <v>45443</v>
      </c>
    </row>
    <row r="27" spans="2:8" x14ac:dyDescent="0.4">
      <c r="B27" s="17" t="s">
        <v>770</v>
      </c>
      <c r="C27" s="18">
        <v>45399</v>
      </c>
      <c r="D27" s="19" t="s">
        <v>280</v>
      </c>
      <c r="E27" s="19" t="s">
        <v>771</v>
      </c>
      <c r="F27" s="20">
        <v>86122.7</v>
      </c>
      <c r="G27" s="21" t="s">
        <v>667</v>
      </c>
      <c r="H27" s="18">
        <v>45443</v>
      </c>
    </row>
    <row r="28" spans="2:8" x14ac:dyDescent="0.4">
      <c r="B28" s="26"/>
      <c r="C28" s="26"/>
      <c r="D28" s="26"/>
      <c r="E28" s="26" t="s">
        <v>39</v>
      </c>
      <c r="F28" s="24">
        <f>SUBTOTAL(109,Tabla434678910111213141516171819202123242526272829[MONTO])</f>
        <v>2578033.2000000002</v>
      </c>
      <c r="G28" s="25"/>
      <c r="H28" s="26"/>
    </row>
    <row r="29" spans="2:8" x14ac:dyDescent="0.4">
      <c r="B29" s="29" t="s">
        <v>40</v>
      </c>
      <c r="C29" s="29"/>
      <c r="D29" s="29"/>
      <c r="E29" s="29"/>
      <c r="G29" s="35"/>
      <c r="H29" s="29"/>
    </row>
    <row r="30" spans="2:8" x14ac:dyDescent="0.4">
      <c r="B30" s="29"/>
      <c r="C30" s="29"/>
      <c r="D30" s="29"/>
      <c r="E30" s="29"/>
      <c r="G30" s="35"/>
      <c r="H30" s="29"/>
    </row>
    <row r="31" spans="2:8" x14ac:dyDescent="0.4">
      <c r="B31" s="28" t="s">
        <v>41</v>
      </c>
      <c r="C31" s="29"/>
      <c r="D31" s="29"/>
      <c r="E31" s="28" t="s">
        <v>42</v>
      </c>
      <c r="G31" s="28" t="s">
        <v>43</v>
      </c>
      <c r="H31" s="29"/>
    </row>
    <row r="32" spans="2:8" x14ac:dyDescent="0.4">
      <c r="B32" s="29"/>
      <c r="C32" s="29"/>
      <c r="D32" s="29"/>
      <c r="E32" s="29"/>
      <c r="G32" s="35"/>
      <c r="H32" s="29"/>
    </row>
    <row r="33" spans="2:8" x14ac:dyDescent="0.4">
      <c r="B33" s="29"/>
      <c r="C33" s="29"/>
      <c r="D33" s="29"/>
      <c r="E33" s="29"/>
      <c r="G33" s="35"/>
      <c r="H33" s="29"/>
    </row>
    <row r="34" spans="2:8" x14ac:dyDescent="0.4">
      <c r="B34" s="36" t="s">
        <v>44</v>
      </c>
      <c r="E34" s="30" t="s">
        <v>45</v>
      </c>
      <c r="G34" s="30" t="s">
        <v>46</v>
      </c>
    </row>
    <row r="35" spans="2:8" x14ac:dyDescent="0.4">
      <c r="B35" s="36" t="s">
        <v>705</v>
      </c>
      <c r="E35" s="30" t="s">
        <v>48</v>
      </c>
      <c r="G35" s="30" t="s">
        <v>49</v>
      </c>
    </row>
    <row r="36" spans="2:8" x14ac:dyDescent="0.4">
      <c r="B36" s="28" t="s">
        <v>50</v>
      </c>
      <c r="E36" s="30" t="s">
        <v>51</v>
      </c>
      <c r="F36" s="37"/>
      <c r="G36" s="30" t="s">
        <v>52</v>
      </c>
    </row>
    <row r="38" spans="2:8" x14ac:dyDescent="0.4">
      <c r="E38" s="37"/>
    </row>
    <row r="39" spans="2:8" x14ac:dyDescent="0.4">
      <c r="E39" s="37"/>
    </row>
    <row r="40" spans="2:8" x14ac:dyDescent="0.4">
      <c r="E40" s="37"/>
    </row>
    <row r="42" spans="2:8" x14ac:dyDescent="0.4">
      <c r="B42" s="29"/>
    </row>
    <row r="55" spans="5:5" x14ac:dyDescent="0.4">
      <c r="E5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6BAA3-FB03-466B-BBC3-3FA721BDC30A}">
  <dimension ref="B1:H54"/>
  <sheetViews>
    <sheetView zoomScale="50" zoomScaleNormal="5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772</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773</v>
      </c>
      <c r="C13" s="18">
        <v>45440</v>
      </c>
      <c r="D13" s="19" t="s">
        <v>712</v>
      </c>
      <c r="E13" s="19" t="s">
        <v>774</v>
      </c>
      <c r="F13" s="20">
        <v>192106.4</v>
      </c>
      <c r="G13" s="21" t="s">
        <v>667</v>
      </c>
      <c r="H13" s="18">
        <v>45473</v>
      </c>
    </row>
    <row r="14" spans="2:8" x14ac:dyDescent="0.4">
      <c r="B14" s="17" t="s">
        <v>775</v>
      </c>
      <c r="C14" s="18">
        <v>45439</v>
      </c>
      <c r="D14" s="19" t="s">
        <v>776</v>
      </c>
      <c r="E14" s="19" t="s">
        <v>777</v>
      </c>
      <c r="F14" s="20">
        <v>274908.26</v>
      </c>
      <c r="G14" s="21" t="s">
        <v>667</v>
      </c>
      <c r="H14" s="18">
        <v>45473</v>
      </c>
    </row>
    <row r="15" spans="2:8" x14ac:dyDescent="0.4">
      <c r="B15" s="17" t="s">
        <v>778</v>
      </c>
      <c r="C15" s="18">
        <v>45436</v>
      </c>
      <c r="D15" s="19" t="s">
        <v>712</v>
      </c>
      <c r="E15" s="19" t="s">
        <v>779</v>
      </c>
      <c r="F15" s="20">
        <v>135095.70000000001</v>
      </c>
      <c r="G15" s="21" t="s">
        <v>667</v>
      </c>
      <c r="H15" s="18">
        <v>45473</v>
      </c>
    </row>
    <row r="16" spans="2:8" x14ac:dyDescent="0.4">
      <c r="B16" s="17" t="s">
        <v>780</v>
      </c>
      <c r="C16" s="18">
        <v>45441</v>
      </c>
      <c r="D16" s="19" t="s">
        <v>754</v>
      </c>
      <c r="E16" s="19" t="s">
        <v>781</v>
      </c>
      <c r="F16" s="20">
        <v>10000</v>
      </c>
      <c r="G16" s="21" t="s">
        <v>667</v>
      </c>
      <c r="H16" s="18">
        <v>45473</v>
      </c>
    </row>
    <row r="17" spans="2:8" x14ac:dyDescent="0.4">
      <c r="B17" s="17" t="s">
        <v>782</v>
      </c>
      <c r="C17" s="18">
        <v>45405</v>
      </c>
      <c r="D17" s="19" t="s">
        <v>783</v>
      </c>
      <c r="E17" s="19" t="s">
        <v>784</v>
      </c>
      <c r="F17" s="20">
        <v>708160</v>
      </c>
      <c r="G17" s="21" t="s">
        <v>667</v>
      </c>
      <c r="H17" s="18">
        <v>45473</v>
      </c>
    </row>
    <row r="18" spans="2:8" x14ac:dyDescent="0.4">
      <c r="B18" s="17" t="s">
        <v>785</v>
      </c>
      <c r="C18" s="18">
        <v>45435</v>
      </c>
      <c r="D18" s="19" t="s">
        <v>786</v>
      </c>
      <c r="E18" s="19" t="s">
        <v>787</v>
      </c>
      <c r="F18" s="20">
        <v>185413.4</v>
      </c>
      <c r="G18" s="21" t="s">
        <v>667</v>
      </c>
      <c r="H18" s="18">
        <v>45473</v>
      </c>
    </row>
    <row r="19" spans="2:8" x14ac:dyDescent="0.4">
      <c r="B19" s="17" t="s">
        <v>767</v>
      </c>
      <c r="C19" s="18">
        <v>45436</v>
      </c>
      <c r="D19" s="19" t="s">
        <v>788</v>
      </c>
      <c r="E19" s="19" t="s">
        <v>789</v>
      </c>
      <c r="F19" s="20">
        <v>40000</v>
      </c>
      <c r="G19" s="21" t="s">
        <v>721</v>
      </c>
      <c r="H19" s="18">
        <v>45473</v>
      </c>
    </row>
    <row r="20" spans="2:8" x14ac:dyDescent="0.4">
      <c r="B20" s="17" t="s">
        <v>790</v>
      </c>
      <c r="C20" s="18">
        <v>45439</v>
      </c>
      <c r="D20" s="19" t="s">
        <v>791</v>
      </c>
      <c r="E20" s="19" t="s">
        <v>792</v>
      </c>
      <c r="F20" s="20">
        <v>76700</v>
      </c>
      <c r="G20" s="21" t="s">
        <v>667</v>
      </c>
      <c r="H20" s="18">
        <v>45473</v>
      </c>
    </row>
    <row r="21" spans="2:8" x14ac:dyDescent="0.4">
      <c r="B21" s="17" t="s">
        <v>793</v>
      </c>
      <c r="C21" s="18">
        <v>45429</v>
      </c>
      <c r="D21" s="19" t="s">
        <v>794</v>
      </c>
      <c r="E21" s="19" t="s">
        <v>795</v>
      </c>
      <c r="F21" s="20">
        <v>61949.5</v>
      </c>
      <c r="G21" s="21" t="s">
        <v>667</v>
      </c>
      <c r="H21" s="18">
        <v>45473</v>
      </c>
    </row>
    <row r="22" spans="2:8" x14ac:dyDescent="0.4">
      <c r="B22" s="17" t="s">
        <v>31</v>
      </c>
      <c r="C22" s="18" t="s">
        <v>31</v>
      </c>
      <c r="D22" s="19" t="s">
        <v>796</v>
      </c>
      <c r="E22" s="19" t="s">
        <v>797</v>
      </c>
      <c r="F22" s="20">
        <v>56000</v>
      </c>
      <c r="G22" s="21" t="s">
        <v>667</v>
      </c>
      <c r="H22" s="18">
        <v>45473</v>
      </c>
    </row>
    <row r="23" spans="2:8" x14ac:dyDescent="0.4">
      <c r="B23" s="17" t="s">
        <v>31</v>
      </c>
      <c r="C23" s="18" t="s">
        <v>31</v>
      </c>
      <c r="D23" s="19" t="s">
        <v>259</v>
      </c>
      <c r="E23" s="19" t="s">
        <v>704</v>
      </c>
      <c r="F23" s="20">
        <v>1598770</v>
      </c>
      <c r="G23" s="21" t="s">
        <v>667</v>
      </c>
      <c r="H23" s="18">
        <v>45473</v>
      </c>
    </row>
    <row r="24" spans="2:8" x14ac:dyDescent="0.4">
      <c r="B24" s="39" t="s">
        <v>798</v>
      </c>
      <c r="C24" s="18">
        <v>45428</v>
      </c>
      <c r="D24" s="19" t="s">
        <v>799</v>
      </c>
      <c r="E24" s="19" t="s">
        <v>800</v>
      </c>
      <c r="F24" s="20">
        <v>55460</v>
      </c>
      <c r="G24" s="21" t="s">
        <v>667</v>
      </c>
      <c r="H24" s="18">
        <v>45473</v>
      </c>
    </row>
    <row r="25" spans="2:8" x14ac:dyDescent="0.4">
      <c r="B25" s="17" t="s">
        <v>801</v>
      </c>
      <c r="C25" s="18">
        <v>45447</v>
      </c>
      <c r="D25" s="19" t="s">
        <v>802</v>
      </c>
      <c r="E25" s="19" t="s">
        <v>740</v>
      </c>
      <c r="F25" s="20">
        <v>3600</v>
      </c>
      <c r="G25" s="21" t="s">
        <v>667</v>
      </c>
      <c r="H25" s="18">
        <v>45473</v>
      </c>
    </row>
    <row r="26" spans="2:8" ht="52.5" x14ac:dyDescent="0.4">
      <c r="B26" s="17" t="s">
        <v>803</v>
      </c>
      <c r="C26" s="18">
        <v>45428</v>
      </c>
      <c r="D26" s="19" t="s">
        <v>405</v>
      </c>
      <c r="E26" s="19" t="s">
        <v>804</v>
      </c>
      <c r="F26" s="20">
        <v>25000</v>
      </c>
      <c r="G26" s="21" t="s">
        <v>667</v>
      </c>
      <c r="H26" s="18">
        <v>45473</v>
      </c>
    </row>
    <row r="27" spans="2:8" x14ac:dyDescent="0.4">
      <c r="B27" s="26"/>
      <c r="C27" s="26"/>
      <c r="D27" s="26"/>
      <c r="E27" s="26" t="s">
        <v>39</v>
      </c>
      <c r="F27" s="24">
        <f>SUBTOTAL(109,Tabla43467891011121314151617181920212324252627282930[MONTO])</f>
        <v>3423163.26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705</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851A-9674-4A91-88CB-8D9B7D9B73D5}">
  <dimension ref="B1:J53"/>
  <sheetViews>
    <sheetView topLeftCell="B108" zoomScale="40" zoomScaleNormal="40" workbookViewId="0">
      <selection activeCell="B24" sqref="B24"/>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8" width="42.5703125" customWidth="1"/>
    <col min="9" max="9" width="11.85546875" customWidth="1"/>
    <col min="10" max="10" width="12.140625" customWidth="1"/>
  </cols>
  <sheetData>
    <row r="1" spans="2:10" x14ac:dyDescent="0.25">
      <c r="B1" s="6"/>
      <c r="C1" s="6"/>
      <c r="D1" s="6"/>
      <c r="E1" s="6"/>
      <c r="F1" s="6"/>
      <c r="G1" s="6"/>
      <c r="H1" s="6"/>
    </row>
    <row r="2" spans="2:10" ht="33.75" x14ac:dyDescent="0.25">
      <c r="B2" s="49" t="s">
        <v>0</v>
      </c>
      <c r="C2" s="49"/>
      <c r="D2" s="49"/>
      <c r="E2" s="49"/>
      <c r="F2" s="49"/>
      <c r="G2" s="49"/>
      <c r="H2" s="49"/>
      <c r="I2" s="1"/>
      <c r="J2" s="1"/>
    </row>
    <row r="3" spans="2:10" s="4" customFormat="1" ht="33.75" x14ac:dyDescent="0.35">
      <c r="B3" s="50" t="s">
        <v>1</v>
      </c>
      <c r="C3" s="49"/>
      <c r="D3" s="49"/>
      <c r="E3" s="49"/>
      <c r="F3" s="49"/>
      <c r="G3" s="49"/>
      <c r="H3" s="49"/>
    </row>
    <row r="4" spans="2:10" ht="33.75" x14ac:dyDescent="0.25">
      <c r="B4" s="49" t="s">
        <v>2</v>
      </c>
      <c r="C4" s="49"/>
      <c r="D4" s="49"/>
      <c r="E4" s="49"/>
      <c r="F4" s="49"/>
      <c r="G4" s="49"/>
      <c r="H4" s="49"/>
      <c r="I4" s="1"/>
      <c r="J4" s="1"/>
    </row>
    <row r="5" spans="2:10" ht="28.5" customHeight="1" x14ac:dyDescent="0.25">
      <c r="B5" s="47"/>
      <c r="C5" s="47"/>
      <c r="D5" s="47"/>
      <c r="E5" s="47"/>
      <c r="F5" s="47"/>
      <c r="G5" s="47"/>
      <c r="H5" s="47"/>
      <c r="I5" s="1"/>
      <c r="J5" s="1"/>
    </row>
    <row r="6" spans="2:10" ht="36" x14ac:dyDescent="0.25">
      <c r="B6" s="51" t="s">
        <v>53</v>
      </c>
      <c r="C6" s="51"/>
      <c r="D6" s="51"/>
      <c r="E6" s="51"/>
      <c r="F6" s="51"/>
      <c r="G6" s="51"/>
      <c r="H6" s="51"/>
      <c r="I6" s="1"/>
      <c r="J6" s="1"/>
    </row>
    <row r="7" spans="2:10" ht="28.5" customHeight="1" x14ac:dyDescent="0.25">
      <c r="B7" s="52" t="s">
        <v>0</v>
      </c>
      <c r="C7" s="52"/>
      <c r="D7" s="52"/>
      <c r="E7" s="52"/>
      <c r="F7" s="52"/>
      <c r="G7" s="52"/>
      <c r="H7" s="52"/>
      <c r="I7" s="1"/>
      <c r="J7" s="1"/>
    </row>
    <row r="8" spans="2:10" ht="21" customHeight="1" x14ac:dyDescent="0.25">
      <c r="B8" s="47"/>
      <c r="C8" s="47"/>
      <c r="D8" s="47"/>
      <c r="E8" s="47"/>
      <c r="F8" s="47"/>
      <c r="G8" s="47"/>
      <c r="H8" s="47"/>
      <c r="I8" s="1"/>
      <c r="J8" s="1"/>
    </row>
    <row r="9" spans="2:10" ht="26.25" x14ac:dyDescent="0.25">
      <c r="B9" s="48" t="s">
        <v>4</v>
      </c>
      <c r="C9" s="48"/>
      <c r="D9" s="48"/>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44681</v>
      </c>
    </row>
    <row r="14" spans="2:10" ht="52.5" x14ac:dyDescent="0.25">
      <c r="B14" s="17">
        <v>156</v>
      </c>
      <c r="C14" s="18">
        <v>44531</v>
      </c>
      <c r="D14" s="19" t="s">
        <v>54</v>
      </c>
      <c r="E14" s="19" t="s">
        <v>55</v>
      </c>
      <c r="F14" s="20">
        <v>77563.199999999997</v>
      </c>
      <c r="G14" s="21" t="s">
        <v>15</v>
      </c>
      <c r="H14" s="18">
        <v>44681</v>
      </c>
    </row>
    <row r="15" spans="2:10" ht="26.25" x14ac:dyDescent="0.25">
      <c r="B15" s="17" t="s">
        <v>56</v>
      </c>
      <c r="C15" s="18">
        <v>44537</v>
      </c>
      <c r="D15" s="19" t="s">
        <v>57</v>
      </c>
      <c r="E15" s="19" t="s">
        <v>58</v>
      </c>
      <c r="F15" s="20">
        <v>140550.51999999999</v>
      </c>
      <c r="G15" s="21" t="s">
        <v>15</v>
      </c>
      <c r="H15" s="18">
        <v>44681</v>
      </c>
    </row>
    <row r="16" spans="2:10" ht="26.25" x14ac:dyDescent="0.25">
      <c r="B16" s="17" t="s">
        <v>59</v>
      </c>
      <c r="C16" s="18">
        <v>44545</v>
      </c>
      <c r="D16" s="19" t="s">
        <v>60</v>
      </c>
      <c r="E16" s="19" t="s">
        <v>61</v>
      </c>
      <c r="F16" s="20">
        <v>37789.5</v>
      </c>
      <c r="G16" s="21" t="s">
        <v>15</v>
      </c>
      <c r="H16" s="18">
        <v>44681</v>
      </c>
    </row>
    <row r="17" spans="2:8" ht="26.25" x14ac:dyDescent="0.25">
      <c r="B17" s="17" t="s">
        <v>77</v>
      </c>
      <c r="C17" s="18">
        <v>44637</v>
      </c>
      <c r="D17" s="19" t="s">
        <v>78</v>
      </c>
      <c r="E17" s="19" t="s">
        <v>79</v>
      </c>
      <c r="F17" s="20">
        <v>10152.719999999999</v>
      </c>
      <c r="G17" s="21" t="s">
        <v>15</v>
      </c>
      <c r="H17" s="18">
        <v>44681</v>
      </c>
    </row>
    <row r="18" spans="2:8" ht="52.5" x14ac:dyDescent="0.25">
      <c r="B18" s="17" t="s">
        <v>80</v>
      </c>
      <c r="C18" s="18">
        <v>44637</v>
      </c>
      <c r="D18" s="19" t="s">
        <v>81</v>
      </c>
      <c r="E18" s="19" t="s">
        <v>82</v>
      </c>
      <c r="F18" s="20">
        <v>57230</v>
      </c>
      <c r="G18" s="21" t="s">
        <v>15</v>
      </c>
      <c r="H18" s="18">
        <v>44681</v>
      </c>
    </row>
    <row r="19" spans="2:8" ht="26.25" x14ac:dyDescent="0.25">
      <c r="B19" s="17" t="s">
        <v>72</v>
      </c>
      <c r="C19" s="18">
        <v>44638</v>
      </c>
      <c r="D19" s="19" t="s">
        <v>35</v>
      </c>
      <c r="E19" s="19" t="s">
        <v>83</v>
      </c>
      <c r="F19" s="20">
        <v>190916.18</v>
      </c>
      <c r="G19" s="21" t="s">
        <v>15</v>
      </c>
      <c r="H19" s="18">
        <v>44681</v>
      </c>
    </row>
    <row r="20" spans="2:8" ht="26.25" x14ac:dyDescent="0.25">
      <c r="B20" s="17">
        <v>1500001471</v>
      </c>
      <c r="C20" s="18">
        <v>44642</v>
      </c>
      <c r="D20" s="19" t="s">
        <v>84</v>
      </c>
      <c r="E20" s="19" t="s">
        <v>85</v>
      </c>
      <c r="F20" s="20">
        <v>411230</v>
      </c>
      <c r="G20" s="21" t="s">
        <v>15</v>
      </c>
      <c r="H20" s="18">
        <v>44681</v>
      </c>
    </row>
    <row r="21" spans="2:8" ht="26.25" x14ac:dyDescent="0.25">
      <c r="B21" s="17" t="s">
        <v>86</v>
      </c>
      <c r="C21" s="18">
        <v>44648</v>
      </c>
      <c r="D21" s="19" t="s">
        <v>26</v>
      </c>
      <c r="E21" s="19" t="s">
        <v>87</v>
      </c>
      <c r="F21" s="20">
        <v>434161.66</v>
      </c>
      <c r="G21" s="21" t="s">
        <v>15</v>
      </c>
      <c r="H21" s="18">
        <v>44681</v>
      </c>
    </row>
    <row r="22" spans="2:8" ht="26.25" x14ac:dyDescent="0.25">
      <c r="B22" s="17" t="s">
        <v>88</v>
      </c>
      <c r="C22" s="18">
        <v>44648</v>
      </c>
      <c r="D22" s="19" t="s">
        <v>89</v>
      </c>
      <c r="E22" s="19" t="s">
        <v>90</v>
      </c>
      <c r="F22" s="20">
        <v>64400</v>
      </c>
      <c r="G22" s="21" t="s">
        <v>15</v>
      </c>
      <c r="H22" s="18">
        <v>44681</v>
      </c>
    </row>
    <row r="23" spans="2:8" ht="52.5" x14ac:dyDescent="0.25">
      <c r="B23" s="17" t="s">
        <v>91</v>
      </c>
      <c r="C23" s="18">
        <v>44650</v>
      </c>
      <c r="D23" s="19" t="s">
        <v>92</v>
      </c>
      <c r="E23" s="19" t="s">
        <v>93</v>
      </c>
      <c r="F23" s="20">
        <v>275752.5</v>
      </c>
      <c r="G23" s="21" t="s">
        <v>15</v>
      </c>
      <c r="H23" s="18">
        <v>44681</v>
      </c>
    </row>
    <row r="24" spans="2:8" ht="26.25" x14ac:dyDescent="0.25">
      <c r="B24" s="17" t="s">
        <v>94</v>
      </c>
      <c r="C24" s="18">
        <v>44650</v>
      </c>
      <c r="D24" s="19" t="s">
        <v>67</v>
      </c>
      <c r="E24" s="19" t="s">
        <v>68</v>
      </c>
      <c r="F24" s="20">
        <v>77185</v>
      </c>
      <c r="G24" s="21" t="s">
        <v>15</v>
      </c>
      <c r="H24" s="18">
        <v>44681</v>
      </c>
    </row>
    <row r="25" spans="2:8" ht="26.25" x14ac:dyDescent="0.25">
      <c r="B25" s="17" t="s">
        <v>31</v>
      </c>
      <c r="C25" s="18">
        <v>44651</v>
      </c>
      <c r="D25" s="19" t="s">
        <v>37</v>
      </c>
      <c r="E25" s="19" t="s">
        <v>38</v>
      </c>
      <c r="F25" s="20">
        <v>3581450</v>
      </c>
      <c r="G25" s="21" t="s">
        <v>15</v>
      </c>
      <c r="H25" s="18">
        <v>44681</v>
      </c>
    </row>
    <row r="26" spans="2:8" ht="26.25" x14ac:dyDescent="0.25">
      <c r="B26" s="26"/>
      <c r="C26" s="26"/>
      <c r="D26" s="26"/>
      <c r="E26" s="26" t="s">
        <v>39</v>
      </c>
      <c r="F26" s="24">
        <f>SUBTOTAL(109,Tabla43[MONTO])</f>
        <v>5428795.7400000002</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D830F-CE90-4287-A74A-2DAF1EAF1085}">
  <dimension ref="B1:H50"/>
  <sheetViews>
    <sheetView zoomScale="50" zoomScaleNormal="50" workbookViewId="0">
      <selection activeCell="E14" sqref="E1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805</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782</v>
      </c>
      <c r="C13" s="18">
        <v>45454</v>
      </c>
      <c r="D13" s="19" t="s">
        <v>783</v>
      </c>
      <c r="E13" s="19" t="s">
        <v>784</v>
      </c>
      <c r="F13" s="20">
        <v>658300</v>
      </c>
      <c r="G13" s="21" t="s">
        <v>667</v>
      </c>
      <c r="H13" s="18">
        <v>45504</v>
      </c>
    </row>
    <row r="14" spans="2:8" x14ac:dyDescent="0.4">
      <c r="B14" s="17" t="s">
        <v>806</v>
      </c>
      <c r="C14" s="18">
        <v>45449</v>
      </c>
      <c r="D14" s="19" t="s">
        <v>807</v>
      </c>
      <c r="E14" s="19" t="s">
        <v>808</v>
      </c>
      <c r="F14" s="20">
        <v>5310</v>
      </c>
      <c r="G14" s="21" t="s">
        <v>667</v>
      </c>
      <c r="H14" s="18">
        <v>45504</v>
      </c>
    </row>
    <row r="15" spans="2:8" x14ac:dyDescent="0.4">
      <c r="B15" s="17" t="s">
        <v>790</v>
      </c>
      <c r="C15" s="18">
        <v>45439</v>
      </c>
      <c r="D15" s="19" t="s">
        <v>791</v>
      </c>
      <c r="E15" s="19" t="s">
        <v>792</v>
      </c>
      <c r="F15" s="20">
        <v>76700</v>
      </c>
      <c r="G15" s="21" t="s">
        <v>667</v>
      </c>
      <c r="H15" s="18">
        <v>45504</v>
      </c>
    </row>
    <row r="16" spans="2:8" x14ac:dyDescent="0.4">
      <c r="B16" s="17" t="s">
        <v>31</v>
      </c>
      <c r="C16" s="18" t="s">
        <v>31</v>
      </c>
      <c r="D16" s="19" t="s">
        <v>259</v>
      </c>
      <c r="E16" s="19" t="s">
        <v>704</v>
      </c>
      <c r="F16" s="20">
        <v>1598753.34</v>
      </c>
      <c r="G16" s="21" t="s">
        <v>667</v>
      </c>
      <c r="H16" s="18">
        <v>45504</v>
      </c>
    </row>
    <row r="17" spans="2:8" x14ac:dyDescent="0.4">
      <c r="B17" s="17" t="s">
        <v>809</v>
      </c>
      <c r="C17" s="18">
        <v>45443</v>
      </c>
      <c r="D17" s="19" t="s">
        <v>605</v>
      </c>
      <c r="E17" s="19" t="s">
        <v>810</v>
      </c>
      <c r="F17" s="20">
        <v>33065.85</v>
      </c>
      <c r="G17" s="21" t="s">
        <v>667</v>
      </c>
      <c r="H17" s="18">
        <v>45504</v>
      </c>
    </row>
    <row r="18" spans="2:8" x14ac:dyDescent="0.4">
      <c r="B18" s="17" t="s">
        <v>811</v>
      </c>
      <c r="C18" s="18">
        <v>45453</v>
      </c>
      <c r="D18" s="19" t="s">
        <v>303</v>
      </c>
      <c r="E18" s="19" t="s">
        <v>812</v>
      </c>
      <c r="F18" s="20">
        <v>230588.52</v>
      </c>
      <c r="G18" s="21" t="s">
        <v>667</v>
      </c>
      <c r="H18" s="18">
        <v>45504</v>
      </c>
    </row>
    <row r="19" spans="2:8" x14ac:dyDescent="0.4">
      <c r="B19" s="17" t="s">
        <v>207</v>
      </c>
      <c r="C19" s="18">
        <v>45453</v>
      </c>
      <c r="D19" s="19" t="s">
        <v>303</v>
      </c>
      <c r="E19" s="19" t="s">
        <v>813</v>
      </c>
      <c r="F19" s="20">
        <v>258000.74</v>
      </c>
      <c r="G19" s="21" t="s">
        <v>667</v>
      </c>
      <c r="H19" s="18">
        <v>45504</v>
      </c>
    </row>
    <row r="20" spans="2:8" ht="52.5" x14ac:dyDescent="0.4">
      <c r="B20" s="17" t="s">
        <v>814</v>
      </c>
      <c r="C20" s="18">
        <v>45405</v>
      </c>
      <c r="D20" s="19" t="s">
        <v>815</v>
      </c>
      <c r="E20" s="19" t="s">
        <v>816</v>
      </c>
      <c r="F20" s="20">
        <v>209382.39999999999</v>
      </c>
      <c r="G20" s="21" t="s">
        <v>667</v>
      </c>
      <c r="H20" s="18">
        <v>45504</v>
      </c>
    </row>
    <row r="21" spans="2:8" x14ac:dyDescent="0.4">
      <c r="B21" s="17" t="s">
        <v>817</v>
      </c>
      <c r="C21" s="18">
        <v>45467</v>
      </c>
      <c r="D21" s="19" t="s">
        <v>754</v>
      </c>
      <c r="E21" s="19" t="s">
        <v>818</v>
      </c>
      <c r="F21" s="20">
        <v>10000</v>
      </c>
      <c r="G21" s="21" t="s">
        <v>667</v>
      </c>
      <c r="H21" s="18">
        <v>45504</v>
      </c>
    </row>
    <row r="22" spans="2:8" x14ac:dyDescent="0.4">
      <c r="B22" s="17"/>
      <c r="C22" s="18"/>
      <c r="D22" s="19"/>
      <c r="E22" s="19"/>
      <c r="F22" s="20"/>
      <c r="G22" s="21"/>
      <c r="H22" s="18"/>
    </row>
    <row r="23" spans="2:8" x14ac:dyDescent="0.4">
      <c r="B23" s="26"/>
      <c r="C23" s="26"/>
      <c r="D23" s="26"/>
      <c r="E23" s="26" t="s">
        <v>39</v>
      </c>
      <c r="F23" s="24">
        <f>SUBTOTAL(109,Tabla4346789101112131415161718192021232425262728293031[MONTO])</f>
        <v>3080100.85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705</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7EBD-EB35-4919-A234-30EB61C55A9E}">
  <dimension ref="B1:H58"/>
  <sheetViews>
    <sheetView zoomScale="50" zoomScaleNormal="50" workbookViewId="0">
      <selection activeCell="A19" sqref="A19:XFD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819</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820</v>
      </c>
      <c r="C13" s="18">
        <v>45482</v>
      </c>
      <c r="D13" s="19" t="s">
        <v>783</v>
      </c>
      <c r="E13" s="19" t="s">
        <v>784</v>
      </c>
      <c r="F13" s="20">
        <v>658300</v>
      </c>
      <c r="G13" s="21" t="s">
        <v>667</v>
      </c>
      <c r="H13" s="18">
        <v>45535</v>
      </c>
    </row>
    <row r="14" spans="2:8" x14ac:dyDescent="0.4">
      <c r="B14" s="17" t="s">
        <v>821</v>
      </c>
      <c r="C14" s="18">
        <v>45498</v>
      </c>
      <c r="D14" s="19" t="s">
        <v>822</v>
      </c>
      <c r="E14" s="19" t="s">
        <v>823</v>
      </c>
      <c r="F14" s="20">
        <v>126854.13</v>
      </c>
      <c r="G14" s="21" t="s">
        <v>667</v>
      </c>
      <c r="H14" s="18">
        <v>45535</v>
      </c>
    </row>
    <row r="15" spans="2:8" x14ac:dyDescent="0.4">
      <c r="B15" s="17" t="s">
        <v>31</v>
      </c>
      <c r="C15" s="18" t="s">
        <v>31</v>
      </c>
      <c r="D15" s="19" t="s">
        <v>259</v>
      </c>
      <c r="E15" s="19" t="s">
        <v>704</v>
      </c>
      <c r="F15" s="20">
        <v>4998713.32</v>
      </c>
      <c r="G15" s="21" t="s">
        <v>663</v>
      </c>
      <c r="H15" s="18">
        <v>45535</v>
      </c>
    </row>
    <row r="16" spans="2:8" x14ac:dyDescent="0.4">
      <c r="B16" s="17" t="s">
        <v>824</v>
      </c>
      <c r="C16" s="18">
        <v>45504</v>
      </c>
      <c r="D16" s="19" t="s">
        <v>825</v>
      </c>
      <c r="E16" s="19" t="s">
        <v>826</v>
      </c>
      <c r="F16" s="20">
        <v>42185</v>
      </c>
      <c r="G16" s="21" t="s">
        <v>667</v>
      </c>
      <c r="H16" s="18">
        <v>45535</v>
      </c>
    </row>
    <row r="17" spans="2:8" x14ac:dyDescent="0.4">
      <c r="B17" s="17" t="s">
        <v>811</v>
      </c>
      <c r="C17" s="18">
        <v>45453</v>
      </c>
      <c r="D17" s="19" t="s">
        <v>303</v>
      </c>
      <c r="E17" s="19" t="s">
        <v>812</v>
      </c>
      <c r="F17" s="20">
        <v>230588.52</v>
      </c>
      <c r="G17" s="21" t="s">
        <v>667</v>
      </c>
      <c r="H17" s="18">
        <v>45535</v>
      </c>
    </row>
    <row r="18" spans="2:8" x14ac:dyDescent="0.4">
      <c r="B18" s="17" t="s">
        <v>207</v>
      </c>
      <c r="C18" s="18">
        <v>45453</v>
      </c>
      <c r="D18" s="19" t="s">
        <v>303</v>
      </c>
      <c r="E18" s="19" t="s">
        <v>813</v>
      </c>
      <c r="F18" s="20">
        <v>258000.74</v>
      </c>
      <c r="G18" s="21" t="s">
        <v>667</v>
      </c>
      <c r="H18" s="18">
        <v>45535</v>
      </c>
    </row>
    <row r="19" spans="2:8" x14ac:dyDescent="0.4">
      <c r="B19" s="17" t="s">
        <v>827</v>
      </c>
      <c r="C19" s="18">
        <v>45467</v>
      </c>
      <c r="D19" s="19" t="s">
        <v>754</v>
      </c>
      <c r="E19" s="19" t="s">
        <v>828</v>
      </c>
      <c r="F19" s="20">
        <v>10000</v>
      </c>
      <c r="G19" s="21" t="s">
        <v>667</v>
      </c>
      <c r="H19" s="18">
        <v>45535</v>
      </c>
    </row>
    <row r="20" spans="2:8" x14ac:dyDescent="0.4">
      <c r="B20" s="17" t="s">
        <v>829</v>
      </c>
      <c r="C20" s="18">
        <v>45500</v>
      </c>
      <c r="D20" s="19" t="s">
        <v>830</v>
      </c>
      <c r="E20" s="19" t="s">
        <v>777</v>
      </c>
      <c r="F20" s="20">
        <v>275486.51</v>
      </c>
      <c r="G20" s="21" t="s">
        <v>667</v>
      </c>
      <c r="H20" s="18">
        <v>45535</v>
      </c>
    </row>
    <row r="21" spans="2:8" x14ac:dyDescent="0.4">
      <c r="B21" s="17" t="s">
        <v>831</v>
      </c>
      <c r="C21" s="18">
        <v>45498</v>
      </c>
      <c r="D21" s="19" t="s">
        <v>832</v>
      </c>
      <c r="E21" s="19" t="s">
        <v>740</v>
      </c>
      <c r="F21" s="20">
        <v>3600</v>
      </c>
      <c r="G21" s="21" t="s">
        <v>667</v>
      </c>
      <c r="H21" s="18">
        <v>45535</v>
      </c>
    </row>
    <row r="22" spans="2:8" x14ac:dyDescent="0.4">
      <c r="B22" s="17" t="s">
        <v>833</v>
      </c>
      <c r="C22" s="18">
        <v>45504</v>
      </c>
      <c r="D22" s="19" t="s">
        <v>834</v>
      </c>
      <c r="E22" s="19" t="s">
        <v>835</v>
      </c>
      <c r="F22" s="20">
        <v>259999.38</v>
      </c>
      <c r="G22" s="21" t="s">
        <v>667</v>
      </c>
      <c r="H22" s="18">
        <v>45535</v>
      </c>
    </row>
    <row r="23" spans="2:8" x14ac:dyDescent="0.4">
      <c r="B23" s="17" t="s">
        <v>836</v>
      </c>
      <c r="C23" s="18">
        <v>45505</v>
      </c>
      <c r="D23" s="19" t="s">
        <v>837</v>
      </c>
      <c r="E23" s="19" t="s">
        <v>838</v>
      </c>
      <c r="F23" s="20">
        <v>188871.15</v>
      </c>
      <c r="G23" s="21" t="s">
        <v>667</v>
      </c>
      <c r="H23" s="18">
        <v>45535</v>
      </c>
    </row>
    <row r="24" spans="2:8" x14ac:dyDescent="0.4">
      <c r="B24" s="17" t="s">
        <v>839</v>
      </c>
      <c r="C24" s="18">
        <v>45504</v>
      </c>
      <c r="D24" s="19" t="s">
        <v>401</v>
      </c>
      <c r="E24" s="19" t="s">
        <v>808</v>
      </c>
      <c r="F24" s="20">
        <v>5310</v>
      </c>
      <c r="G24" s="21" t="s">
        <v>667</v>
      </c>
      <c r="H24" s="18">
        <v>45535</v>
      </c>
    </row>
    <row r="25" spans="2:8" x14ac:dyDescent="0.4">
      <c r="B25" s="17" t="s">
        <v>840</v>
      </c>
      <c r="C25" s="18">
        <v>45490</v>
      </c>
      <c r="D25" s="19" t="s">
        <v>280</v>
      </c>
      <c r="E25" s="19" t="s">
        <v>771</v>
      </c>
      <c r="F25" s="20">
        <v>88266.2</v>
      </c>
      <c r="G25" s="21" t="s">
        <v>667</v>
      </c>
      <c r="H25" s="18">
        <v>45535</v>
      </c>
    </row>
    <row r="26" spans="2:8" x14ac:dyDescent="0.4">
      <c r="B26" s="17" t="s">
        <v>809</v>
      </c>
      <c r="C26" s="18">
        <v>45443</v>
      </c>
      <c r="D26" s="19" t="s">
        <v>841</v>
      </c>
      <c r="E26" s="19" t="s">
        <v>842</v>
      </c>
      <c r="F26" s="20">
        <v>33151.75</v>
      </c>
      <c r="G26" s="21" t="s">
        <v>667</v>
      </c>
      <c r="H26" s="18">
        <v>45535</v>
      </c>
    </row>
    <row r="27" spans="2:8" ht="52.5" x14ac:dyDescent="0.4">
      <c r="B27" s="17" t="s">
        <v>843</v>
      </c>
      <c r="C27" s="18">
        <v>45506</v>
      </c>
      <c r="D27" s="19" t="s">
        <v>844</v>
      </c>
      <c r="E27" s="19" t="s">
        <v>845</v>
      </c>
      <c r="F27" s="20">
        <v>698560</v>
      </c>
      <c r="G27" s="21" t="s">
        <v>667</v>
      </c>
      <c r="H27" s="18">
        <v>45535</v>
      </c>
    </row>
    <row r="28" spans="2:8" x14ac:dyDescent="0.4">
      <c r="B28" s="17" t="s">
        <v>729</v>
      </c>
      <c r="C28" s="18">
        <v>45506</v>
      </c>
      <c r="D28" s="19" t="s">
        <v>596</v>
      </c>
      <c r="E28" s="19" t="s">
        <v>846</v>
      </c>
      <c r="F28" s="20">
        <v>13590</v>
      </c>
      <c r="G28" s="21" t="s">
        <v>667</v>
      </c>
      <c r="H28" s="18">
        <v>45535</v>
      </c>
    </row>
    <row r="29" spans="2:8" x14ac:dyDescent="0.4">
      <c r="B29" s="17" t="s">
        <v>847</v>
      </c>
      <c r="C29" s="18">
        <v>45506</v>
      </c>
      <c r="D29" s="19" t="s">
        <v>421</v>
      </c>
      <c r="E29" s="19" t="s">
        <v>848</v>
      </c>
      <c r="F29" s="20">
        <v>22610</v>
      </c>
      <c r="G29" s="21" t="s">
        <v>667</v>
      </c>
      <c r="H29" s="18">
        <v>45535</v>
      </c>
    </row>
    <row r="30" spans="2:8" x14ac:dyDescent="0.4">
      <c r="B30" s="17" t="s">
        <v>849</v>
      </c>
      <c r="C30" s="18">
        <v>45506</v>
      </c>
      <c r="D30" s="19" t="s">
        <v>199</v>
      </c>
      <c r="E30" s="19" t="s">
        <v>850</v>
      </c>
      <c r="F30" s="20">
        <v>113634</v>
      </c>
      <c r="G30" s="21" t="s">
        <v>667</v>
      </c>
      <c r="H30" s="18">
        <v>45535</v>
      </c>
    </row>
    <row r="31" spans="2:8" x14ac:dyDescent="0.4">
      <c r="B31" s="26"/>
      <c r="C31" s="26"/>
      <c r="D31" s="26"/>
      <c r="E31" s="26" t="s">
        <v>39</v>
      </c>
      <c r="F31" s="24">
        <f>SUBTOTAL(109,Tabla434678910111213141516171819202123242526272829303132[MONTO])</f>
        <v>8027720.7000000002</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705</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012A-1B28-4365-A987-2503B31F23EC}">
  <dimension ref="B1:H53"/>
  <sheetViews>
    <sheetView zoomScale="50" zoomScaleNormal="50" workbookViewId="0">
      <selection activeCell="E14" sqref="E1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819</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820</v>
      </c>
      <c r="C13" s="18">
        <v>45482</v>
      </c>
      <c r="D13" s="19" t="s">
        <v>783</v>
      </c>
      <c r="E13" s="19" t="s">
        <v>851</v>
      </c>
      <c r="F13" s="20">
        <v>658300</v>
      </c>
      <c r="G13" s="21" t="s">
        <v>667</v>
      </c>
      <c r="H13" s="18">
        <v>45535</v>
      </c>
    </row>
    <row r="14" spans="2:8" x14ac:dyDescent="0.4">
      <c r="B14" s="17" t="s">
        <v>821</v>
      </c>
      <c r="C14" s="18">
        <v>45498</v>
      </c>
      <c r="D14" s="19" t="s">
        <v>822</v>
      </c>
      <c r="E14" s="19" t="s">
        <v>823</v>
      </c>
      <c r="F14" s="20">
        <v>126854.13</v>
      </c>
      <c r="G14" s="21" t="s">
        <v>667</v>
      </c>
      <c r="H14" s="18">
        <v>45535</v>
      </c>
    </row>
    <row r="15" spans="2:8" x14ac:dyDescent="0.4">
      <c r="B15" s="17" t="s">
        <v>31</v>
      </c>
      <c r="C15" s="18" t="s">
        <v>31</v>
      </c>
      <c r="D15" s="19" t="s">
        <v>259</v>
      </c>
      <c r="E15" s="19" t="s">
        <v>704</v>
      </c>
      <c r="F15" s="20">
        <v>4998713.32</v>
      </c>
      <c r="G15" s="21" t="s">
        <v>663</v>
      </c>
      <c r="H15" s="18">
        <v>45535</v>
      </c>
    </row>
    <row r="16" spans="2:8" x14ac:dyDescent="0.4">
      <c r="B16" s="17" t="s">
        <v>824</v>
      </c>
      <c r="C16" s="18">
        <v>45504</v>
      </c>
      <c r="D16" s="19" t="s">
        <v>825</v>
      </c>
      <c r="E16" s="19" t="s">
        <v>826</v>
      </c>
      <c r="F16" s="20">
        <v>42185</v>
      </c>
      <c r="G16" s="21" t="s">
        <v>667</v>
      </c>
      <c r="H16" s="18">
        <v>45535</v>
      </c>
    </row>
    <row r="17" spans="2:8" x14ac:dyDescent="0.4">
      <c r="B17" s="17" t="s">
        <v>811</v>
      </c>
      <c r="C17" s="18">
        <v>45453</v>
      </c>
      <c r="D17" s="19" t="s">
        <v>303</v>
      </c>
      <c r="E17" s="19" t="s">
        <v>812</v>
      </c>
      <c r="F17" s="20">
        <v>230588.52</v>
      </c>
      <c r="G17" s="21" t="s">
        <v>667</v>
      </c>
      <c r="H17" s="18">
        <v>45535</v>
      </c>
    </row>
    <row r="18" spans="2:8" x14ac:dyDescent="0.4">
      <c r="B18" s="17" t="s">
        <v>207</v>
      </c>
      <c r="C18" s="18">
        <v>45453</v>
      </c>
      <c r="D18" s="19" t="s">
        <v>303</v>
      </c>
      <c r="E18" s="19" t="s">
        <v>813</v>
      </c>
      <c r="F18" s="20">
        <v>258000.74</v>
      </c>
      <c r="G18" s="21" t="s">
        <v>667</v>
      </c>
      <c r="H18" s="18">
        <v>45535</v>
      </c>
    </row>
    <row r="19" spans="2:8" x14ac:dyDescent="0.4">
      <c r="B19" s="17" t="s">
        <v>852</v>
      </c>
      <c r="C19" s="18">
        <v>45496</v>
      </c>
      <c r="D19" s="19" t="s">
        <v>853</v>
      </c>
      <c r="E19" s="19" t="s">
        <v>854</v>
      </c>
      <c r="F19" s="20">
        <v>740000</v>
      </c>
      <c r="G19" s="21" t="s">
        <v>667</v>
      </c>
      <c r="H19" s="18">
        <v>45535</v>
      </c>
    </row>
    <row r="20" spans="2:8" x14ac:dyDescent="0.4">
      <c r="B20" s="17" t="s">
        <v>827</v>
      </c>
      <c r="C20" s="18">
        <v>45467</v>
      </c>
      <c r="D20" s="19" t="s">
        <v>754</v>
      </c>
      <c r="E20" s="19" t="s">
        <v>828</v>
      </c>
      <c r="F20" s="20">
        <v>10000</v>
      </c>
      <c r="G20" s="21" t="s">
        <v>667</v>
      </c>
      <c r="H20" s="18">
        <v>45535</v>
      </c>
    </row>
    <row r="21" spans="2:8" x14ac:dyDescent="0.4">
      <c r="B21" s="17" t="s">
        <v>829</v>
      </c>
      <c r="C21" s="18">
        <v>45500</v>
      </c>
      <c r="D21" s="19" t="s">
        <v>830</v>
      </c>
      <c r="E21" s="19" t="s">
        <v>777</v>
      </c>
      <c r="F21" s="20">
        <v>275486.51</v>
      </c>
      <c r="G21" s="21" t="s">
        <v>667</v>
      </c>
      <c r="H21" s="18">
        <v>45535</v>
      </c>
    </row>
    <row r="22" spans="2:8" x14ac:dyDescent="0.4">
      <c r="B22" s="17" t="s">
        <v>831</v>
      </c>
      <c r="C22" s="18">
        <v>45498</v>
      </c>
      <c r="D22" s="19" t="s">
        <v>832</v>
      </c>
      <c r="E22" s="19" t="s">
        <v>740</v>
      </c>
      <c r="F22" s="20">
        <v>3600</v>
      </c>
      <c r="G22" s="21" t="s">
        <v>667</v>
      </c>
      <c r="H22" s="18">
        <v>45535</v>
      </c>
    </row>
    <row r="23" spans="2:8" x14ac:dyDescent="0.4">
      <c r="B23" s="17" t="s">
        <v>833</v>
      </c>
      <c r="C23" s="18">
        <v>45504</v>
      </c>
      <c r="D23" s="19" t="s">
        <v>834</v>
      </c>
      <c r="E23" s="19" t="s">
        <v>835</v>
      </c>
      <c r="F23" s="20">
        <v>259999.38</v>
      </c>
      <c r="G23" s="21" t="s">
        <v>667</v>
      </c>
      <c r="H23" s="18">
        <v>45535</v>
      </c>
    </row>
    <row r="24" spans="2:8" x14ac:dyDescent="0.4">
      <c r="B24" s="17" t="s">
        <v>839</v>
      </c>
      <c r="C24" s="18">
        <v>45504</v>
      </c>
      <c r="D24" s="19" t="s">
        <v>401</v>
      </c>
      <c r="E24" s="19" t="s">
        <v>808</v>
      </c>
      <c r="F24" s="20">
        <v>5310</v>
      </c>
      <c r="G24" s="21" t="s">
        <v>667</v>
      </c>
      <c r="H24" s="18">
        <v>45535</v>
      </c>
    </row>
    <row r="25" spans="2:8" x14ac:dyDescent="0.4">
      <c r="B25" s="17" t="s">
        <v>809</v>
      </c>
      <c r="C25" s="18">
        <v>45443</v>
      </c>
      <c r="D25" s="19" t="s">
        <v>841</v>
      </c>
      <c r="E25" s="19" t="s">
        <v>842</v>
      </c>
      <c r="F25" s="20">
        <v>33151.75</v>
      </c>
      <c r="G25" s="21" t="s">
        <v>667</v>
      </c>
      <c r="H25" s="18">
        <v>45535</v>
      </c>
    </row>
    <row r="26" spans="2:8" x14ac:dyDescent="0.4">
      <c r="B26" s="26"/>
      <c r="C26" s="26"/>
      <c r="D26" s="26"/>
      <c r="E26" s="26" t="s">
        <v>39</v>
      </c>
      <c r="F26" s="24">
        <f>SUBTOTAL(109,Tabla43467891011121314151617181920212324252627282930313233[MONTO])</f>
        <v>7642189.3499999996</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705</v>
      </c>
      <c r="E33" s="30" t="s">
        <v>48</v>
      </c>
      <c r="G33" s="30" t="s">
        <v>49</v>
      </c>
    </row>
    <row r="34" spans="2:7" x14ac:dyDescent="0.4">
      <c r="B34" s="28" t="s">
        <v>855</v>
      </c>
      <c r="E34" s="30" t="s">
        <v>856</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AEF5-1241-443A-9A5F-45E1209C7D30}">
  <dimension ref="B1:H51"/>
  <sheetViews>
    <sheetView zoomScale="50" zoomScaleNormal="50" workbookViewId="0">
      <selection activeCell="D23" sqref="D2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857</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39" t="s">
        <v>858</v>
      </c>
      <c r="C13" s="18">
        <v>45524</v>
      </c>
      <c r="D13" s="19" t="s">
        <v>859</v>
      </c>
      <c r="E13" s="19" t="s">
        <v>860</v>
      </c>
      <c r="F13" s="20">
        <v>25000</v>
      </c>
      <c r="G13" s="21" t="s">
        <v>667</v>
      </c>
      <c r="H13" s="18">
        <v>45565</v>
      </c>
    </row>
    <row r="14" spans="2:8" ht="52.5" x14ac:dyDescent="0.4">
      <c r="B14" s="17" t="s">
        <v>861</v>
      </c>
      <c r="C14" s="18">
        <v>45474</v>
      </c>
      <c r="D14" s="19" t="s">
        <v>688</v>
      </c>
      <c r="E14" s="19" t="s">
        <v>862</v>
      </c>
      <c r="F14" s="20">
        <v>2868</v>
      </c>
      <c r="G14" s="21" t="s">
        <v>667</v>
      </c>
      <c r="H14" s="18">
        <v>45565</v>
      </c>
    </row>
    <row r="15" spans="2:8" x14ac:dyDescent="0.4">
      <c r="B15" s="17" t="s">
        <v>863</v>
      </c>
      <c r="C15" s="18">
        <v>45510</v>
      </c>
      <c r="D15" s="19" t="s">
        <v>401</v>
      </c>
      <c r="E15" s="19" t="s">
        <v>808</v>
      </c>
      <c r="F15" s="20">
        <v>5310</v>
      </c>
      <c r="G15" s="21" t="s">
        <v>667</v>
      </c>
      <c r="H15" s="18">
        <v>45565</v>
      </c>
    </row>
    <row r="16" spans="2:8" x14ac:dyDescent="0.4">
      <c r="B16" s="17" t="s">
        <v>864</v>
      </c>
      <c r="C16" s="18">
        <v>45534</v>
      </c>
      <c r="D16" s="19" t="s">
        <v>481</v>
      </c>
      <c r="E16" s="19" t="s">
        <v>865</v>
      </c>
      <c r="F16" s="20">
        <v>95871.679999999993</v>
      </c>
      <c r="G16" s="21" t="s">
        <v>667</v>
      </c>
      <c r="H16" s="18">
        <v>45565</v>
      </c>
    </row>
    <row r="17" spans="2:8" x14ac:dyDescent="0.4">
      <c r="B17" s="17" t="s">
        <v>866</v>
      </c>
      <c r="C17" s="18">
        <v>45518</v>
      </c>
      <c r="D17" s="19" t="s">
        <v>867</v>
      </c>
      <c r="E17" s="19" t="s">
        <v>868</v>
      </c>
      <c r="F17" s="20">
        <v>229510</v>
      </c>
      <c r="G17" s="21" t="s">
        <v>667</v>
      </c>
      <c r="H17" s="18">
        <v>45565</v>
      </c>
    </row>
    <row r="18" spans="2:8" ht="52.5" x14ac:dyDescent="0.4">
      <c r="B18" s="17" t="s">
        <v>869</v>
      </c>
      <c r="C18" s="18">
        <v>45527</v>
      </c>
      <c r="D18" s="19" t="s">
        <v>421</v>
      </c>
      <c r="E18" s="19" t="s">
        <v>870</v>
      </c>
      <c r="F18" s="20">
        <v>22610.02</v>
      </c>
      <c r="G18" s="21" t="s">
        <v>667</v>
      </c>
      <c r="H18" s="18">
        <v>45565</v>
      </c>
    </row>
    <row r="19" spans="2:8" x14ac:dyDescent="0.4">
      <c r="B19" s="17" t="s">
        <v>871</v>
      </c>
      <c r="C19" s="18">
        <v>45527</v>
      </c>
      <c r="D19" s="19" t="s">
        <v>872</v>
      </c>
      <c r="E19" s="19" t="s">
        <v>873</v>
      </c>
      <c r="F19" s="20">
        <v>102636.4</v>
      </c>
      <c r="G19" s="21" t="s">
        <v>667</v>
      </c>
      <c r="H19" s="18">
        <v>45565</v>
      </c>
    </row>
    <row r="20" spans="2:8" x14ac:dyDescent="0.4">
      <c r="B20" s="17" t="s">
        <v>824</v>
      </c>
      <c r="C20" s="18">
        <v>45504</v>
      </c>
      <c r="D20" s="19" t="s">
        <v>874</v>
      </c>
      <c r="E20" s="19" t="s">
        <v>875</v>
      </c>
      <c r="F20" s="20">
        <v>42195</v>
      </c>
      <c r="G20" s="21" t="s">
        <v>667</v>
      </c>
      <c r="H20" s="18">
        <v>45565</v>
      </c>
    </row>
    <row r="21" spans="2:8" x14ac:dyDescent="0.4">
      <c r="B21" s="17" t="s">
        <v>634</v>
      </c>
      <c r="C21" s="18" t="s">
        <v>876</v>
      </c>
      <c r="D21" s="19" t="s">
        <v>303</v>
      </c>
      <c r="E21" s="19" t="s">
        <v>877</v>
      </c>
      <c r="F21" s="20">
        <v>161070</v>
      </c>
      <c r="G21" s="21" t="s">
        <v>667</v>
      </c>
      <c r="H21" s="18">
        <v>45565</v>
      </c>
    </row>
    <row r="22" spans="2:8" ht="52.5" x14ac:dyDescent="0.4">
      <c r="B22" s="17" t="s">
        <v>878</v>
      </c>
      <c r="C22" s="18">
        <v>45525</v>
      </c>
      <c r="D22" s="19" t="s">
        <v>879</v>
      </c>
      <c r="E22" s="19" t="s">
        <v>880</v>
      </c>
      <c r="F22" s="20">
        <v>658300</v>
      </c>
      <c r="G22" s="21" t="s">
        <v>667</v>
      </c>
      <c r="H22" s="18">
        <v>45565</v>
      </c>
    </row>
    <row r="23" spans="2:8" x14ac:dyDescent="0.4">
      <c r="B23" s="17" t="s">
        <v>881</v>
      </c>
      <c r="C23" s="18">
        <v>45539</v>
      </c>
      <c r="D23" s="19" t="s">
        <v>882</v>
      </c>
      <c r="E23" s="19" t="s">
        <v>883</v>
      </c>
      <c r="F23" s="20">
        <v>2360</v>
      </c>
      <c r="G23" s="21" t="s">
        <v>667</v>
      </c>
      <c r="H23" s="18">
        <v>45565</v>
      </c>
    </row>
    <row r="24" spans="2:8" x14ac:dyDescent="0.4">
      <c r="B24" s="26"/>
      <c r="C24" s="26"/>
      <c r="D24" s="26"/>
      <c r="E24" s="26" t="s">
        <v>39</v>
      </c>
      <c r="F24" s="24">
        <f>SUBTOTAL(109,Tabla4346789101112131415161718192021232425262728293031323334[MONTO])</f>
        <v>1347731.1</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705</v>
      </c>
      <c r="E31" s="30" t="s">
        <v>48</v>
      </c>
      <c r="G31" s="30" t="s">
        <v>49</v>
      </c>
    </row>
    <row r="32" spans="2:8" x14ac:dyDescent="0.4">
      <c r="B32" s="28" t="s">
        <v>855</v>
      </c>
      <c r="E32" s="30" t="s">
        <v>856</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BCF2A-63E3-44C9-83D3-4F7B13150120}">
  <dimension ref="B1:H58"/>
  <sheetViews>
    <sheetView topLeftCell="A4" zoomScale="50" zoomScaleNormal="50" workbookViewId="0">
      <selection activeCell="E20" sqref="E2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884</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871</v>
      </c>
      <c r="C13" s="18">
        <v>45527</v>
      </c>
      <c r="D13" s="19" t="s">
        <v>872</v>
      </c>
      <c r="E13" s="19" t="s">
        <v>873</v>
      </c>
      <c r="F13" s="20">
        <v>102636.4</v>
      </c>
      <c r="G13" s="21" t="s">
        <v>667</v>
      </c>
      <c r="H13" s="18">
        <v>45596</v>
      </c>
    </row>
    <row r="14" spans="2:8" x14ac:dyDescent="0.4">
      <c r="B14" s="17" t="s">
        <v>824</v>
      </c>
      <c r="C14" s="18">
        <v>45504</v>
      </c>
      <c r="D14" s="19" t="s">
        <v>874</v>
      </c>
      <c r="E14" s="19" t="s">
        <v>875</v>
      </c>
      <c r="F14" s="20">
        <v>42195</v>
      </c>
      <c r="G14" s="21" t="s">
        <v>667</v>
      </c>
      <c r="H14" s="18">
        <v>45596</v>
      </c>
    </row>
    <row r="15" spans="2:8" x14ac:dyDescent="0.4">
      <c r="B15" s="17" t="s">
        <v>634</v>
      </c>
      <c r="C15" s="18" t="s">
        <v>876</v>
      </c>
      <c r="D15" s="19" t="s">
        <v>303</v>
      </c>
      <c r="E15" s="19" t="s">
        <v>877</v>
      </c>
      <c r="F15" s="20">
        <v>161070</v>
      </c>
      <c r="G15" s="21" t="s">
        <v>667</v>
      </c>
      <c r="H15" s="18">
        <v>45596</v>
      </c>
    </row>
    <row r="16" spans="2:8" ht="52.5" x14ac:dyDescent="0.4">
      <c r="B16" s="17" t="s">
        <v>878</v>
      </c>
      <c r="C16" s="18">
        <v>45525</v>
      </c>
      <c r="D16" s="19" t="s">
        <v>879</v>
      </c>
      <c r="E16" s="19" t="s">
        <v>880</v>
      </c>
      <c r="F16" s="20">
        <v>658300</v>
      </c>
      <c r="G16" s="21" t="s">
        <v>667</v>
      </c>
      <c r="H16" s="18">
        <v>45596</v>
      </c>
    </row>
    <row r="17" spans="2:8" x14ac:dyDescent="0.4">
      <c r="B17" s="17" t="s">
        <v>589</v>
      </c>
      <c r="C17" s="18">
        <v>45565</v>
      </c>
      <c r="D17" s="19" t="s">
        <v>885</v>
      </c>
      <c r="E17" s="19" t="s">
        <v>886</v>
      </c>
      <c r="F17" s="20">
        <v>410001.62</v>
      </c>
      <c r="G17" s="21" t="s">
        <v>667</v>
      </c>
      <c r="H17" s="18">
        <v>45596</v>
      </c>
    </row>
    <row r="18" spans="2:8" x14ac:dyDescent="0.4">
      <c r="B18" s="17" t="s">
        <v>31</v>
      </c>
      <c r="C18" s="18" t="s">
        <v>31</v>
      </c>
      <c r="D18" s="19" t="s">
        <v>704</v>
      </c>
      <c r="E18" s="19" t="s">
        <v>260</v>
      </c>
      <c r="F18" s="20">
        <v>2016520</v>
      </c>
      <c r="G18" s="21" t="s">
        <v>667</v>
      </c>
      <c r="H18" s="18">
        <v>45596</v>
      </c>
    </row>
    <row r="19" spans="2:8" x14ac:dyDescent="0.4">
      <c r="B19" s="17" t="s">
        <v>887</v>
      </c>
      <c r="C19" s="18">
        <v>45553</v>
      </c>
      <c r="D19" s="19" t="s">
        <v>888</v>
      </c>
      <c r="E19" s="19" t="s">
        <v>889</v>
      </c>
      <c r="F19" s="20">
        <v>27174.94</v>
      </c>
      <c r="G19" s="21" t="s">
        <v>667</v>
      </c>
      <c r="H19" s="18">
        <v>45596</v>
      </c>
    </row>
    <row r="20" spans="2:8" x14ac:dyDescent="0.4">
      <c r="B20" s="17" t="s">
        <v>890</v>
      </c>
      <c r="C20" s="18">
        <v>45563</v>
      </c>
      <c r="D20" s="19" t="s">
        <v>891</v>
      </c>
      <c r="E20" s="19" t="s">
        <v>892</v>
      </c>
      <c r="F20" s="20">
        <v>275776.95</v>
      </c>
      <c r="G20" s="21" t="s">
        <v>667</v>
      </c>
      <c r="H20" s="18">
        <v>45596</v>
      </c>
    </row>
    <row r="21" spans="2:8" x14ac:dyDescent="0.4">
      <c r="B21" s="17" t="s">
        <v>31</v>
      </c>
      <c r="C21" s="18" t="s">
        <v>31</v>
      </c>
      <c r="D21" s="19" t="s">
        <v>796</v>
      </c>
      <c r="E21" s="19" t="s">
        <v>893</v>
      </c>
      <c r="F21" s="20">
        <v>38500</v>
      </c>
      <c r="G21" s="21" t="s">
        <v>667</v>
      </c>
      <c r="H21" s="18">
        <v>45596</v>
      </c>
    </row>
    <row r="22" spans="2:8" x14ac:dyDescent="0.4">
      <c r="B22" s="17" t="s">
        <v>894</v>
      </c>
      <c r="C22" s="18">
        <v>45559</v>
      </c>
      <c r="D22" s="19" t="s">
        <v>288</v>
      </c>
      <c r="E22" s="19" t="s">
        <v>895</v>
      </c>
      <c r="F22" s="20">
        <v>129493</v>
      </c>
      <c r="G22" s="21" t="s">
        <v>667</v>
      </c>
      <c r="H22" s="18">
        <v>45596</v>
      </c>
    </row>
    <row r="23" spans="2:8" x14ac:dyDescent="0.4">
      <c r="B23" s="17" t="s">
        <v>896</v>
      </c>
      <c r="C23" s="18">
        <v>45563</v>
      </c>
      <c r="D23" s="19" t="s">
        <v>288</v>
      </c>
      <c r="E23" s="19" t="s">
        <v>897</v>
      </c>
      <c r="F23" s="20">
        <v>192006.1</v>
      </c>
      <c r="G23" s="21" t="s">
        <v>667</v>
      </c>
      <c r="H23" s="18">
        <v>45596</v>
      </c>
    </row>
    <row r="24" spans="2:8" ht="52.5" x14ac:dyDescent="0.4">
      <c r="B24" s="17" t="s">
        <v>898</v>
      </c>
      <c r="C24" s="18">
        <v>45560</v>
      </c>
      <c r="D24" s="19" t="s">
        <v>725</v>
      </c>
      <c r="E24" s="19" t="s">
        <v>899</v>
      </c>
      <c r="F24" s="20">
        <v>10000</v>
      </c>
      <c r="G24" s="21" t="s">
        <v>667</v>
      </c>
      <c r="H24" s="18">
        <v>45596</v>
      </c>
    </row>
    <row r="25" spans="2:8" ht="52.5" x14ac:dyDescent="0.4">
      <c r="B25" s="17" t="s">
        <v>900</v>
      </c>
      <c r="C25" s="18">
        <v>45551</v>
      </c>
      <c r="D25" s="19" t="s">
        <v>405</v>
      </c>
      <c r="E25" s="19" t="s">
        <v>901</v>
      </c>
      <c r="F25" s="20">
        <v>25000</v>
      </c>
      <c r="G25" s="21" t="s">
        <v>667</v>
      </c>
      <c r="H25" s="18">
        <v>45596</v>
      </c>
    </row>
    <row r="26" spans="2:8" x14ac:dyDescent="0.4">
      <c r="B26" s="17" t="s">
        <v>902</v>
      </c>
      <c r="C26" s="18">
        <v>45551</v>
      </c>
      <c r="D26" s="19" t="s">
        <v>903</v>
      </c>
      <c r="E26" s="19" t="s">
        <v>904</v>
      </c>
      <c r="F26" s="20">
        <v>3600</v>
      </c>
      <c r="G26" s="21" t="s">
        <v>667</v>
      </c>
      <c r="H26" s="18">
        <v>45596</v>
      </c>
    </row>
    <row r="27" spans="2:8" x14ac:dyDescent="0.4">
      <c r="B27" s="17" t="s">
        <v>905</v>
      </c>
      <c r="C27" s="18">
        <v>45560</v>
      </c>
      <c r="D27" s="19" t="s">
        <v>906</v>
      </c>
      <c r="E27" s="19" t="s">
        <v>907</v>
      </c>
      <c r="F27" s="20">
        <v>64521.63</v>
      </c>
      <c r="G27" s="21" t="s">
        <v>667</v>
      </c>
      <c r="H27" s="18">
        <v>45596</v>
      </c>
    </row>
    <row r="28" spans="2:8" ht="52.5" x14ac:dyDescent="0.4">
      <c r="B28" s="17" t="s">
        <v>908</v>
      </c>
      <c r="C28" s="18">
        <v>45544</v>
      </c>
      <c r="D28" s="19" t="s">
        <v>909</v>
      </c>
      <c r="E28" s="19" t="s">
        <v>910</v>
      </c>
      <c r="F28" s="20">
        <v>1421256</v>
      </c>
      <c r="G28" s="21" t="s">
        <v>667</v>
      </c>
      <c r="H28" s="18">
        <v>45596</v>
      </c>
    </row>
    <row r="29" spans="2:8" x14ac:dyDescent="0.4">
      <c r="B29" s="17" t="s">
        <v>911</v>
      </c>
      <c r="C29" s="18">
        <v>45546</v>
      </c>
      <c r="D29" s="19" t="s">
        <v>912</v>
      </c>
      <c r="E29" s="19" t="s">
        <v>913</v>
      </c>
      <c r="F29" s="20">
        <v>209821.7</v>
      </c>
      <c r="G29" s="21" t="s">
        <v>667</v>
      </c>
      <c r="H29" s="18">
        <v>45596</v>
      </c>
    </row>
    <row r="30" spans="2:8" x14ac:dyDescent="0.4">
      <c r="B30" s="17" t="s">
        <v>914</v>
      </c>
      <c r="C30" s="18">
        <v>45540</v>
      </c>
      <c r="D30" s="19" t="s">
        <v>401</v>
      </c>
      <c r="E30" s="19" t="s">
        <v>915</v>
      </c>
      <c r="F30" s="20">
        <v>5310</v>
      </c>
      <c r="G30" s="21" t="s">
        <v>667</v>
      </c>
      <c r="H30" s="18">
        <v>45596</v>
      </c>
    </row>
    <row r="31" spans="2:8" x14ac:dyDescent="0.4">
      <c r="B31" s="26"/>
      <c r="C31" s="26"/>
      <c r="D31" s="26"/>
      <c r="E31" s="26" t="s">
        <v>39</v>
      </c>
      <c r="F31" s="24">
        <f>SUBTOTAL(109,Tabla434678910111213141516171819202123242526272829303132333436[MONTO])</f>
        <v>5793183.3400000008</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705</v>
      </c>
      <c r="E38" s="30" t="s">
        <v>48</v>
      </c>
      <c r="G38" s="30" t="s">
        <v>49</v>
      </c>
    </row>
    <row r="39" spans="2:8" x14ac:dyDescent="0.4">
      <c r="B39" s="28" t="s">
        <v>855</v>
      </c>
      <c r="E39" s="30" t="s">
        <v>856</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4A3CF-68B6-4767-97E0-8652D7439D65}">
  <dimension ref="B1:L57"/>
  <sheetViews>
    <sheetView zoomScale="50" zoomScaleNormal="50" workbookViewId="0">
      <selection activeCell="F29" sqref="F2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916</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917</v>
      </c>
      <c r="C13" s="41">
        <v>45580</v>
      </c>
      <c r="D13" s="42" t="s">
        <v>918</v>
      </c>
      <c r="E13" s="42" t="s">
        <v>919</v>
      </c>
      <c r="F13" s="43">
        <v>18402.099999999999</v>
      </c>
      <c r="G13" s="44" t="s">
        <v>667</v>
      </c>
      <c r="H13" s="41">
        <v>45626</v>
      </c>
    </row>
    <row r="14" spans="2:8" x14ac:dyDescent="0.4">
      <c r="B14" s="40" t="s">
        <v>920</v>
      </c>
      <c r="C14" s="41">
        <v>45593</v>
      </c>
      <c r="D14" s="42" t="s">
        <v>288</v>
      </c>
      <c r="E14" s="42" t="s">
        <v>921</v>
      </c>
      <c r="F14" s="43">
        <v>192006.1</v>
      </c>
      <c r="G14" s="44" t="s">
        <v>667</v>
      </c>
      <c r="H14" s="41">
        <v>45626</v>
      </c>
    </row>
    <row r="15" spans="2:8" x14ac:dyDescent="0.4">
      <c r="B15" s="40" t="s">
        <v>922</v>
      </c>
      <c r="C15" s="41">
        <v>45593</v>
      </c>
      <c r="D15" s="42" t="s">
        <v>923</v>
      </c>
      <c r="E15" s="42" t="s">
        <v>924</v>
      </c>
      <c r="F15" s="43">
        <v>97350</v>
      </c>
      <c r="G15" s="44" t="s">
        <v>667</v>
      </c>
      <c r="H15" s="41">
        <v>45626</v>
      </c>
    </row>
    <row r="16" spans="2:8" ht="52.5" x14ac:dyDescent="0.4">
      <c r="B16" s="40" t="s">
        <v>925</v>
      </c>
      <c r="C16" s="41">
        <v>45593</v>
      </c>
      <c r="D16" s="42" t="s">
        <v>926</v>
      </c>
      <c r="E16" s="42" t="s">
        <v>927</v>
      </c>
      <c r="F16" s="43">
        <v>66000</v>
      </c>
      <c r="G16" s="44" t="s">
        <v>667</v>
      </c>
      <c r="H16" s="41">
        <v>45626</v>
      </c>
    </row>
    <row r="17" spans="2:12" x14ac:dyDescent="0.4">
      <c r="B17" s="40" t="s">
        <v>928</v>
      </c>
      <c r="C17" s="41">
        <v>45590</v>
      </c>
      <c r="D17" s="42" t="s">
        <v>473</v>
      </c>
      <c r="E17" s="42" t="s">
        <v>929</v>
      </c>
      <c r="F17" s="43">
        <v>37878</v>
      </c>
      <c r="G17" s="44" t="s">
        <v>667</v>
      </c>
      <c r="H17" s="41">
        <v>45626</v>
      </c>
    </row>
    <row r="18" spans="2:12" x14ac:dyDescent="0.4">
      <c r="B18" s="40" t="s">
        <v>31</v>
      </c>
      <c r="C18" s="41" t="s">
        <v>31</v>
      </c>
      <c r="D18" s="42" t="s">
        <v>704</v>
      </c>
      <c r="E18" s="42" t="s">
        <v>260</v>
      </c>
      <c r="F18" s="43">
        <v>1548760</v>
      </c>
      <c r="G18" s="44" t="s">
        <v>667</v>
      </c>
      <c r="H18" s="41">
        <v>45626</v>
      </c>
    </row>
    <row r="19" spans="2:12" x14ac:dyDescent="0.4">
      <c r="B19" s="40" t="s">
        <v>930</v>
      </c>
      <c r="C19" s="41">
        <v>45594</v>
      </c>
      <c r="D19" s="42" t="s">
        <v>931</v>
      </c>
      <c r="E19" s="42" t="s">
        <v>932</v>
      </c>
      <c r="F19" s="43">
        <v>10900</v>
      </c>
      <c r="G19" s="44" t="s">
        <v>667</v>
      </c>
      <c r="H19" s="41">
        <v>45626</v>
      </c>
      <c r="L19" s="45"/>
    </row>
    <row r="20" spans="2:12" x14ac:dyDescent="0.4">
      <c r="B20" s="40" t="s">
        <v>767</v>
      </c>
      <c r="C20" s="41">
        <v>45590</v>
      </c>
      <c r="D20" s="42" t="s">
        <v>933</v>
      </c>
      <c r="E20" s="42" t="s">
        <v>934</v>
      </c>
      <c r="F20" s="43">
        <v>120006</v>
      </c>
      <c r="G20" s="44" t="s">
        <v>667</v>
      </c>
      <c r="H20" s="41">
        <v>45626</v>
      </c>
    </row>
    <row r="21" spans="2:12" ht="52.5" x14ac:dyDescent="0.4">
      <c r="B21" s="40" t="s">
        <v>935</v>
      </c>
      <c r="C21" s="41">
        <v>45601</v>
      </c>
      <c r="D21" s="42" t="s">
        <v>725</v>
      </c>
      <c r="E21" s="42" t="s">
        <v>936</v>
      </c>
      <c r="F21" s="43">
        <v>10000</v>
      </c>
      <c r="G21" s="44" t="s">
        <v>667</v>
      </c>
      <c r="H21" s="41">
        <v>45626</v>
      </c>
    </row>
    <row r="22" spans="2:12" x14ac:dyDescent="0.4">
      <c r="B22" s="40" t="s">
        <v>937</v>
      </c>
      <c r="C22" s="41">
        <v>45568</v>
      </c>
      <c r="D22" s="42" t="s">
        <v>401</v>
      </c>
      <c r="E22" s="42" t="s">
        <v>915</v>
      </c>
      <c r="F22" s="43">
        <v>5310</v>
      </c>
      <c r="G22" s="44" t="s">
        <v>667</v>
      </c>
      <c r="H22" s="41">
        <v>45626</v>
      </c>
    </row>
    <row r="23" spans="2:12" x14ac:dyDescent="0.4">
      <c r="B23" s="40" t="s">
        <v>938</v>
      </c>
      <c r="C23" s="41">
        <v>45594</v>
      </c>
      <c r="D23" s="42" t="s">
        <v>401</v>
      </c>
      <c r="E23" s="42" t="s">
        <v>939</v>
      </c>
      <c r="F23" s="43">
        <v>199198.75</v>
      </c>
      <c r="G23" s="44" t="s">
        <v>667</v>
      </c>
      <c r="H23" s="41">
        <v>45626</v>
      </c>
    </row>
    <row r="24" spans="2:12" x14ac:dyDescent="0.4">
      <c r="B24" s="40" t="s">
        <v>940</v>
      </c>
      <c r="C24" s="41">
        <v>45580</v>
      </c>
      <c r="D24" s="19" t="s">
        <v>879</v>
      </c>
      <c r="E24" s="42" t="s">
        <v>941</v>
      </c>
      <c r="F24" s="43">
        <v>1032647.6</v>
      </c>
      <c r="G24" s="44" t="s">
        <v>667</v>
      </c>
      <c r="H24" s="41">
        <v>45626</v>
      </c>
    </row>
    <row r="25" spans="2:12" x14ac:dyDescent="0.4">
      <c r="B25" s="17" t="s">
        <v>824</v>
      </c>
      <c r="C25" s="18">
        <v>45504</v>
      </c>
      <c r="D25" s="19" t="s">
        <v>874</v>
      </c>
      <c r="E25" s="19" t="s">
        <v>875</v>
      </c>
      <c r="F25" s="20">
        <v>42195</v>
      </c>
      <c r="G25" s="21" t="s">
        <v>667</v>
      </c>
      <c r="H25" s="18">
        <v>45626</v>
      </c>
    </row>
    <row r="26" spans="2:12" x14ac:dyDescent="0.4">
      <c r="B26" s="17" t="s">
        <v>634</v>
      </c>
      <c r="C26" s="18" t="s">
        <v>876</v>
      </c>
      <c r="D26" s="19" t="s">
        <v>303</v>
      </c>
      <c r="E26" s="19" t="s">
        <v>877</v>
      </c>
      <c r="F26" s="20">
        <v>161070</v>
      </c>
      <c r="G26" s="21" t="s">
        <v>667</v>
      </c>
      <c r="H26" s="18">
        <v>45626</v>
      </c>
    </row>
    <row r="27" spans="2:12" ht="52.5" x14ac:dyDescent="0.4">
      <c r="B27" s="17" t="s">
        <v>942</v>
      </c>
      <c r="C27" s="18">
        <v>45568</v>
      </c>
      <c r="D27" s="19" t="s">
        <v>303</v>
      </c>
      <c r="E27" s="19" t="s">
        <v>943</v>
      </c>
      <c r="F27" s="20">
        <v>220000</v>
      </c>
      <c r="G27" s="21" t="s">
        <v>667</v>
      </c>
      <c r="H27" s="18">
        <v>45626</v>
      </c>
    </row>
    <row r="28" spans="2:12" x14ac:dyDescent="0.4">
      <c r="B28" s="17" t="s">
        <v>866</v>
      </c>
      <c r="C28" s="18">
        <v>45596</v>
      </c>
      <c r="D28" s="19" t="s">
        <v>944</v>
      </c>
      <c r="E28" s="19" t="s">
        <v>945</v>
      </c>
      <c r="F28" s="20">
        <v>199998.2</v>
      </c>
      <c r="G28" s="21" t="s">
        <v>667</v>
      </c>
      <c r="H28" s="18">
        <v>45626</v>
      </c>
    </row>
    <row r="29" spans="2:12" x14ac:dyDescent="0.4">
      <c r="B29" s="17" t="s">
        <v>946</v>
      </c>
      <c r="C29" s="18">
        <v>45595</v>
      </c>
      <c r="D29" s="19" t="s">
        <v>947</v>
      </c>
      <c r="E29" s="19" t="s">
        <v>948</v>
      </c>
      <c r="F29" s="20">
        <v>433650</v>
      </c>
      <c r="G29" s="21" t="s">
        <v>667</v>
      </c>
      <c r="H29" s="18">
        <v>45626</v>
      </c>
    </row>
    <row r="30" spans="2:12" x14ac:dyDescent="0.4">
      <c r="B30" s="26"/>
      <c r="C30" s="26"/>
      <c r="D30" s="26"/>
      <c r="E30" s="26" t="s">
        <v>39</v>
      </c>
      <c r="F30" s="24">
        <f>SUBTOTAL(109,Tabla43467891011121314151617181920212324252627282930313233343637[MONTO])</f>
        <v>4395371.75</v>
      </c>
      <c r="G30" s="25"/>
      <c r="H30" s="26"/>
    </row>
    <row r="31" spans="2:12" x14ac:dyDescent="0.4">
      <c r="B31" s="29" t="s">
        <v>40</v>
      </c>
      <c r="C31" s="29"/>
      <c r="D31" s="29"/>
      <c r="E31" s="29"/>
      <c r="G31" s="35"/>
      <c r="H31" s="29"/>
    </row>
    <row r="32" spans="2:12" x14ac:dyDescent="0.4">
      <c r="B32" s="29"/>
      <c r="C32" s="29"/>
      <c r="D32" s="29"/>
      <c r="E32" s="29"/>
      <c r="G32" s="35"/>
      <c r="H32" s="29"/>
    </row>
    <row r="33" spans="2:8" x14ac:dyDescent="0.4">
      <c r="B33" s="28" t="s">
        <v>41</v>
      </c>
      <c r="C33" s="29"/>
      <c r="D33" s="29"/>
      <c r="E33" s="28" t="s">
        <v>42</v>
      </c>
      <c r="G33" s="28" t="s">
        <v>43</v>
      </c>
      <c r="H33" s="29"/>
    </row>
    <row r="34" spans="2:8" x14ac:dyDescent="0.4">
      <c r="B34" s="29"/>
      <c r="C34" s="29"/>
      <c r="D34" s="29"/>
      <c r="E34" s="29"/>
      <c r="G34" s="35"/>
      <c r="H34" s="29"/>
    </row>
    <row r="35" spans="2:8" x14ac:dyDescent="0.4">
      <c r="B35" s="29"/>
      <c r="C35" s="29"/>
      <c r="D35" s="29"/>
      <c r="E35" s="29"/>
      <c r="G35" s="35"/>
      <c r="H35" s="29"/>
    </row>
    <row r="36" spans="2:8" x14ac:dyDescent="0.4">
      <c r="B36" s="36" t="s">
        <v>44</v>
      </c>
      <c r="E36" s="30" t="s">
        <v>45</v>
      </c>
      <c r="G36" s="30" t="s">
        <v>46</v>
      </c>
    </row>
    <row r="37" spans="2:8" x14ac:dyDescent="0.4">
      <c r="B37" s="36" t="s">
        <v>705</v>
      </c>
      <c r="E37" s="30" t="s">
        <v>48</v>
      </c>
      <c r="G37" s="30" t="s">
        <v>949</v>
      </c>
    </row>
    <row r="38" spans="2:8" x14ac:dyDescent="0.4">
      <c r="B38" s="28" t="s">
        <v>855</v>
      </c>
      <c r="E38" s="30" t="s">
        <v>856</v>
      </c>
      <c r="F38" s="37"/>
      <c r="G38" s="30" t="s">
        <v>52</v>
      </c>
    </row>
    <row r="40" spans="2:8" x14ac:dyDescent="0.4">
      <c r="E40" s="37"/>
    </row>
    <row r="41" spans="2:8" x14ac:dyDescent="0.4">
      <c r="E41" s="37"/>
    </row>
    <row r="42" spans="2:8" x14ac:dyDescent="0.4">
      <c r="E42" s="37"/>
    </row>
    <row r="44" spans="2:8" x14ac:dyDescent="0.4">
      <c r="B44" s="29"/>
    </row>
    <row r="57" spans="5:5" x14ac:dyDescent="0.4">
      <c r="E5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77B8C-A03B-40EE-8DC7-D8D03914414E}">
  <dimension ref="B1:L56"/>
  <sheetViews>
    <sheetView zoomScale="50" zoomScaleNormal="50" workbookViewId="0">
      <selection activeCell="B23" sqref="B23:H2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950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951</v>
      </c>
      <c r="C13" s="41">
        <v>45609</v>
      </c>
      <c r="D13" s="42" t="s">
        <v>952</v>
      </c>
      <c r="E13" s="42" t="s">
        <v>953</v>
      </c>
      <c r="F13" s="43">
        <v>306800</v>
      </c>
      <c r="G13" s="44" t="s">
        <v>667</v>
      </c>
      <c r="H13" s="41">
        <v>45657</v>
      </c>
    </row>
    <row r="14" spans="2:8" x14ac:dyDescent="0.4">
      <c r="B14" s="40" t="s">
        <v>954</v>
      </c>
      <c r="C14" s="41">
        <v>45610</v>
      </c>
      <c r="D14" s="42" t="s">
        <v>955</v>
      </c>
      <c r="E14" s="42" t="s">
        <v>956</v>
      </c>
      <c r="F14" s="43">
        <v>18880</v>
      </c>
      <c r="G14" s="44" t="s">
        <v>667</v>
      </c>
      <c r="H14" s="41">
        <v>45657</v>
      </c>
    </row>
    <row r="15" spans="2:8" x14ac:dyDescent="0.4">
      <c r="B15" s="40" t="s">
        <v>843</v>
      </c>
      <c r="C15" s="41">
        <v>45573</v>
      </c>
      <c r="D15" s="42" t="s">
        <v>957</v>
      </c>
      <c r="E15" s="42" t="s">
        <v>958</v>
      </c>
      <c r="F15" s="43">
        <v>97175.64</v>
      </c>
      <c r="G15" s="44" t="s">
        <v>667</v>
      </c>
      <c r="H15" s="41">
        <v>45657</v>
      </c>
    </row>
    <row r="16" spans="2:8" x14ac:dyDescent="0.4">
      <c r="B16" s="40" t="s">
        <v>634</v>
      </c>
      <c r="C16" s="41" t="s">
        <v>876</v>
      </c>
      <c r="D16" s="42" t="s">
        <v>303</v>
      </c>
      <c r="E16" s="42" t="s">
        <v>877</v>
      </c>
      <c r="F16" s="43">
        <v>161070</v>
      </c>
      <c r="G16" s="44" t="s">
        <v>667</v>
      </c>
      <c r="H16" s="41">
        <v>45657</v>
      </c>
    </row>
    <row r="17" spans="2:12" ht="52.5" x14ac:dyDescent="0.4">
      <c r="B17" s="40" t="s">
        <v>942</v>
      </c>
      <c r="C17" s="41">
        <v>45568</v>
      </c>
      <c r="D17" s="42" t="s">
        <v>303</v>
      </c>
      <c r="E17" s="42" t="s">
        <v>943</v>
      </c>
      <c r="F17" s="43">
        <v>220000</v>
      </c>
      <c r="G17" s="44" t="s">
        <v>667</v>
      </c>
      <c r="H17" s="41">
        <v>45657</v>
      </c>
    </row>
    <row r="18" spans="2:12" x14ac:dyDescent="0.4">
      <c r="B18" s="40" t="s">
        <v>959</v>
      </c>
      <c r="C18" s="41">
        <v>45621</v>
      </c>
      <c r="D18" s="42" t="s">
        <v>960</v>
      </c>
      <c r="E18" s="42" t="s">
        <v>904</v>
      </c>
      <c r="F18" s="43">
        <v>7200</v>
      </c>
      <c r="G18" s="44" t="s">
        <v>667</v>
      </c>
      <c r="H18" s="41">
        <v>45657</v>
      </c>
    </row>
    <row r="19" spans="2:12" ht="52.5" x14ac:dyDescent="0.4">
      <c r="B19" s="40" t="s">
        <v>961</v>
      </c>
      <c r="C19" s="41">
        <v>45627</v>
      </c>
      <c r="D19" s="42" t="s">
        <v>688</v>
      </c>
      <c r="E19" s="42" t="s">
        <v>962</v>
      </c>
      <c r="F19" s="43">
        <v>3549.2</v>
      </c>
      <c r="G19" s="44" t="s">
        <v>667</v>
      </c>
      <c r="H19" s="41">
        <v>45657</v>
      </c>
      <c r="L19" s="45"/>
    </row>
    <row r="20" spans="2:12" x14ac:dyDescent="0.4">
      <c r="B20" s="40" t="s">
        <v>634</v>
      </c>
      <c r="C20" s="41">
        <v>45611</v>
      </c>
      <c r="D20" s="42" t="s">
        <v>473</v>
      </c>
      <c r="E20" s="42" t="s">
        <v>963</v>
      </c>
      <c r="F20" s="43">
        <v>84960</v>
      </c>
      <c r="G20" s="44" t="s">
        <v>667</v>
      </c>
      <c r="H20" s="41">
        <v>45657</v>
      </c>
    </row>
    <row r="21" spans="2:12" x14ac:dyDescent="0.4">
      <c r="B21" s="40" t="s">
        <v>964</v>
      </c>
      <c r="C21" s="41">
        <v>45623</v>
      </c>
      <c r="D21" s="42" t="s">
        <v>965</v>
      </c>
      <c r="E21" s="42" t="s">
        <v>966</v>
      </c>
      <c r="F21" s="43">
        <v>267585.03999999998</v>
      </c>
      <c r="G21" s="44" t="s">
        <v>667</v>
      </c>
      <c r="H21" s="41">
        <v>45657</v>
      </c>
    </row>
    <row r="22" spans="2:12" ht="105" x14ac:dyDescent="0.4">
      <c r="B22" s="40" t="s">
        <v>967</v>
      </c>
      <c r="C22" s="41">
        <v>45609</v>
      </c>
      <c r="D22" s="42" t="s">
        <v>968</v>
      </c>
      <c r="E22" s="42" t="s">
        <v>969</v>
      </c>
      <c r="F22" s="43">
        <v>23635766.670000002</v>
      </c>
      <c r="G22" s="44" t="s">
        <v>667</v>
      </c>
      <c r="H22" s="41">
        <v>45657</v>
      </c>
    </row>
    <row r="23" spans="2:12" x14ac:dyDescent="0.4">
      <c r="B23" s="40" t="s">
        <v>824</v>
      </c>
      <c r="C23" s="41">
        <v>45504</v>
      </c>
      <c r="D23" s="42" t="s">
        <v>874</v>
      </c>
      <c r="E23" s="42" t="s">
        <v>875</v>
      </c>
      <c r="F23" s="43">
        <v>42195</v>
      </c>
      <c r="G23" s="44" t="s">
        <v>667</v>
      </c>
      <c r="H23" s="41">
        <v>45657</v>
      </c>
    </row>
    <row r="24" spans="2:12" x14ac:dyDescent="0.4">
      <c r="B24" s="40" t="s">
        <v>970</v>
      </c>
      <c r="C24" s="41">
        <v>45583</v>
      </c>
      <c r="D24" s="42" t="s">
        <v>971</v>
      </c>
      <c r="E24" s="42" t="s">
        <v>941</v>
      </c>
      <c r="F24" s="43">
        <v>1032647.6</v>
      </c>
      <c r="G24" s="44" t="s">
        <v>667</v>
      </c>
      <c r="H24" s="41">
        <v>45657</v>
      </c>
    </row>
    <row r="25" spans="2:12" x14ac:dyDescent="0.4">
      <c r="B25" s="40" t="s">
        <v>972</v>
      </c>
      <c r="C25" s="41">
        <v>45622</v>
      </c>
      <c r="D25" s="42" t="s">
        <v>909</v>
      </c>
      <c r="E25" s="42" t="s">
        <v>973</v>
      </c>
      <c r="F25" s="43">
        <v>1438848</v>
      </c>
      <c r="G25" s="44" t="s">
        <v>667</v>
      </c>
      <c r="H25" s="41">
        <v>45657</v>
      </c>
    </row>
    <row r="26" spans="2:12" x14ac:dyDescent="0.4">
      <c r="B26" s="40" t="s">
        <v>974</v>
      </c>
      <c r="C26" s="41">
        <v>45631</v>
      </c>
      <c r="D26" s="42" t="s">
        <v>697</v>
      </c>
      <c r="E26" s="42" t="s">
        <v>975</v>
      </c>
      <c r="F26" s="43">
        <v>54854.66</v>
      </c>
      <c r="G26" s="44" t="s">
        <v>667</v>
      </c>
      <c r="H26" s="41">
        <v>45657</v>
      </c>
    </row>
    <row r="27" spans="2:12" x14ac:dyDescent="0.4">
      <c r="B27" s="40" t="s">
        <v>976</v>
      </c>
      <c r="C27" s="41">
        <v>45632</v>
      </c>
      <c r="D27" s="42" t="s">
        <v>697</v>
      </c>
      <c r="E27" s="42" t="s">
        <v>977</v>
      </c>
      <c r="F27" s="43">
        <v>10620</v>
      </c>
      <c r="G27" s="44" t="s">
        <v>667</v>
      </c>
      <c r="H27" s="41">
        <v>45657</v>
      </c>
    </row>
    <row r="28" spans="2:12" x14ac:dyDescent="0.4">
      <c r="B28" s="40" t="s">
        <v>270</v>
      </c>
      <c r="C28" s="41">
        <v>45595</v>
      </c>
      <c r="D28" s="42" t="s">
        <v>978</v>
      </c>
      <c r="E28" s="42" t="s">
        <v>979</v>
      </c>
      <c r="F28" s="43">
        <v>433650</v>
      </c>
      <c r="G28" s="44" t="s">
        <v>667</v>
      </c>
      <c r="H28" s="41">
        <v>45657</v>
      </c>
    </row>
    <row r="29" spans="2:12" x14ac:dyDescent="0.4">
      <c r="B29" s="26"/>
      <c r="C29" s="26"/>
      <c r="D29" s="26"/>
      <c r="E29" s="26" t="s">
        <v>39</v>
      </c>
      <c r="F29" s="46">
        <f>+F13+F14+F15+F16+F17+F18+F19+F20+F21+F22+F23+F24+F25+F26+F27+F28</f>
        <v>27815801.810000002</v>
      </c>
      <c r="G29" s="25"/>
      <c r="H29" s="26"/>
    </row>
    <row r="30" spans="2:12" x14ac:dyDescent="0.4">
      <c r="B30" s="29" t="s">
        <v>40</v>
      </c>
      <c r="C30" s="29"/>
      <c r="D30" s="29"/>
      <c r="E30" s="29"/>
      <c r="G30" s="35"/>
      <c r="H30" s="29"/>
    </row>
    <row r="31" spans="2:12" x14ac:dyDescent="0.4">
      <c r="B31" s="29"/>
      <c r="C31" s="29"/>
      <c r="D31" s="29"/>
      <c r="E31" s="29"/>
      <c r="G31" s="35"/>
      <c r="H31" s="29"/>
    </row>
    <row r="32" spans="2:12"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705</v>
      </c>
      <c r="E36" s="30" t="s">
        <v>48</v>
      </c>
      <c r="G36" s="30" t="s">
        <v>949</v>
      </c>
    </row>
    <row r="37" spans="2:8" x14ac:dyDescent="0.4">
      <c r="B37" s="28" t="s">
        <v>855</v>
      </c>
      <c r="E37" s="30" t="s">
        <v>856</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9E3D9-025B-4187-B729-02A0BE00EF01}">
  <dimension ref="B1:H44"/>
  <sheetViews>
    <sheetView topLeftCell="B1" zoomScale="50" zoomScaleNormal="50" workbookViewId="0">
      <selection activeCell="E19" sqref="E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980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981</v>
      </c>
      <c r="F13" s="43">
        <v>2000000</v>
      </c>
      <c r="G13" s="44" t="s">
        <v>663</v>
      </c>
      <c r="H13" s="41">
        <v>45688</v>
      </c>
    </row>
    <row r="14" spans="2:8" x14ac:dyDescent="0.4">
      <c r="B14" s="40" t="s">
        <v>982</v>
      </c>
      <c r="C14" s="41">
        <v>45652</v>
      </c>
      <c r="D14" s="42" t="s">
        <v>983</v>
      </c>
      <c r="E14" s="42" t="s">
        <v>984</v>
      </c>
      <c r="F14" s="43">
        <v>192006.1</v>
      </c>
      <c r="G14" s="44" t="s">
        <v>667</v>
      </c>
      <c r="H14" s="41">
        <v>45688</v>
      </c>
    </row>
    <row r="15" spans="2:8" x14ac:dyDescent="0.4">
      <c r="B15" s="40" t="s">
        <v>985</v>
      </c>
      <c r="C15" s="41">
        <v>45653</v>
      </c>
      <c r="D15" s="42" t="s">
        <v>986</v>
      </c>
      <c r="E15" s="42" t="s">
        <v>987</v>
      </c>
      <c r="F15" s="43">
        <v>618891.62</v>
      </c>
      <c r="G15" s="44" t="s">
        <v>667</v>
      </c>
      <c r="H15" s="41">
        <v>45688</v>
      </c>
    </row>
    <row r="16" spans="2:8" x14ac:dyDescent="0.4">
      <c r="B16" s="40" t="s">
        <v>824</v>
      </c>
      <c r="C16" s="41">
        <v>45504</v>
      </c>
      <c r="D16" s="42" t="s">
        <v>874</v>
      </c>
      <c r="E16" s="42" t="s">
        <v>875</v>
      </c>
      <c r="F16" s="43">
        <v>42195</v>
      </c>
      <c r="G16" s="44" t="s">
        <v>667</v>
      </c>
      <c r="H16" s="41">
        <v>45688</v>
      </c>
    </row>
    <row r="17" spans="2:8" x14ac:dyDescent="0.4">
      <c r="B17" s="26"/>
      <c r="C17" s="26"/>
      <c r="D17" s="26"/>
      <c r="E17" s="26" t="s">
        <v>39</v>
      </c>
      <c r="F17" s="46">
        <f>+SUM(Tabla434678910111213141516171819202123242526272829303132333436373839[MONTO])</f>
        <v>2853092.72</v>
      </c>
      <c r="G17" s="25"/>
      <c r="H17" s="26"/>
    </row>
    <row r="18" spans="2:8" x14ac:dyDescent="0.4">
      <c r="B18" s="29" t="s">
        <v>40</v>
      </c>
      <c r="C18" s="29"/>
      <c r="D18" s="29"/>
      <c r="E18" s="29"/>
      <c r="G18" s="35"/>
      <c r="H18" s="29"/>
    </row>
    <row r="19" spans="2:8" x14ac:dyDescent="0.4">
      <c r="B19" s="29"/>
      <c r="C19" s="29"/>
      <c r="D19" s="29"/>
      <c r="E19" s="29"/>
      <c r="G19" s="35"/>
      <c r="H19" s="29"/>
    </row>
    <row r="20" spans="2:8" x14ac:dyDescent="0.4">
      <c r="B20" s="28" t="s">
        <v>41</v>
      </c>
      <c r="C20" s="29"/>
      <c r="D20" s="29"/>
      <c r="E20" s="28" t="s">
        <v>42</v>
      </c>
      <c r="G20" s="28" t="s">
        <v>43</v>
      </c>
      <c r="H20" s="29"/>
    </row>
    <row r="21" spans="2:8" x14ac:dyDescent="0.4">
      <c r="B21" s="29"/>
      <c r="C21" s="29"/>
      <c r="D21" s="29"/>
      <c r="E21" s="29"/>
      <c r="G21" s="35"/>
      <c r="H21" s="29"/>
    </row>
    <row r="22" spans="2:8" x14ac:dyDescent="0.4">
      <c r="B22" s="29"/>
      <c r="C22" s="29"/>
      <c r="D22" s="29"/>
      <c r="E22" s="29"/>
      <c r="G22" s="35"/>
      <c r="H22" s="29"/>
    </row>
    <row r="23" spans="2:8" x14ac:dyDescent="0.4">
      <c r="B23" s="36" t="s">
        <v>44</v>
      </c>
      <c r="E23" s="30" t="s">
        <v>45</v>
      </c>
      <c r="G23" s="30" t="s">
        <v>46</v>
      </c>
    </row>
    <row r="24" spans="2:8" x14ac:dyDescent="0.4">
      <c r="B24" s="36" t="s">
        <v>705</v>
      </c>
      <c r="E24" s="30" t="s">
        <v>48</v>
      </c>
      <c r="G24" s="30" t="s">
        <v>949</v>
      </c>
    </row>
    <row r="25" spans="2:8" x14ac:dyDescent="0.4">
      <c r="B25" s="28" t="s">
        <v>855</v>
      </c>
      <c r="E25" s="30" t="s">
        <v>856</v>
      </c>
      <c r="F25" s="37"/>
      <c r="G25" s="30" t="s">
        <v>52</v>
      </c>
    </row>
    <row r="27" spans="2:8" x14ac:dyDescent="0.4">
      <c r="E27" s="37"/>
    </row>
    <row r="28" spans="2:8" x14ac:dyDescent="0.4">
      <c r="E28" s="37"/>
    </row>
    <row r="29" spans="2:8" x14ac:dyDescent="0.4">
      <c r="E29" s="37"/>
    </row>
    <row r="31" spans="2:8" x14ac:dyDescent="0.4">
      <c r="B31" s="29"/>
    </row>
    <row r="44" spans="5:5" x14ac:dyDescent="0.4">
      <c r="E44"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E5E87-7142-43A5-965F-9D94C47A6B59}">
  <dimension ref="B1:H45"/>
  <sheetViews>
    <sheetView zoomScale="50" zoomScaleNormal="50" workbookViewId="0">
      <selection activeCell="E19" sqref="E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1000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3383600</v>
      </c>
      <c r="G13" s="44" t="s">
        <v>663</v>
      </c>
      <c r="H13" s="41">
        <v>45716</v>
      </c>
    </row>
    <row r="14" spans="2:8" x14ac:dyDescent="0.4">
      <c r="B14" s="40" t="s">
        <v>982</v>
      </c>
      <c r="C14" s="41">
        <v>45652</v>
      </c>
      <c r="D14" s="42" t="s">
        <v>983</v>
      </c>
      <c r="E14" s="42" t="s">
        <v>991</v>
      </c>
      <c r="F14" s="43">
        <v>192006.1</v>
      </c>
      <c r="G14" s="44" t="s">
        <v>667</v>
      </c>
      <c r="H14" s="41">
        <v>45716</v>
      </c>
    </row>
    <row r="15" spans="2:8" x14ac:dyDescent="0.4">
      <c r="B15" s="40" t="s">
        <v>988</v>
      </c>
      <c r="C15" s="41">
        <v>45684</v>
      </c>
      <c r="D15" s="42" t="s">
        <v>989</v>
      </c>
      <c r="E15" s="42" t="s">
        <v>990</v>
      </c>
      <c r="F15" s="43">
        <v>283075.89</v>
      </c>
      <c r="G15" s="44" t="s">
        <v>667</v>
      </c>
      <c r="H15" s="41">
        <v>45716</v>
      </c>
    </row>
    <row r="16" spans="2:8" ht="52.5" x14ac:dyDescent="0.4">
      <c r="B16" s="40" t="s">
        <v>993</v>
      </c>
      <c r="C16" s="41">
        <v>45688</v>
      </c>
      <c r="D16" s="42" t="s">
        <v>994</v>
      </c>
      <c r="E16" s="42" t="s">
        <v>995</v>
      </c>
      <c r="F16" s="43">
        <v>75390.53</v>
      </c>
      <c r="G16" s="44" t="s">
        <v>667</v>
      </c>
      <c r="H16" s="41">
        <v>45716</v>
      </c>
    </row>
    <row r="17" spans="2:8" x14ac:dyDescent="0.4">
      <c r="B17" s="40" t="s">
        <v>996</v>
      </c>
      <c r="C17" s="41">
        <v>45681</v>
      </c>
      <c r="D17" s="42" t="s">
        <v>997</v>
      </c>
      <c r="E17" s="42" t="s">
        <v>998</v>
      </c>
      <c r="F17" s="43">
        <v>77950.8</v>
      </c>
      <c r="G17" s="44" t="s">
        <v>667</v>
      </c>
      <c r="H17" s="41">
        <v>45716</v>
      </c>
    </row>
    <row r="18" spans="2:8" x14ac:dyDescent="0.4">
      <c r="B18" s="26"/>
      <c r="C18" s="26"/>
      <c r="D18" s="26"/>
      <c r="E18" s="26" t="s">
        <v>39</v>
      </c>
      <c r="F18" s="46">
        <f>+SUM(Tabla43467891011121314151617181920212324252627282930313233343637383940[MONTO])</f>
        <v>4012023.32</v>
      </c>
      <c r="G18" s="25"/>
      <c r="H18" s="26"/>
    </row>
    <row r="19" spans="2:8" x14ac:dyDescent="0.4">
      <c r="B19" s="29" t="s">
        <v>40</v>
      </c>
      <c r="C19" s="29"/>
      <c r="D19" s="29"/>
      <c r="E19" s="29"/>
      <c r="G19" s="35"/>
      <c r="H19" s="29"/>
    </row>
    <row r="20" spans="2:8" x14ac:dyDescent="0.4">
      <c r="B20" s="29"/>
      <c r="C20" s="29"/>
      <c r="D20" s="29"/>
      <c r="E20" s="29"/>
      <c r="G20" s="35"/>
      <c r="H20" s="29"/>
    </row>
    <row r="21" spans="2:8" x14ac:dyDescent="0.4">
      <c r="B21" s="28" t="s">
        <v>41</v>
      </c>
      <c r="C21" s="29"/>
      <c r="D21" s="29"/>
      <c r="E21" s="28" t="s">
        <v>42</v>
      </c>
      <c r="G21" s="28" t="s">
        <v>43</v>
      </c>
      <c r="H21" s="29"/>
    </row>
    <row r="22" spans="2:8" x14ac:dyDescent="0.4">
      <c r="B22" s="29"/>
      <c r="C22" s="29"/>
      <c r="D22" s="29"/>
      <c r="E22" s="29"/>
      <c r="G22" s="35"/>
      <c r="H22" s="29"/>
    </row>
    <row r="23" spans="2:8" x14ac:dyDescent="0.4">
      <c r="B23" s="29"/>
      <c r="C23" s="29"/>
      <c r="D23" s="29"/>
      <c r="E23" s="29"/>
      <c r="G23" s="35"/>
      <c r="H23" s="29"/>
    </row>
    <row r="24" spans="2:8" x14ac:dyDescent="0.4">
      <c r="B24" s="36" t="s">
        <v>44</v>
      </c>
      <c r="E24" s="30" t="s">
        <v>45</v>
      </c>
      <c r="G24" s="30" t="s">
        <v>46</v>
      </c>
    </row>
    <row r="25" spans="2:8" x14ac:dyDescent="0.4">
      <c r="B25" s="36" t="s">
        <v>705</v>
      </c>
      <c r="E25" s="30" t="s">
        <v>48</v>
      </c>
      <c r="G25" s="30" t="s">
        <v>949</v>
      </c>
    </row>
    <row r="26" spans="2:8" x14ac:dyDescent="0.4">
      <c r="B26" s="28" t="s">
        <v>999</v>
      </c>
      <c r="E26" s="30" t="s">
        <v>856</v>
      </c>
      <c r="F26" s="37"/>
      <c r="G26" s="30" t="s">
        <v>52</v>
      </c>
    </row>
    <row r="28" spans="2:8" x14ac:dyDescent="0.4">
      <c r="E28" s="37"/>
    </row>
    <row r="29" spans="2:8" x14ac:dyDescent="0.4">
      <c r="E29" s="37"/>
    </row>
    <row r="30" spans="2:8" x14ac:dyDescent="0.4">
      <c r="E30" s="37"/>
    </row>
    <row r="32" spans="2:8" x14ac:dyDescent="0.4">
      <c r="B32" s="29"/>
    </row>
    <row r="45" spans="5:5" x14ac:dyDescent="0.4">
      <c r="E4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DD054-2EFD-4755-B72E-ACC76C30C128}">
  <dimension ref="B1:H50"/>
  <sheetViews>
    <sheetView topLeftCell="B1" zoomScale="50" zoomScaleNormal="50" workbookViewId="0">
      <selection activeCell="B20" sqref="B20:H2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1001</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3041600</v>
      </c>
      <c r="G13" s="44" t="s">
        <v>663</v>
      </c>
      <c r="H13" s="41">
        <v>45747</v>
      </c>
    </row>
    <row r="14" spans="2:8" x14ac:dyDescent="0.4">
      <c r="B14" s="40" t="s">
        <v>982</v>
      </c>
      <c r="C14" s="41">
        <v>45652</v>
      </c>
      <c r="D14" s="42" t="s">
        <v>983</v>
      </c>
      <c r="E14" s="42" t="s">
        <v>991</v>
      </c>
      <c r="F14" s="43">
        <v>182212.04</v>
      </c>
      <c r="G14" s="44" t="s">
        <v>667</v>
      </c>
      <c r="H14" s="41">
        <v>45747</v>
      </c>
    </row>
    <row r="15" spans="2:8" x14ac:dyDescent="0.4">
      <c r="B15" s="40" t="s">
        <v>1002</v>
      </c>
      <c r="C15" s="41">
        <v>45715</v>
      </c>
      <c r="D15" s="42" t="s">
        <v>989</v>
      </c>
      <c r="E15" s="42" t="s">
        <v>990</v>
      </c>
      <c r="F15" s="43">
        <v>306661.01</v>
      </c>
      <c r="G15" s="44" t="s">
        <v>667</v>
      </c>
      <c r="H15" s="41">
        <v>45747</v>
      </c>
    </row>
    <row r="16" spans="2:8" x14ac:dyDescent="0.4">
      <c r="B16" s="40" t="s">
        <v>77</v>
      </c>
      <c r="C16" s="41">
        <v>45708</v>
      </c>
      <c r="D16" s="42" t="s">
        <v>1003</v>
      </c>
      <c r="E16" s="42" t="s">
        <v>1004</v>
      </c>
      <c r="F16" s="43">
        <v>36721.599999999999</v>
      </c>
      <c r="G16" s="44" t="s">
        <v>667</v>
      </c>
      <c r="H16" s="41">
        <v>45747</v>
      </c>
    </row>
    <row r="17" spans="2:8" x14ac:dyDescent="0.4">
      <c r="B17" s="40" t="s">
        <v>996</v>
      </c>
      <c r="C17" s="41">
        <v>45681</v>
      </c>
      <c r="D17" s="42" t="s">
        <v>997</v>
      </c>
      <c r="E17" s="42" t="s">
        <v>998</v>
      </c>
      <c r="F17" s="43">
        <v>77950.8</v>
      </c>
      <c r="G17" s="44" t="s">
        <v>667</v>
      </c>
      <c r="H17" s="41">
        <v>45747</v>
      </c>
    </row>
    <row r="18" spans="2:8" x14ac:dyDescent="0.4">
      <c r="B18" s="40" t="s">
        <v>1005</v>
      </c>
      <c r="C18" s="41">
        <v>45707</v>
      </c>
      <c r="D18" s="42" t="s">
        <v>1006</v>
      </c>
      <c r="E18" s="42" t="s">
        <v>1007</v>
      </c>
      <c r="F18" s="43">
        <v>28438</v>
      </c>
      <c r="G18" s="44" t="s">
        <v>667</v>
      </c>
      <c r="H18" s="41">
        <v>45747</v>
      </c>
    </row>
    <row r="19" spans="2:8" x14ac:dyDescent="0.4">
      <c r="B19" s="40" t="s">
        <v>1008</v>
      </c>
      <c r="C19" s="41">
        <v>45705</v>
      </c>
      <c r="D19" s="42" t="s">
        <v>1009</v>
      </c>
      <c r="E19" s="42" t="s">
        <v>1010</v>
      </c>
      <c r="F19" s="43">
        <v>140268</v>
      </c>
      <c r="G19" s="44" t="s">
        <v>667</v>
      </c>
      <c r="H19" s="41">
        <v>45747</v>
      </c>
    </row>
    <row r="20" spans="2:8" x14ac:dyDescent="0.4">
      <c r="B20" s="40" t="s">
        <v>1011</v>
      </c>
      <c r="C20" s="41">
        <v>45709</v>
      </c>
      <c r="D20" s="42" t="s">
        <v>1012</v>
      </c>
      <c r="E20" s="42" t="s">
        <v>1013</v>
      </c>
      <c r="F20" s="43">
        <v>6490</v>
      </c>
      <c r="G20" s="44" t="s">
        <v>667</v>
      </c>
      <c r="H20" s="41">
        <v>45747</v>
      </c>
    </row>
    <row r="21" spans="2:8" ht="52.5" x14ac:dyDescent="0.4">
      <c r="B21" s="40" t="s">
        <v>1016</v>
      </c>
      <c r="C21" s="41">
        <v>45705</v>
      </c>
      <c r="D21" s="42" t="s">
        <v>1015</v>
      </c>
      <c r="E21" s="42" t="s">
        <v>1014</v>
      </c>
      <c r="F21" s="43">
        <v>252166.79</v>
      </c>
      <c r="G21" s="44" t="s">
        <v>667</v>
      </c>
      <c r="H21" s="41">
        <v>45747</v>
      </c>
    </row>
    <row r="22" spans="2:8" x14ac:dyDescent="0.4">
      <c r="B22" s="40" t="s">
        <v>589</v>
      </c>
      <c r="C22" s="41">
        <v>45712</v>
      </c>
      <c r="D22" s="42" t="s">
        <v>1017</v>
      </c>
      <c r="E22" s="42" t="s">
        <v>1018</v>
      </c>
      <c r="F22" s="43">
        <v>237796.4</v>
      </c>
      <c r="G22" s="44" t="s">
        <v>667</v>
      </c>
      <c r="H22" s="41">
        <v>45747</v>
      </c>
    </row>
    <row r="23" spans="2:8" x14ac:dyDescent="0.4">
      <c r="B23" s="26"/>
      <c r="C23" s="26"/>
      <c r="D23" s="26"/>
      <c r="E23" s="26" t="s">
        <v>39</v>
      </c>
      <c r="F23" s="46">
        <f>+SUM(Tabla4346789101112131415161718192021232425262728293031323334363738394041[MONTO])</f>
        <v>4310304.6399999997</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705</v>
      </c>
      <c r="E30" s="30" t="s">
        <v>48</v>
      </c>
      <c r="G30" s="30" t="s">
        <v>949</v>
      </c>
    </row>
    <row r="31" spans="2:8" x14ac:dyDescent="0.4">
      <c r="B31" s="28" t="s">
        <v>999</v>
      </c>
      <c r="E31" s="30" t="s">
        <v>856</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408E-E92C-4636-BAD0-B90ECA8D35C1}">
  <dimension ref="B1:H53"/>
  <sheetViews>
    <sheetView zoomScale="40" zoomScaleNormal="40" workbookViewId="0">
      <selection activeCell="E41" sqref="E41"/>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95</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x14ac:dyDescent="0.4">
      <c r="B11" s="32"/>
      <c r="C11" s="32"/>
      <c r="D11" s="32"/>
      <c r="E11" s="32"/>
      <c r="F11" s="32"/>
      <c r="G11" s="32"/>
      <c r="H11" s="32"/>
    </row>
    <row r="12" spans="2:8" ht="35.1" customHeight="1" x14ac:dyDescent="0.4">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44681</v>
      </c>
    </row>
    <row r="14" spans="2:8" ht="52.5" x14ac:dyDescent="0.4">
      <c r="B14" s="17">
        <v>156</v>
      </c>
      <c r="C14" s="18">
        <v>44531</v>
      </c>
      <c r="D14" s="19" t="s">
        <v>54</v>
      </c>
      <c r="E14" s="19" t="s">
        <v>55</v>
      </c>
      <c r="F14" s="20">
        <v>77563.199999999997</v>
      </c>
      <c r="G14" s="21" t="s">
        <v>15</v>
      </c>
      <c r="H14" s="18">
        <v>44681</v>
      </c>
    </row>
    <row r="15" spans="2:8" x14ac:dyDescent="0.4">
      <c r="B15" s="17" t="s">
        <v>59</v>
      </c>
      <c r="C15" s="18">
        <v>44545</v>
      </c>
      <c r="D15" s="19" t="s">
        <v>60</v>
      </c>
      <c r="E15" s="19" t="s">
        <v>61</v>
      </c>
      <c r="F15" s="20">
        <v>37789.5</v>
      </c>
      <c r="G15" s="21" t="s">
        <v>15</v>
      </c>
      <c r="H15" s="18">
        <v>44681</v>
      </c>
    </row>
    <row r="16" spans="2:8" x14ac:dyDescent="0.4">
      <c r="B16" s="17" t="s">
        <v>77</v>
      </c>
      <c r="C16" s="18">
        <v>44637</v>
      </c>
      <c r="D16" s="19" t="s">
        <v>78</v>
      </c>
      <c r="E16" s="19" t="s">
        <v>79</v>
      </c>
      <c r="F16" s="20">
        <v>10152.719999999999</v>
      </c>
      <c r="G16" s="21" t="s">
        <v>15</v>
      </c>
      <c r="H16" s="18">
        <v>44681</v>
      </c>
    </row>
    <row r="17" spans="2:8" x14ac:dyDescent="0.4">
      <c r="B17" s="17" t="s">
        <v>96</v>
      </c>
      <c r="C17" s="18">
        <v>44642</v>
      </c>
      <c r="D17" s="19" t="s">
        <v>84</v>
      </c>
      <c r="E17" s="19" t="s">
        <v>85</v>
      </c>
      <c r="F17" s="20">
        <v>522445</v>
      </c>
      <c r="G17" s="21" t="s">
        <v>15</v>
      </c>
      <c r="H17" s="18">
        <v>44681</v>
      </c>
    </row>
    <row r="18" spans="2:8" ht="52.5" x14ac:dyDescent="0.4">
      <c r="B18" s="17" t="s">
        <v>91</v>
      </c>
      <c r="C18" s="18">
        <v>44650</v>
      </c>
      <c r="D18" s="19" t="s">
        <v>92</v>
      </c>
      <c r="E18" s="19" t="s">
        <v>93</v>
      </c>
      <c r="F18" s="20">
        <v>275752.5</v>
      </c>
      <c r="G18" s="21" t="s">
        <v>15</v>
      </c>
      <c r="H18" s="18">
        <v>44681</v>
      </c>
    </row>
    <row r="19" spans="2:8" x14ac:dyDescent="0.4">
      <c r="B19" s="17" t="s">
        <v>97</v>
      </c>
      <c r="C19" s="18">
        <v>44650</v>
      </c>
      <c r="D19" s="19" t="s">
        <v>98</v>
      </c>
      <c r="E19" s="19" t="s">
        <v>85</v>
      </c>
      <c r="F19" s="20">
        <v>594981</v>
      </c>
      <c r="G19" s="21" t="s">
        <v>15</v>
      </c>
      <c r="H19" s="18">
        <v>44681</v>
      </c>
    </row>
    <row r="20" spans="2:8" x14ac:dyDescent="0.4">
      <c r="B20" s="17" t="s">
        <v>99</v>
      </c>
      <c r="C20" s="18">
        <v>44669</v>
      </c>
      <c r="D20" s="19" t="s">
        <v>35</v>
      </c>
      <c r="E20" s="19" t="s">
        <v>100</v>
      </c>
      <c r="F20" s="20">
        <v>204145.6</v>
      </c>
      <c r="G20" s="21" t="s">
        <v>15</v>
      </c>
      <c r="H20" s="18">
        <v>44681</v>
      </c>
    </row>
    <row r="21" spans="2:8" x14ac:dyDescent="0.4">
      <c r="B21" s="17" t="s">
        <v>101</v>
      </c>
      <c r="C21" s="18">
        <v>44672</v>
      </c>
      <c r="D21" s="19" t="s">
        <v>102</v>
      </c>
      <c r="E21" s="19" t="s">
        <v>103</v>
      </c>
      <c r="F21" s="20">
        <v>11879.36</v>
      </c>
      <c r="G21" s="21" t="s">
        <v>15</v>
      </c>
      <c r="H21" s="18">
        <v>44681</v>
      </c>
    </row>
    <row r="22" spans="2:8" x14ac:dyDescent="0.4">
      <c r="B22" s="17" t="s">
        <v>104</v>
      </c>
      <c r="C22" s="18">
        <v>44673</v>
      </c>
      <c r="D22" s="19" t="s">
        <v>67</v>
      </c>
      <c r="E22" s="19" t="s">
        <v>68</v>
      </c>
      <c r="F22" s="20">
        <v>78648.5</v>
      </c>
      <c r="G22" s="21" t="s">
        <v>15</v>
      </c>
      <c r="H22" s="18">
        <v>44681</v>
      </c>
    </row>
    <row r="23" spans="2:8" x14ac:dyDescent="0.4">
      <c r="B23" s="17" t="s">
        <v>105</v>
      </c>
      <c r="C23" s="18">
        <v>44677</v>
      </c>
      <c r="D23" s="19" t="s">
        <v>106</v>
      </c>
      <c r="E23" s="19" t="s">
        <v>107</v>
      </c>
      <c r="F23" s="20">
        <v>12336</v>
      </c>
      <c r="G23" s="21" t="s">
        <v>15</v>
      </c>
      <c r="H23" s="18">
        <v>44681</v>
      </c>
    </row>
    <row r="24" spans="2:8" x14ac:dyDescent="0.4">
      <c r="B24" s="17" t="s">
        <v>108</v>
      </c>
      <c r="C24" s="18">
        <v>44679</v>
      </c>
      <c r="D24" s="19" t="s">
        <v>26</v>
      </c>
      <c r="E24" s="19" t="s">
        <v>109</v>
      </c>
      <c r="F24" s="20">
        <v>425833.17</v>
      </c>
      <c r="G24" s="21" t="s">
        <v>15</v>
      </c>
      <c r="H24" s="18">
        <v>44681</v>
      </c>
    </row>
    <row r="25" spans="2:8" x14ac:dyDescent="0.4">
      <c r="B25" s="17" t="s">
        <v>31</v>
      </c>
      <c r="C25" s="18">
        <v>44681</v>
      </c>
      <c r="D25" s="19" t="s">
        <v>37</v>
      </c>
      <c r="E25" s="19" t="s">
        <v>38</v>
      </c>
      <c r="F25" s="20">
        <v>3581450</v>
      </c>
      <c r="G25" s="21" t="s">
        <v>15</v>
      </c>
      <c r="H25" s="18">
        <v>44681</v>
      </c>
    </row>
    <row r="26" spans="2:8" x14ac:dyDescent="0.4">
      <c r="B26" s="26"/>
      <c r="C26" s="26"/>
      <c r="D26" s="26"/>
      <c r="E26" s="26" t="s">
        <v>39</v>
      </c>
      <c r="F26" s="24">
        <f>SUBTOTAL(109,Tabla434[MONTO])</f>
        <v>5903391.0099999998</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47</v>
      </c>
      <c r="E33" s="30" t="s">
        <v>48</v>
      </c>
      <c r="G33" s="30" t="s">
        <v>49</v>
      </c>
    </row>
    <row r="34" spans="2:7" x14ac:dyDescent="0.4">
      <c r="B34" s="28" t="s">
        <v>50</v>
      </c>
      <c r="E34" s="30" t="s">
        <v>51</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AB0C1-334C-40D8-B54D-F1B5F8C6F40C}">
  <dimension ref="B1:H49"/>
  <sheetViews>
    <sheetView topLeftCell="B1" zoomScale="50" zoomScaleNormal="50" workbookViewId="0">
      <selection activeCell="D27" sqref="D2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1034</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750537.9</v>
      </c>
      <c r="G13" s="44" t="s">
        <v>663</v>
      </c>
      <c r="H13" s="41">
        <v>45777</v>
      </c>
    </row>
    <row r="14" spans="2:8" x14ac:dyDescent="0.4">
      <c r="B14" s="40" t="s">
        <v>1002</v>
      </c>
      <c r="C14" s="41">
        <v>45715</v>
      </c>
      <c r="D14" s="42" t="s">
        <v>989</v>
      </c>
      <c r="E14" s="42" t="s">
        <v>990</v>
      </c>
      <c r="F14" s="43">
        <v>293907.88</v>
      </c>
      <c r="G14" s="44" t="s">
        <v>667</v>
      </c>
      <c r="H14" s="41">
        <v>45777</v>
      </c>
    </row>
    <row r="15" spans="2:8" ht="52.5" x14ac:dyDescent="0.4">
      <c r="B15" s="40" t="s">
        <v>1019</v>
      </c>
      <c r="C15" s="41">
        <v>45729</v>
      </c>
      <c r="D15" s="42" t="s">
        <v>1020</v>
      </c>
      <c r="E15" s="42" t="s">
        <v>1021</v>
      </c>
      <c r="F15" s="43">
        <v>164090.94</v>
      </c>
      <c r="G15" s="44" t="s">
        <v>667</v>
      </c>
      <c r="H15" s="41">
        <v>45777</v>
      </c>
    </row>
    <row r="16" spans="2:8" x14ac:dyDescent="0.4">
      <c r="B16" s="40" t="s">
        <v>1011</v>
      </c>
      <c r="C16" s="41">
        <v>45709</v>
      </c>
      <c r="D16" s="42" t="s">
        <v>1012</v>
      </c>
      <c r="E16" s="42" t="s">
        <v>1013</v>
      </c>
      <c r="F16" s="43">
        <v>6490</v>
      </c>
      <c r="G16" s="44" t="s">
        <v>667</v>
      </c>
      <c r="H16" s="41">
        <v>45777</v>
      </c>
    </row>
    <row r="17" spans="2:8" ht="52.5" x14ac:dyDescent="0.4">
      <c r="B17" s="40" t="s">
        <v>1022</v>
      </c>
      <c r="C17" s="41">
        <v>45741</v>
      </c>
      <c r="D17" s="42" t="s">
        <v>1023</v>
      </c>
      <c r="E17" s="42" t="s">
        <v>1024</v>
      </c>
      <c r="F17" s="43">
        <v>211200</v>
      </c>
      <c r="G17" s="44" t="s">
        <v>667</v>
      </c>
      <c r="H17" s="41">
        <v>45777</v>
      </c>
    </row>
    <row r="18" spans="2:8" ht="52.5" x14ac:dyDescent="0.4">
      <c r="B18" s="40">
        <v>132321962</v>
      </c>
      <c r="C18" s="41">
        <v>45722</v>
      </c>
      <c r="D18" s="42" t="s">
        <v>303</v>
      </c>
      <c r="E18" s="42" t="s">
        <v>1025</v>
      </c>
      <c r="F18" s="43">
        <v>54132.5</v>
      </c>
      <c r="G18" s="44" t="s">
        <v>667</v>
      </c>
      <c r="H18" s="41">
        <v>45777</v>
      </c>
    </row>
    <row r="19" spans="2:8" x14ac:dyDescent="0.4">
      <c r="B19" s="40" t="s">
        <v>1026</v>
      </c>
      <c r="C19" s="41">
        <v>45719</v>
      </c>
      <c r="D19" s="42" t="s">
        <v>1027</v>
      </c>
      <c r="E19" s="42" t="s">
        <v>1028</v>
      </c>
      <c r="F19" s="43">
        <v>67250.070000000007</v>
      </c>
      <c r="G19" s="44" t="s">
        <v>667</v>
      </c>
      <c r="H19" s="41">
        <v>45777</v>
      </c>
    </row>
    <row r="20" spans="2:8" x14ac:dyDescent="0.4">
      <c r="B20" s="40" t="s">
        <v>130</v>
      </c>
      <c r="C20" s="41">
        <v>45693</v>
      </c>
      <c r="D20" s="42" t="s">
        <v>1029</v>
      </c>
      <c r="E20" s="42" t="s">
        <v>1030</v>
      </c>
      <c r="F20" s="43">
        <v>35400</v>
      </c>
      <c r="G20" s="44" t="s">
        <v>667</v>
      </c>
      <c r="H20" s="41">
        <v>45777</v>
      </c>
    </row>
    <row r="21" spans="2:8" ht="52.5" x14ac:dyDescent="0.4">
      <c r="B21" s="40" t="s">
        <v>1031</v>
      </c>
      <c r="C21" s="41">
        <v>45700</v>
      </c>
      <c r="D21" s="42" t="s">
        <v>1032</v>
      </c>
      <c r="E21" s="42" t="s">
        <v>1033</v>
      </c>
      <c r="F21" s="43">
        <v>179457.82</v>
      </c>
      <c r="G21" s="44" t="s">
        <v>667</v>
      </c>
      <c r="H21" s="41">
        <v>45777</v>
      </c>
    </row>
    <row r="22" spans="2:8" x14ac:dyDescent="0.4">
      <c r="B22" s="26"/>
      <c r="C22" s="26"/>
      <c r="D22" s="26"/>
      <c r="E22" s="26" t="s">
        <v>39</v>
      </c>
      <c r="F22" s="46">
        <f>+SUM(Tabla434678910111213141516171819202123242526272829303132333436373839404142[MONTO])</f>
        <v>1762467.11</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705</v>
      </c>
      <c r="E29" s="30" t="s">
        <v>48</v>
      </c>
      <c r="G29" s="30" t="s">
        <v>949</v>
      </c>
    </row>
    <row r="30" spans="2:8" x14ac:dyDescent="0.4">
      <c r="B30" s="28" t="s">
        <v>999</v>
      </c>
      <c r="E30" s="30" t="s">
        <v>856</v>
      </c>
      <c r="F30" s="37"/>
      <c r="G30" s="30" t="s">
        <v>52</v>
      </c>
    </row>
    <row r="32" spans="2:8" x14ac:dyDescent="0.4">
      <c r="E32" s="37"/>
    </row>
    <row r="33" spans="2:5" x14ac:dyDescent="0.4">
      <c r="D33" s="30" t="s">
        <v>1035</v>
      </c>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3115-BDFA-4392-B5FF-BF153B1D61D6}">
  <dimension ref="B1:H51"/>
  <sheetViews>
    <sheetView tabSelected="1" topLeftCell="B1" zoomScale="50" zoomScaleNormal="50" workbookViewId="0">
      <selection activeCell="D39" sqref="D39"/>
    </sheetView>
  </sheetViews>
  <sheetFormatPr baseColWidth="10" defaultColWidth="11.42578125" defaultRowHeight="26.25" x14ac:dyDescent="0.4"/>
  <cols>
    <col min="1" max="1" width="5.28515625" style="30" customWidth="1"/>
    <col min="2" max="2" width="45" style="30" customWidth="1"/>
    <col min="3" max="3" width="29" style="30" customWidth="1"/>
    <col min="4" max="4" width="89.140625" style="30"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1050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992</v>
      </c>
      <c r="F13" s="43">
        <v>1765000</v>
      </c>
      <c r="G13" s="44" t="s">
        <v>663</v>
      </c>
      <c r="H13" s="41">
        <v>45808</v>
      </c>
    </row>
    <row r="14" spans="2:8" x14ac:dyDescent="0.4">
      <c r="B14" s="40" t="s">
        <v>1036</v>
      </c>
      <c r="C14" s="41">
        <v>45774</v>
      </c>
      <c r="D14" s="42" t="s">
        <v>989</v>
      </c>
      <c r="E14" s="42" t="s">
        <v>1037</v>
      </c>
      <c r="F14" s="43">
        <v>298181.53000000003</v>
      </c>
      <c r="G14" s="44" t="s">
        <v>667</v>
      </c>
      <c r="H14" s="41">
        <v>45808</v>
      </c>
    </row>
    <row r="15" spans="2:8" ht="52.5" x14ac:dyDescent="0.4">
      <c r="B15" s="40" t="s">
        <v>1019</v>
      </c>
      <c r="C15" s="41">
        <v>45729</v>
      </c>
      <c r="D15" s="42" t="s">
        <v>1020</v>
      </c>
      <c r="E15" s="42" t="s">
        <v>1021</v>
      </c>
      <c r="F15" s="43">
        <v>164090.94</v>
      </c>
      <c r="G15" s="44" t="s">
        <v>667</v>
      </c>
      <c r="H15" s="41">
        <v>45808</v>
      </c>
    </row>
    <row r="16" spans="2:8" x14ac:dyDescent="0.4">
      <c r="B16" s="40" t="s">
        <v>1011</v>
      </c>
      <c r="C16" s="41">
        <v>45709</v>
      </c>
      <c r="D16" s="42" t="s">
        <v>1012</v>
      </c>
      <c r="E16" s="42" t="s">
        <v>1013</v>
      </c>
      <c r="F16" s="43">
        <v>6490</v>
      </c>
      <c r="G16" s="44" t="s">
        <v>667</v>
      </c>
      <c r="H16" s="41">
        <v>45808</v>
      </c>
    </row>
    <row r="17" spans="2:8" x14ac:dyDescent="0.4">
      <c r="B17" s="40" t="s">
        <v>1038</v>
      </c>
      <c r="C17" s="41">
        <v>45751</v>
      </c>
      <c r="D17" s="42" t="s">
        <v>1039</v>
      </c>
      <c r="E17" s="42" t="s">
        <v>1040</v>
      </c>
      <c r="F17" s="43">
        <v>18798.75</v>
      </c>
      <c r="G17" s="44" t="s">
        <v>667</v>
      </c>
      <c r="H17" s="41">
        <v>45808</v>
      </c>
    </row>
    <row r="18" spans="2:8" x14ac:dyDescent="0.4">
      <c r="B18" s="40" t="s">
        <v>1041</v>
      </c>
      <c r="C18" s="41">
        <v>45775</v>
      </c>
      <c r="D18" s="42" t="s">
        <v>1042</v>
      </c>
      <c r="E18" s="42" t="s">
        <v>1043</v>
      </c>
      <c r="F18" s="43">
        <v>1500000</v>
      </c>
      <c r="G18" s="44" t="s">
        <v>667</v>
      </c>
      <c r="H18" s="41">
        <v>45808</v>
      </c>
    </row>
    <row r="19" spans="2:8" x14ac:dyDescent="0.4">
      <c r="B19" s="40" t="s">
        <v>1044</v>
      </c>
      <c r="C19" s="41">
        <v>45776</v>
      </c>
      <c r="D19" s="42" t="s">
        <v>1045</v>
      </c>
      <c r="E19" s="42" t="s">
        <v>1046</v>
      </c>
      <c r="F19" s="43">
        <v>68743.210000000006</v>
      </c>
      <c r="G19" s="44" t="s">
        <v>667</v>
      </c>
      <c r="H19" s="41">
        <v>45808</v>
      </c>
    </row>
    <row r="20" spans="2:8" x14ac:dyDescent="0.4">
      <c r="B20" s="40" t="s">
        <v>1048</v>
      </c>
      <c r="C20" s="41">
        <v>45777</v>
      </c>
      <c r="D20" s="42" t="s">
        <v>1047</v>
      </c>
      <c r="E20" s="42" t="s">
        <v>1049</v>
      </c>
      <c r="F20" s="43">
        <v>850000</v>
      </c>
      <c r="G20" s="44" t="s">
        <v>667</v>
      </c>
      <c r="H20" s="41">
        <v>45808</v>
      </c>
    </row>
    <row r="21" spans="2:8" ht="52.5" x14ac:dyDescent="0.4">
      <c r="B21" s="40" t="s">
        <v>1051</v>
      </c>
      <c r="C21" s="41">
        <v>45768</v>
      </c>
      <c r="D21" s="42" t="s">
        <v>1052</v>
      </c>
      <c r="E21" s="42" t="s">
        <v>1053</v>
      </c>
      <c r="F21" s="43">
        <v>276965.03000000003</v>
      </c>
      <c r="G21" s="44" t="s">
        <v>667</v>
      </c>
      <c r="H21" s="41">
        <v>45808</v>
      </c>
    </row>
    <row r="22" spans="2:8" x14ac:dyDescent="0.4">
      <c r="B22" s="40" t="s">
        <v>1054</v>
      </c>
      <c r="C22" s="41">
        <v>45771</v>
      </c>
      <c r="D22" s="42" t="s">
        <v>1055</v>
      </c>
      <c r="E22" s="42" t="s">
        <v>1056</v>
      </c>
      <c r="F22" s="43">
        <v>131937</v>
      </c>
      <c r="G22" s="44" t="s">
        <v>667</v>
      </c>
      <c r="H22" s="41">
        <v>45808</v>
      </c>
    </row>
    <row r="23" spans="2:8" x14ac:dyDescent="0.4">
      <c r="B23" s="40" t="s">
        <v>898</v>
      </c>
      <c r="C23" s="41">
        <v>45768</v>
      </c>
      <c r="D23" s="42" t="s">
        <v>1057</v>
      </c>
      <c r="E23" s="42" t="s">
        <v>1058</v>
      </c>
      <c r="F23" s="43">
        <v>36721.599999999999</v>
      </c>
      <c r="G23" s="44" t="s">
        <v>667</v>
      </c>
      <c r="H23" s="41">
        <v>45808</v>
      </c>
    </row>
    <row r="24" spans="2:8" x14ac:dyDescent="0.4">
      <c r="B24" s="26"/>
      <c r="C24" s="26"/>
      <c r="D24" s="26"/>
      <c r="E24" s="26" t="s">
        <v>39</v>
      </c>
      <c r="F24" s="46">
        <f>+SUM(Tabla43467891011121314151617181920212324252627282930313233343637383940414243[MONTO])</f>
        <v>5116928.0599999996</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705</v>
      </c>
      <c r="E31" s="30" t="s">
        <v>48</v>
      </c>
      <c r="G31" s="30" t="s">
        <v>949</v>
      </c>
    </row>
    <row r="32" spans="2:8" x14ac:dyDescent="0.4">
      <c r="B32" s="28" t="s">
        <v>999</v>
      </c>
      <c r="E32" s="30" t="s">
        <v>856</v>
      </c>
      <c r="F32" s="37"/>
      <c r="G32" s="30" t="s">
        <v>52</v>
      </c>
    </row>
    <row r="34" spans="2:5" x14ac:dyDescent="0.4">
      <c r="E34" s="37"/>
    </row>
    <row r="35" spans="2:5" x14ac:dyDescent="0.4">
      <c r="D35" s="30" t="s">
        <v>1035</v>
      </c>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9E399-C51B-490A-A74D-09E2E4E60F89}">
  <dimension ref="B1:F44"/>
  <sheetViews>
    <sheetView zoomScale="50" zoomScaleNormal="50" workbookViewId="0">
      <selection activeCell="O20" sqref="O2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7" width="11.85546875" style="30" customWidth="1"/>
    <col min="8" max="8" width="12.140625" style="30" customWidth="1"/>
    <col min="9" max="16384" width="11.42578125" style="30"/>
  </cols>
  <sheetData>
    <row r="1" spans="2:6" x14ac:dyDescent="0.4">
      <c r="B1" s="29"/>
      <c r="C1" s="29"/>
      <c r="D1" s="29"/>
      <c r="E1" s="29"/>
      <c r="F1" s="29"/>
    </row>
    <row r="2" spans="2:6" x14ac:dyDescent="0.4">
      <c r="B2" s="53" t="s">
        <v>0</v>
      </c>
      <c r="C2" s="53"/>
      <c r="D2" s="53"/>
      <c r="E2" s="53"/>
      <c r="F2" s="53"/>
    </row>
    <row r="3" spans="2:6" x14ac:dyDescent="0.4">
      <c r="B3" s="54" t="s">
        <v>1</v>
      </c>
      <c r="C3" s="53"/>
      <c r="D3" s="53"/>
      <c r="E3" s="53"/>
      <c r="F3" s="53"/>
    </row>
    <row r="4" spans="2:6" x14ac:dyDescent="0.4">
      <c r="B4" s="53" t="s">
        <v>2</v>
      </c>
      <c r="C4" s="53"/>
      <c r="D4" s="53"/>
      <c r="E4" s="53"/>
      <c r="F4" s="53"/>
    </row>
    <row r="5" spans="2:6" ht="28.5" customHeight="1" x14ac:dyDescent="0.4">
      <c r="B5" s="53"/>
      <c r="C5" s="53"/>
      <c r="D5" s="53"/>
      <c r="E5" s="53"/>
      <c r="F5" s="53"/>
    </row>
    <row r="6" spans="2:6" x14ac:dyDescent="0.4">
      <c r="B6" s="55" t="s">
        <v>857</v>
      </c>
      <c r="C6" s="55"/>
      <c r="D6" s="55"/>
      <c r="E6" s="55"/>
      <c r="F6" s="55"/>
    </row>
    <row r="7" spans="2:6" ht="28.5" customHeight="1" x14ac:dyDescent="0.4">
      <c r="B7" s="53" t="s">
        <v>0</v>
      </c>
      <c r="C7" s="53"/>
      <c r="D7" s="53"/>
      <c r="E7" s="53"/>
      <c r="F7" s="53"/>
    </row>
    <row r="8" spans="2:6" ht="21" customHeight="1" x14ac:dyDescent="0.4">
      <c r="B8" s="53"/>
      <c r="C8" s="53"/>
      <c r="D8" s="53"/>
      <c r="E8" s="53"/>
      <c r="F8" s="53"/>
    </row>
    <row r="9" spans="2:6" x14ac:dyDescent="0.4">
      <c r="B9" s="48" t="s">
        <v>4</v>
      </c>
      <c r="C9" s="48"/>
      <c r="D9" s="48"/>
      <c r="E9" s="29"/>
      <c r="F9" s="29"/>
    </row>
    <row r="10" spans="2:6" x14ac:dyDescent="0.4">
      <c r="B10" s="29"/>
      <c r="C10" s="29"/>
      <c r="D10" s="29"/>
      <c r="E10" s="29"/>
      <c r="F10" s="29"/>
    </row>
    <row r="11" spans="2:6" ht="27" thickBot="1" x14ac:dyDescent="0.45">
      <c r="B11" s="32"/>
      <c r="C11" s="32"/>
      <c r="D11" s="32"/>
      <c r="E11" s="32"/>
      <c r="F11" s="32"/>
    </row>
    <row r="12" spans="2:6" ht="53.25" thickBot="1" x14ac:dyDescent="0.45">
      <c r="B12" s="38" t="s">
        <v>437</v>
      </c>
      <c r="C12" s="33" t="s">
        <v>6</v>
      </c>
      <c r="D12" s="33" t="s">
        <v>7</v>
      </c>
      <c r="E12" s="33" t="s">
        <v>8</v>
      </c>
      <c r="F12" s="33" t="s">
        <v>9</v>
      </c>
    </row>
    <row r="13" spans="2:6" x14ac:dyDescent="0.4">
      <c r="B13" s="17" t="s">
        <v>871</v>
      </c>
      <c r="C13" s="18">
        <v>45527</v>
      </c>
      <c r="D13" s="19" t="s">
        <v>872</v>
      </c>
      <c r="E13" s="19" t="s">
        <v>873</v>
      </c>
      <c r="F13" s="20">
        <v>102636.4</v>
      </c>
    </row>
    <row r="14" spans="2:6" x14ac:dyDescent="0.4">
      <c r="B14" s="17" t="s">
        <v>824</v>
      </c>
      <c r="C14" s="18">
        <v>45504</v>
      </c>
      <c r="D14" s="19" t="s">
        <v>874</v>
      </c>
      <c r="E14" s="19" t="s">
        <v>875</v>
      </c>
      <c r="F14" s="20">
        <v>42195</v>
      </c>
    </row>
    <row r="15" spans="2:6" x14ac:dyDescent="0.4">
      <c r="B15" s="17" t="s">
        <v>634</v>
      </c>
      <c r="C15" s="18" t="s">
        <v>876</v>
      </c>
      <c r="D15" s="19" t="s">
        <v>303</v>
      </c>
      <c r="E15" s="19" t="s">
        <v>877</v>
      </c>
      <c r="F15" s="20">
        <v>161070</v>
      </c>
    </row>
    <row r="16" spans="2:6" ht="52.5" x14ac:dyDescent="0.4">
      <c r="B16" s="17" t="s">
        <v>878</v>
      </c>
      <c r="C16" s="18">
        <v>45525</v>
      </c>
      <c r="D16" s="19" t="s">
        <v>879</v>
      </c>
      <c r="E16" s="19" t="s">
        <v>880</v>
      </c>
      <c r="F16" s="20">
        <v>658300</v>
      </c>
    </row>
    <row r="17" spans="2:6" x14ac:dyDescent="0.4">
      <c r="B17" s="26"/>
      <c r="C17" s="26"/>
      <c r="D17" s="26"/>
      <c r="E17" s="26" t="s">
        <v>39</v>
      </c>
      <c r="F17" s="24">
        <f>SUBTOTAL(109,Tabla434678910111213141516171819202123242526272829303132333435[MONTO])</f>
        <v>964201.4</v>
      </c>
    </row>
    <row r="18" spans="2:6" x14ac:dyDescent="0.4">
      <c r="B18" s="29" t="s">
        <v>40</v>
      </c>
      <c r="C18" s="29"/>
      <c r="D18" s="29"/>
      <c r="E18" s="29"/>
    </row>
    <row r="19" spans="2:6" x14ac:dyDescent="0.4">
      <c r="B19" s="29"/>
      <c r="C19" s="29"/>
      <c r="D19" s="29"/>
      <c r="E19" s="29"/>
    </row>
    <row r="20" spans="2:6" x14ac:dyDescent="0.4">
      <c r="B20" s="28" t="s">
        <v>41</v>
      </c>
      <c r="C20" s="29"/>
      <c r="D20" s="29"/>
      <c r="E20" s="28" t="s">
        <v>42</v>
      </c>
    </row>
    <row r="21" spans="2:6" x14ac:dyDescent="0.4">
      <c r="B21" s="29"/>
      <c r="C21" s="29"/>
      <c r="D21" s="29"/>
      <c r="E21" s="29"/>
    </row>
    <row r="22" spans="2:6" x14ac:dyDescent="0.4">
      <c r="B22" s="29"/>
      <c r="C22" s="29"/>
      <c r="D22" s="29"/>
      <c r="E22" s="29"/>
    </row>
    <row r="23" spans="2:6" x14ac:dyDescent="0.4">
      <c r="B23" s="36" t="s">
        <v>44</v>
      </c>
      <c r="E23" s="30" t="s">
        <v>45</v>
      </c>
    </row>
    <row r="24" spans="2:6" x14ac:dyDescent="0.4">
      <c r="B24" s="36" t="s">
        <v>705</v>
      </c>
      <c r="E24" s="30" t="s">
        <v>48</v>
      </c>
    </row>
    <row r="25" spans="2:6" x14ac:dyDescent="0.4">
      <c r="B25" s="28" t="s">
        <v>855</v>
      </c>
      <c r="E25" s="30" t="s">
        <v>856</v>
      </c>
      <c r="F25" s="37"/>
    </row>
    <row r="27" spans="2:6" x14ac:dyDescent="0.4">
      <c r="E27" s="37"/>
    </row>
    <row r="28" spans="2:6" x14ac:dyDescent="0.4">
      <c r="E28" s="37"/>
    </row>
    <row r="29" spans="2:6" x14ac:dyDescent="0.4">
      <c r="E29" s="37"/>
    </row>
    <row r="31" spans="2:6" x14ac:dyDescent="0.4">
      <c r="B31" s="29"/>
    </row>
    <row r="44" spans="5:5" x14ac:dyDescent="0.4">
      <c r="E44" s="37"/>
    </row>
  </sheetData>
  <mergeCells count="8">
    <mergeCell ref="B8:F8"/>
    <mergeCell ref="B9:D9"/>
    <mergeCell ref="B2:F2"/>
    <mergeCell ref="B3:F3"/>
    <mergeCell ref="B4:F4"/>
    <mergeCell ref="B5:F5"/>
    <mergeCell ref="B6:F6"/>
    <mergeCell ref="B7:F7"/>
  </mergeCells>
  <pageMargins left="0.51181102362204722" right="0" top="0" bottom="0" header="0.51181102362204722" footer="0.31496062992125984"/>
  <pageSetup paperSize="9" scale="30"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1D10-D898-4D4E-9000-4ECECD9A4726}">
  <dimension ref="B1:H50"/>
  <sheetViews>
    <sheetView zoomScale="40" zoomScaleNormal="40" workbookViewId="0">
      <selection activeCell="E44" sqref="E44"/>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110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44712</v>
      </c>
    </row>
    <row r="14" spans="2:8" ht="52.5" x14ac:dyDescent="0.4">
      <c r="B14" s="17">
        <v>156</v>
      </c>
      <c r="C14" s="18">
        <v>44531</v>
      </c>
      <c r="D14" s="19" t="s">
        <v>54</v>
      </c>
      <c r="E14" s="19" t="s">
        <v>55</v>
      </c>
      <c r="F14" s="20">
        <v>77563.199999999997</v>
      </c>
      <c r="G14" s="21" t="s">
        <v>15</v>
      </c>
      <c r="H14" s="18">
        <v>44712</v>
      </c>
    </row>
    <row r="15" spans="2:8" x14ac:dyDescent="0.4">
      <c r="B15" s="17" t="s">
        <v>77</v>
      </c>
      <c r="C15" s="18">
        <v>44637</v>
      </c>
      <c r="D15" s="19" t="s">
        <v>78</v>
      </c>
      <c r="E15" s="19" t="s">
        <v>79</v>
      </c>
      <c r="F15" s="20">
        <v>10152.719999999999</v>
      </c>
      <c r="G15" s="21" t="s">
        <v>15</v>
      </c>
      <c r="H15" s="18">
        <v>44712</v>
      </c>
    </row>
    <row r="16" spans="2:8" x14ac:dyDescent="0.4">
      <c r="B16" s="17" t="s">
        <v>111</v>
      </c>
      <c r="C16" s="18">
        <v>44696</v>
      </c>
      <c r="D16" s="19" t="s">
        <v>112</v>
      </c>
      <c r="E16" s="19" t="s">
        <v>113</v>
      </c>
      <c r="F16" s="20">
        <v>34456</v>
      </c>
      <c r="G16" s="21" t="s">
        <v>15</v>
      </c>
      <c r="H16" s="18">
        <v>44712</v>
      </c>
    </row>
    <row r="17" spans="2:8" x14ac:dyDescent="0.4">
      <c r="B17" s="17" t="s">
        <v>114</v>
      </c>
      <c r="C17" s="18">
        <v>44700</v>
      </c>
      <c r="D17" s="19" t="s">
        <v>35</v>
      </c>
      <c r="E17" s="19" t="s">
        <v>115</v>
      </c>
      <c r="F17" s="20">
        <v>206141.44</v>
      </c>
      <c r="G17" s="21" t="s">
        <v>15</v>
      </c>
      <c r="H17" s="18">
        <v>44712</v>
      </c>
    </row>
    <row r="18" spans="2:8" x14ac:dyDescent="0.4">
      <c r="B18" s="17" t="s">
        <v>116</v>
      </c>
      <c r="C18" s="18">
        <v>44705</v>
      </c>
      <c r="D18" s="19" t="s">
        <v>117</v>
      </c>
      <c r="E18" s="19" t="s">
        <v>118</v>
      </c>
      <c r="F18" s="20">
        <v>69030</v>
      </c>
      <c r="G18" s="21" t="s">
        <v>15</v>
      </c>
      <c r="H18" s="18">
        <v>44712</v>
      </c>
    </row>
    <row r="19" spans="2:8" x14ac:dyDescent="0.4">
      <c r="B19" s="17" t="s">
        <v>119</v>
      </c>
      <c r="C19" s="18">
        <v>44707</v>
      </c>
      <c r="D19" s="19" t="s">
        <v>120</v>
      </c>
      <c r="E19" s="19" t="s">
        <v>121</v>
      </c>
      <c r="F19" s="20">
        <v>3776</v>
      </c>
      <c r="G19" s="21" t="s">
        <v>15</v>
      </c>
      <c r="H19" s="18">
        <v>44712</v>
      </c>
    </row>
    <row r="20" spans="2:8" x14ac:dyDescent="0.4">
      <c r="B20" s="17" t="s">
        <v>122</v>
      </c>
      <c r="C20" s="18">
        <v>44709</v>
      </c>
      <c r="D20" s="19" t="s">
        <v>26</v>
      </c>
      <c r="E20" s="19" t="s">
        <v>123</v>
      </c>
      <c r="F20" s="20">
        <v>437257.87</v>
      </c>
      <c r="G20" s="21" t="s">
        <v>15</v>
      </c>
      <c r="H20" s="18">
        <v>44712</v>
      </c>
    </row>
    <row r="21" spans="2:8" x14ac:dyDescent="0.4">
      <c r="B21" s="17" t="s">
        <v>124</v>
      </c>
      <c r="C21" s="18">
        <v>44711</v>
      </c>
      <c r="D21" s="19" t="s">
        <v>125</v>
      </c>
      <c r="E21" s="19" t="s">
        <v>126</v>
      </c>
      <c r="F21" s="20">
        <v>98500</v>
      </c>
      <c r="G21" s="21" t="s">
        <v>15</v>
      </c>
      <c r="H21" s="18">
        <v>44712</v>
      </c>
    </row>
    <row r="22" spans="2:8" x14ac:dyDescent="0.4">
      <c r="B22" s="17" t="s">
        <v>31</v>
      </c>
      <c r="C22" s="18">
        <v>44712</v>
      </c>
      <c r="D22" s="19" t="s">
        <v>37</v>
      </c>
      <c r="E22" s="19" t="s">
        <v>38</v>
      </c>
      <c r="F22" s="20">
        <v>1467500</v>
      </c>
      <c r="G22" s="21" t="s">
        <v>15</v>
      </c>
      <c r="H22" s="18">
        <v>44712</v>
      </c>
    </row>
    <row r="23" spans="2:8" x14ac:dyDescent="0.4">
      <c r="B23" s="26"/>
      <c r="C23" s="26"/>
      <c r="D23" s="26"/>
      <c r="E23" s="26" t="s">
        <v>39</v>
      </c>
      <c r="F23" s="24">
        <f>SUBTOTAL(109,Tabla4346[MONTO])</f>
        <v>2474791.69</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47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3963-9638-4F49-9782-233C44FE0215}">
  <dimension ref="B1:H68"/>
  <sheetViews>
    <sheetView zoomScale="40" zoomScaleNormal="40" workbookViewId="0">
      <selection activeCell="B36" sqref="B3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127</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44773</v>
      </c>
    </row>
    <row r="14" spans="2:8" ht="52.5" x14ac:dyDescent="0.4">
      <c r="B14" s="17">
        <v>156</v>
      </c>
      <c r="C14" s="18">
        <v>44531</v>
      </c>
      <c r="D14" s="19" t="s">
        <v>54</v>
      </c>
      <c r="E14" s="19" t="s">
        <v>55</v>
      </c>
      <c r="F14" s="20">
        <v>77563.199999999997</v>
      </c>
      <c r="G14" s="21" t="s">
        <v>15</v>
      </c>
      <c r="H14" s="18">
        <v>44773</v>
      </c>
    </row>
    <row r="15" spans="2:8" x14ac:dyDescent="0.4">
      <c r="B15" s="17" t="s">
        <v>77</v>
      </c>
      <c r="C15" s="18">
        <v>44637</v>
      </c>
      <c r="D15" s="19" t="s">
        <v>128</v>
      </c>
      <c r="E15" s="19" t="s">
        <v>129</v>
      </c>
      <c r="F15" s="20">
        <v>10152.719999999999</v>
      </c>
      <c r="G15" s="21" t="s">
        <v>15</v>
      </c>
      <c r="H15" s="18">
        <v>44773</v>
      </c>
    </row>
    <row r="16" spans="2:8" x14ac:dyDescent="0.4">
      <c r="B16" s="17" t="s">
        <v>130</v>
      </c>
      <c r="C16" s="18">
        <v>44691</v>
      </c>
      <c r="D16" s="19" t="s">
        <v>131</v>
      </c>
      <c r="E16" s="19" t="s">
        <v>132</v>
      </c>
      <c r="F16" s="20">
        <v>75862.2</v>
      </c>
      <c r="G16" s="21" t="s">
        <v>15</v>
      </c>
      <c r="H16" s="18">
        <v>44773</v>
      </c>
    </row>
    <row r="17" spans="2:8" x14ac:dyDescent="0.4">
      <c r="B17" s="17" t="s">
        <v>111</v>
      </c>
      <c r="C17" s="18">
        <v>44696</v>
      </c>
      <c r="D17" s="19" t="s">
        <v>112</v>
      </c>
      <c r="E17" s="19" t="s">
        <v>133</v>
      </c>
      <c r="F17" s="20">
        <v>34456</v>
      </c>
      <c r="G17" s="21" t="s">
        <v>15</v>
      </c>
      <c r="H17" s="18">
        <v>44773</v>
      </c>
    </row>
    <row r="18" spans="2:8" ht="52.5" x14ac:dyDescent="0.4">
      <c r="B18" s="17" t="s">
        <v>134</v>
      </c>
      <c r="C18" s="18">
        <v>44701</v>
      </c>
      <c r="D18" s="19" t="s">
        <v>135</v>
      </c>
      <c r="E18" s="19" t="s">
        <v>136</v>
      </c>
      <c r="F18" s="20">
        <v>44275</v>
      </c>
      <c r="G18" s="21" t="s">
        <v>15</v>
      </c>
      <c r="H18" s="18">
        <v>44773</v>
      </c>
    </row>
    <row r="19" spans="2:8" x14ac:dyDescent="0.4">
      <c r="B19" s="17" t="s">
        <v>137</v>
      </c>
      <c r="C19" s="18">
        <v>44713</v>
      </c>
      <c r="D19" s="19" t="s">
        <v>138</v>
      </c>
      <c r="E19" s="19" t="s">
        <v>139</v>
      </c>
      <c r="F19" s="20">
        <v>234028</v>
      </c>
      <c r="G19" s="21" t="s">
        <v>15</v>
      </c>
      <c r="H19" s="18">
        <v>44773</v>
      </c>
    </row>
    <row r="20" spans="2:8" x14ac:dyDescent="0.4">
      <c r="B20" s="17" t="s">
        <v>140</v>
      </c>
      <c r="C20" s="18">
        <v>44713</v>
      </c>
      <c r="D20" s="19" t="s">
        <v>63</v>
      </c>
      <c r="E20" s="19" t="s">
        <v>141</v>
      </c>
      <c r="F20" s="20">
        <v>2527.1999999999998</v>
      </c>
      <c r="G20" s="21" t="s">
        <v>15</v>
      </c>
      <c r="H20" s="18">
        <v>44773</v>
      </c>
    </row>
    <row r="21" spans="2:8" ht="52.5" x14ac:dyDescent="0.4">
      <c r="B21" s="17" t="s">
        <v>142</v>
      </c>
      <c r="C21" s="18">
        <v>44715</v>
      </c>
      <c r="D21" s="19" t="s">
        <v>143</v>
      </c>
      <c r="E21" s="19" t="s">
        <v>144</v>
      </c>
      <c r="F21" s="20">
        <v>144406</v>
      </c>
      <c r="G21" s="21" t="s">
        <v>15</v>
      </c>
      <c r="H21" s="18">
        <v>44773</v>
      </c>
    </row>
    <row r="22" spans="2:8" ht="52.5" x14ac:dyDescent="0.4">
      <c r="B22" s="17" t="s">
        <v>145</v>
      </c>
      <c r="C22" s="18">
        <v>44718</v>
      </c>
      <c r="D22" s="19" t="s">
        <v>146</v>
      </c>
      <c r="E22" s="19" t="s">
        <v>147</v>
      </c>
      <c r="F22" s="20">
        <v>19942</v>
      </c>
      <c r="G22" s="21" t="s">
        <v>15</v>
      </c>
      <c r="H22" s="18">
        <v>44773</v>
      </c>
    </row>
    <row r="23" spans="2:8" ht="52.5" x14ac:dyDescent="0.4">
      <c r="B23" s="17" t="s">
        <v>148</v>
      </c>
      <c r="C23" s="18">
        <v>44722</v>
      </c>
      <c r="D23" s="19" t="s">
        <v>149</v>
      </c>
      <c r="E23" s="19" t="s">
        <v>150</v>
      </c>
      <c r="F23" s="20">
        <v>313526</v>
      </c>
      <c r="G23" s="21" t="s">
        <v>15</v>
      </c>
      <c r="H23" s="18">
        <v>44773</v>
      </c>
    </row>
    <row r="24" spans="2:8" x14ac:dyDescent="0.4">
      <c r="B24" s="17" t="s">
        <v>151</v>
      </c>
      <c r="C24" s="18">
        <v>44725</v>
      </c>
      <c r="D24" s="19" t="s">
        <v>131</v>
      </c>
      <c r="E24" s="19" t="s">
        <v>132</v>
      </c>
      <c r="F24" s="20">
        <v>22230.02</v>
      </c>
      <c r="G24" s="21" t="s">
        <v>15</v>
      </c>
      <c r="H24" s="18">
        <v>44773</v>
      </c>
    </row>
    <row r="25" spans="2:8" x14ac:dyDescent="0.4">
      <c r="B25" s="17" t="s">
        <v>152</v>
      </c>
      <c r="C25" s="18">
        <v>44725</v>
      </c>
      <c r="D25" s="19" t="s">
        <v>153</v>
      </c>
      <c r="E25" s="19" t="s">
        <v>154</v>
      </c>
      <c r="F25" s="20">
        <v>107691.28</v>
      </c>
      <c r="G25" s="21" t="s">
        <v>15</v>
      </c>
      <c r="H25" s="18">
        <v>44773</v>
      </c>
    </row>
    <row r="26" spans="2:8" ht="52.5" x14ac:dyDescent="0.4">
      <c r="B26" s="17" t="s">
        <v>155</v>
      </c>
      <c r="C26" s="18">
        <v>44725</v>
      </c>
      <c r="D26" s="19" t="s">
        <v>156</v>
      </c>
      <c r="E26" s="19" t="s">
        <v>157</v>
      </c>
      <c r="F26" s="20">
        <v>159182.5</v>
      </c>
      <c r="G26" s="21" t="s">
        <v>15</v>
      </c>
      <c r="H26" s="18">
        <v>44773</v>
      </c>
    </row>
    <row r="27" spans="2:8" ht="52.5" x14ac:dyDescent="0.4">
      <c r="B27" s="17" t="s">
        <v>158</v>
      </c>
      <c r="C27" s="18">
        <v>44727</v>
      </c>
      <c r="D27" s="19" t="s">
        <v>159</v>
      </c>
      <c r="E27" s="19" t="s">
        <v>160</v>
      </c>
      <c r="F27" s="20">
        <v>62000</v>
      </c>
      <c r="G27" s="21" t="s">
        <v>15</v>
      </c>
      <c r="H27" s="18">
        <v>44773</v>
      </c>
    </row>
    <row r="28" spans="2:8" x14ac:dyDescent="0.4">
      <c r="B28" s="17" t="s">
        <v>161</v>
      </c>
      <c r="C28" s="18">
        <v>44729</v>
      </c>
      <c r="D28" s="19" t="s">
        <v>162</v>
      </c>
      <c r="E28" s="19" t="s">
        <v>163</v>
      </c>
      <c r="F28" s="20">
        <v>79948.399999999994</v>
      </c>
      <c r="G28" s="21" t="s">
        <v>15</v>
      </c>
      <c r="H28" s="18">
        <v>44773</v>
      </c>
    </row>
    <row r="29" spans="2:8" x14ac:dyDescent="0.4">
      <c r="B29" s="17" t="s">
        <v>164</v>
      </c>
      <c r="C29" s="18">
        <v>44729</v>
      </c>
      <c r="D29" s="19" t="s">
        <v>84</v>
      </c>
      <c r="E29" s="19" t="s">
        <v>165</v>
      </c>
      <c r="F29" s="20">
        <v>60000.05</v>
      </c>
      <c r="G29" s="21" t="s">
        <v>15</v>
      </c>
      <c r="H29" s="18">
        <v>44773</v>
      </c>
    </row>
    <row r="30" spans="2:8" ht="52.5" x14ac:dyDescent="0.4">
      <c r="B30" s="17" t="s">
        <v>166</v>
      </c>
      <c r="C30" s="18">
        <v>44729</v>
      </c>
      <c r="D30" s="19" t="s">
        <v>112</v>
      </c>
      <c r="E30" s="19" t="s">
        <v>167</v>
      </c>
      <c r="F30" s="20">
        <v>56061.8</v>
      </c>
      <c r="G30" s="21" t="s">
        <v>15</v>
      </c>
      <c r="H30" s="18">
        <v>44773</v>
      </c>
    </row>
    <row r="31" spans="2:8" x14ac:dyDescent="0.4">
      <c r="B31" s="17" t="s">
        <v>168</v>
      </c>
      <c r="C31" s="18">
        <v>44729</v>
      </c>
      <c r="D31" s="19" t="s">
        <v>112</v>
      </c>
      <c r="E31" s="19" t="s">
        <v>169</v>
      </c>
      <c r="F31" s="20">
        <v>9322</v>
      </c>
      <c r="G31" s="21" t="s">
        <v>15</v>
      </c>
      <c r="H31" s="18">
        <v>44773</v>
      </c>
    </row>
    <row r="32" spans="2:8" ht="52.5" x14ac:dyDescent="0.4">
      <c r="B32" s="17" t="s">
        <v>170</v>
      </c>
      <c r="C32" s="18">
        <v>44729</v>
      </c>
      <c r="D32" s="19" t="s">
        <v>171</v>
      </c>
      <c r="E32" s="19" t="s">
        <v>172</v>
      </c>
      <c r="F32" s="20">
        <v>94400</v>
      </c>
      <c r="G32" s="21" t="s">
        <v>15</v>
      </c>
      <c r="H32" s="18">
        <v>44773</v>
      </c>
    </row>
    <row r="33" spans="2:8" x14ac:dyDescent="0.4">
      <c r="B33" s="17" t="s">
        <v>173</v>
      </c>
      <c r="C33" s="18">
        <v>44732</v>
      </c>
      <c r="D33" s="19" t="s">
        <v>35</v>
      </c>
      <c r="E33" s="19" t="s">
        <v>174</v>
      </c>
      <c r="F33" s="20">
        <v>250986.31</v>
      </c>
      <c r="G33" s="21" t="s">
        <v>15</v>
      </c>
      <c r="H33" s="18"/>
    </row>
    <row r="34" spans="2:8" ht="52.5" x14ac:dyDescent="0.4">
      <c r="B34" s="17" t="s">
        <v>175</v>
      </c>
      <c r="C34" s="18">
        <v>44734</v>
      </c>
      <c r="D34" s="19" t="s">
        <v>70</v>
      </c>
      <c r="E34" s="19" t="s">
        <v>176</v>
      </c>
      <c r="F34" s="20">
        <v>25990</v>
      </c>
      <c r="G34" s="21" t="s">
        <v>15</v>
      </c>
      <c r="H34" s="18">
        <v>44773</v>
      </c>
    </row>
    <row r="35" spans="2:8" ht="52.5" x14ac:dyDescent="0.4">
      <c r="B35" s="17" t="s">
        <v>177</v>
      </c>
      <c r="C35" s="18">
        <v>44734</v>
      </c>
      <c r="D35" s="19" t="s">
        <v>178</v>
      </c>
      <c r="E35" s="19" t="s">
        <v>179</v>
      </c>
      <c r="F35" s="20">
        <v>25000</v>
      </c>
      <c r="G35" s="21" t="s">
        <v>15</v>
      </c>
      <c r="H35" s="18">
        <v>44773</v>
      </c>
    </row>
    <row r="36" spans="2:8" x14ac:dyDescent="0.4">
      <c r="B36" s="17" t="s">
        <v>180</v>
      </c>
      <c r="C36" s="18">
        <v>44735</v>
      </c>
      <c r="D36" s="19" t="s">
        <v>181</v>
      </c>
      <c r="E36" s="19" t="s">
        <v>182</v>
      </c>
      <c r="F36" s="20">
        <v>59199.44</v>
      </c>
      <c r="G36" s="21" t="s">
        <v>15</v>
      </c>
      <c r="H36" s="18">
        <v>44773</v>
      </c>
    </row>
    <row r="37" spans="2:8" ht="52.5" x14ac:dyDescent="0.4">
      <c r="B37" s="17" t="s">
        <v>183</v>
      </c>
      <c r="C37" s="18">
        <v>44735</v>
      </c>
      <c r="D37" s="19" t="s">
        <v>184</v>
      </c>
      <c r="E37" s="19" t="s">
        <v>185</v>
      </c>
      <c r="F37" s="20">
        <v>29415</v>
      </c>
      <c r="G37" s="21" t="s">
        <v>15</v>
      </c>
      <c r="H37" s="18">
        <v>44773</v>
      </c>
    </row>
    <row r="38" spans="2:8" x14ac:dyDescent="0.4">
      <c r="B38" s="17" t="s">
        <v>186</v>
      </c>
      <c r="C38" s="18">
        <v>44740</v>
      </c>
      <c r="D38" s="19" t="s">
        <v>187</v>
      </c>
      <c r="E38" s="19" t="s">
        <v>188</v>
      </c>
      <c r="F38" s="20">
        <v>415317.04</v>
      </c>
      <c r="G38" s="21" t="s">
        <v>15</v>
      </c>
      <c r="H38" s="18">
        <v>44773</v>
      </c>
    </row>
    <row r="39" spans="2:8" x14ac:dyDescent="0.4">
      <c r="B39" s="17" t="s">
        <v>31</v>
      </c>
      <c r="C39" s="18">
        <v>44742</v>
      </c>
      <c r="D39" s="19" t="s">
        <v>37</v>
      </c>
      <c r="E39" s="19" t="s">
        <v>38</v>
      </c>
      <c r="F39" s="20">
        <v>2222120</v>
      </c>
      <c r="G39" s="21" t="s">
        <v>15</v>
      </c>
      <c r="H39" s="18">
        <v>44773</v>
      </c>
    </row>
    <row r="40" spans="2:8" x14ac:dyDescent="0.4">
      <c r="B40" s="17" t="s">
        <v>31</v>
      </c>
      <c r="C40" s="18">
        <v>44742</v>
      </c>
      <c r="D40" s="19" t="s">
        <v>37</v>
      </c>
      <c r="E40" s="19" t="s">
        <v>189</v>
      </c>
      <c r="F40" s="20">
        <v>1314000</v>
      </c>
      <c r="G40" s="21" t="s">
        <v>15</v>
      </c>
      <c r="H40" s="18">
        <v>44773</v>
      </c>
    </row>
    <row r="41" spans="2:8" x14ac:dyDescent="0.4">
      <c r="B41" s="26"/>
      <c r="C41" s="26"/>
      <c r="D41" s="26"/>
      <c r="E41" s="26" t="s">
        <v>39</v>
      </c>
      <c r="F41" s="24">
        <f>SUBTOTAL(109,Tabla43467[MONTO])</f>
        <v>6020016.6200000001</v>
      </c>
      <c r="G41" s="25"/>
      <c r="H41" s="26"/>
    </row>
    <row r="42" spans="2:8" x14ac:dyDescent="0.4">
      <c r="B42" s="29" t="s">
        <v>40</v>
      </c>
      <c r="C42" s="29"/>
      <c r="D42" s="29"/>
      <c r="E42" s="29"/>
      <c r="G42" s="35"/>
      <c r="H42" s="29"/>
    </row>
    <row r="43" spans="2:8" x14ac:dyDescent="0.4">
      <c r="B43" s="29"/>
      <c r="C43" s="29"/>
      <c r="D43" s="29"/>
      <c r="E43" s="29"/>
      <c r="G43" s="35"/>
      <c r="H43" s="29"/>
    </row>
    <row r="44" spans="2:8" x14ac:dyDescent="0.4">
      <c r="B44" s="28" t="s">
        <v>41</v>
      </c>
      <c r="C44" s="29"/>
      <c r="D44" s="29"/>
      <c r="E44" s="28" t="s">
        <v>42</v>
      </c>
      <c r="G44" s="28" t="s">
        <v>43</v>
      </c>
      <c r="H44" s="29"/>
    </row>
    <row r="45" spans="2:8" x14ac:dyDescent="0.4">
      <c r="B45" s="29"/>
      <c r="C45" s="29"/>
      <c r="D45" s="29"/>
      <c r="E45" s="29"/>
      <c r="G45" s="35"/>
      <c r="H45" s="29"/>
    </row>
    <row r="46" spans="2:8" x14ac:dyDescent="0.4">
      <c r="B46" s="29"/>
      <c r="C46" s="29"/>
      <c r="D46" s="29"/>
      <c r="E46" s="29"/>
      <c r="G46" s="35"/>
      <c r="H46" s="29"/>
    </row>
    <row r="47" spans="2:8" x14ac:dyDescent="0.4">
      <c r="B47" s="36" t="s">
        <v>44</v>
      </c>
      <c r="E47" s="30" t="s">
        <v>45</v>
      </c>
      <c r="G47" s="30" t="s">
        <v>46</v>
      </c>
    </row>
    <row r="48" spans="2:8" x14ac:dyDescent="0.4">
      <c r="B48" s="36" t="s">
        <v>47</v>
      </c>
      <c r="E48" s="30" t="s">
        <v>48</v>
      </c>
      <c r="G48" s="30" t="s">
        <v>49</v>
      </c>
    </row>
    <row r="49" spans="2:7" x14ac:dyDescent="0.4">
      <c r="B49" s="28" t="s">
        <v>50</v>
      </c>
      <c r="E49" s="30" t="s">
        <v>51</v>
      </c>
      <c r="F49" s="37"/>
      <c r="G49" s="30" t="s">
        <v>52</v>
      </c>
    </row>
    <row r="51" spans="2:7" x14ac:dyDescent="0.4">
      <c r="E51" s="37"/>
    </row>
    <row r="52" spans="2:7" x14ac:dyDescent="0.4">
      <c r="E52" s="37"/>
    </row>
    <row r="53" spans="2:7" x14ac:dyDescent="0.4">
      <c r="E53" s="37"/>
    </row>
    <row r="55" spans="2:7" x14ac:dyDescent="0.4">
      <c r="B55" s="29"/>
    </row>
    <row r="68" spans="5:5" x14ac:dyDescent="0.4">
      <c r="E6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50B8-EA70-49E8-AFE9-5441E3601CD5}">
  <dimension ref="B1:H62"/>
  <sheetViews>
    <sheetView zoomScale="40" zoomScaleNormal="40" workbookViewId="0">
      <selection activeCell="F26" sqref="F2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190</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44804</v>
      </c>
    </row>
    <row r="14" spans="2:8" ht="52.5" x14ac:dyDescent="0.4">
      <c r="B14" s="17">
        <v>156</v>
      </c>
      <c r="C14" s="18">
        <v>44531</v>
      </c>
      <c r="D14" s="19" t="s">
        <v>54</v>
      </c>
      <c r="E14" s="19" t="s">
        <v>55</v>
      </c>
      <c r="F14" s="20">
        <v>77563.199999999997</v>
      </c>
      <c r="G14" s="21" t="s">
        <v>15</v>
      </c>
      <c r="H14" s="18">
        <v>44804</v>
      </c>
    </row>
    <row r="15" spans="2:8" ht="52.5" x14ac:dyDescent="0.4">
      <c r="B15" s="17" t="s">
        <v>177</v>
      </c>
      <c r="C15" s="18">
        <v>44734</v>
      </c>
      <c r="D15" s="19" t="s">
        <v>178</v>
      </c>
      <c r="E15" s="19" t="s">
        <v>191</v>
      </c>
      <c r="F15" s="20">
        <v>50000</v>
      </c>
      <c r="G15" s="21" t="s">
        <v>15</v>
      </c>
      <c r="H15" s="18">
        <v>44804</v>
      </c>
    </row>
    <row r="16" spans="2:8" ht="52.5" x14ac:dyDescent="0.4">
      <c r="B16" s="17" t="s">
        <v>183</v>
      </c>
      <c r="C16" s="18">
        <v>44735</v>
      </c>
      <c r="D16" s="19" t="s">
        <v>184</v>
      </c>
      <c r="E16" s="19" t="s">
        <v>185</v>
      </c>
      <c r="F16" s="20">
        <v>29415</v>
      </c>
      <c r="G16" s="21" t="s">
        <v>15</v>
      </c>
      <c r="H16" s="18">
        <v>44804</v>
      </c>
    </row>
    <row r="17" spans="2:8" x14ac:dyDescent="0.4">
      <c r="B17" s="17" t="s">
        <v>192</v>
      </c>
      <c r="C17" s="18">
        <v>44743</v>
      </c>
      <c r="D17" s="19" t="s">
        <v>193</v>
      </c>
      <c r="E17" s="19" t="s">
        <v>194</v>
      </c>
      <c r="F17" s="20">
        <v>5307.64</v>
      </c>
      <c r="G17" s="21" t="s">
        <v>15</v>
      </c>
      <c r="H17" s="18">
        <v>44804</v>
      </c>
    </row>
    <row r="18" spans="2:8" x14ac:dyDescent="0.4">
      <c r="B18" s="17" t="s">
        <v>195</v>
      </c>
      <c r="C18" s="18">
        <v>44763</v>
      </c>
      <c r="D18" s="19" t="s">
        <v>196</v>
      </c>
      <c r="E18" s="19" t="s">
        <v>197</v>
      </c>
      <c r="F18" s="20">
        <v>5310</v>
      </c>
      <c r="G18" s="21" t="s">
        <v>15</v>
      </c>
      <c r="H18" s="18">
        <v>44804</v>
      </c>
    </row>
    <row r="19" spans="2:8" ht="78.75" x14ac:dyDescent="0.4">
      <c r="B19" s="17" t="s">
        <v>198</v>
      </c>
      <c r="C19" s="18">
        <v>44768</v>
      </c>
      <c r="D19" s="19" t="s">
        <v>199</v>
      </c>
      <c r="E19" s="19" t="s">
        <v>200</v>
      </c>
      <c r="F19" s="20">
        <v>23600</v>
      </c>
      <c r="G19" s="21" t="s">
        <v>15</v>
      </c>
      <c r="H19" s="18">
        <v>44804</v>
      </c>
    </row>
    <row r="20" spans="2:8" x14ac:dyDescent="0.4">
      <c r="B20" s="17" t="s">
        <v>201</v>
      </c>
      <c r="C20" s="18">
        <v>44769</v>
      </c>
      <c r="D20" s="19" t="s">
        <v>202</v>
      </c>
      <c r="E20" s="19" t="s">
        <v>203</v>
      </c>
      <c r="F20" s="20">
        <v>28228.47</v>
      </c>
      <c r="G20" s="21" t="s">
        <v>15</v>
      </c>
      <c r="H20" s="18">
        <v>44804</v>
      </c>
    </row>
    <row r="21" spans="2:8" ht="52.5" x14ac:dyDescent="0.4">
      <c r="B21" s="17" t="s">
        <v>204</v>
      </c>
      <c r="C21" s="18">
        <v>44768</v>
      </c>
      <c r="D21" s="19" t="s">
        <v>205</v>
      </c>
      <c r="E21" s="19" t="s">
        <v>206</v>
      </c>
      <c r="F21" s="20">
        <v>69973.649999999994</v>
      </c>
      <c r="G21" s="21" t="s">
        <v>15</v>
      </c>
      <c r="H21" s="18">
        <v>44804</v>
      </c>
    </row>
    <row r="22" spans="2:8" x14ac:dyDescent="0.4">
      <c r="B22" s="17" t="s">
        <v>207</v>
      </c>
      <c r="C22" s="18" t="s">
        <v>208</v>
      </c>
      <c r="D22" s="19" t="s">
        <v>209</v>
      </c>
      <c r="E22" s="19" t="s">
        <v>210</v>
      </c>
      <c r="F22" s="20">
        <v>70210</v>
      </c>
      <c r="G22" s="21" t="s">
        <v>15</v>
      </c>
      <c r="H22" s="18">
        <v>44804</v>
      </c>
    </row>
    <row r="23" spans="2:8" ht="52.5" x14ac:dyDescent="0.4">
      <c r="B23" s="17" t="s">
        <v>211</v>
      </c>
      <c r="C23" s="18">
        <v>44714</v>
      </c>
      <c r="D23" s="19" t="s">
        <v>212</v>
      </c>
      <c r="E23" s="19" t="s">
        <v>213</v>
      </c>
      <c r="F23" s="20">
        <v>156518</v>
      </c>
      <c r="G23" s="21" t="s">
        <v>15</v>
      </c>
      <c r="H23" s="18">
        <v>44804</v>
      </c>
    </row>
    <row r="24" spans="2:8" ht="52.5" x14ac:dyDescent="0.4">
      <c r="B24" s="17" t="s">
        <v>214</v>
      </c>
      <c r="C24" s="18">
        <v>44721</v>
      </c>
      <c r="D24" s="19" t="s">
        <v>212</v>
      </c>
      <c r="E24" s="19" t="s">
        <v>215</v>
      </c>
      <c r="F24" s="20">
        <v>64520</v>
      </c>
      <c r="G24" s="21" t="s">
        <v>15</v>
      </c>
      <c r="H24" s="18">
        <v>44804</v>
      </c>
    </row>
    <row r="25" spans="2:8" ht="52.5" x14ac:dyDescent="0.4">
      <c r="B25" s="17" t="s">
        <v>216</v>
      </c>
      <c r="C25" s="18">
        <v>44754</v>
      </c>
      <c r="D25" s="19" t="s">
        <v>217</v>
      </c>
      <c r="E25" s="19" t="s">
        <v>218</v>
      </c>
      <c r="F25" s="20">
        <v>154474</v>
      </c>
      <c r="G25" s="21" t="s">
        <v>15</v>
      </c>
      <c r="H25" s="18">
        <v>44804</v>
      </c>
    </row>
    <row r="26" spans="2:8" x14ac:dyDescent="0.4">
      <c r="B26" s="17" t="s">
        <v>219</v>
      </c>
      <c r="C26" s="18">
        <v>44763</v>
      </c>
      <c r="D26" s="19" t="s">
        <v>220</v>
      </c>
      <c r="E26" s="19" t="s">
        <v>221</v>
      </c>
      <c r="F26" s="20">
        <v>68440</v>
      </c>
      <c r="G26" s="21" t="s">
        <v>15</v>
      </c>
      <c r="H26" s="18">
        <v>44804</v>
      </c>
    </row>
    <row r="27" spans="2:8" x14ac:dyDescent="0.4">
      <c r="B27" s="17" t="s">
        <v>222</v>
      </c>
      <c r="C27" s="18">
        <v>44764</v>
      </c>
      <c r="D27" s="19" t="s">
        <v>223</v>
      </c>
      <c r="E27" s="19" t="s">
        <v>224</v>
      </c>
      <c r="F27" s="20">
        <v>36144.959999999999</v>
      </c>
      <c r="G27" s="21" t="s">
        <v>15</v>
      </c>
      <c r="H27" s="18">
        <v>44804</v>
      </c>
    </row>
    <row r="28" spans="2:8" ht="52.5" x14ac:dyDescent="0.4">
      <c r="B28" s="17" t="s">
        <v>225</v>
      </c>
      <c r="C28" s="18">
        <v>44762</v>
      </c>
      <c r="D28" s="19" t="s">
        <v>70</v>
      </c>
      <c r="E28" s="19" t="s">
        <v>226</v>
      </c>
      <c r="F28" s="20">
        <v>27140</v>
      </c>
      <c r="G28" s="21" t="s">
        <v>15</v>
      </c>
      <c r="H28" s="18">
        <v>44804</v>
      </c>
    </row>
    <row r="29" spans="2:8" ht="52.5" x14ac:dyDescent="0.4">
      <c r="B29" s="17" t="s">
        <v>227</v>
      </c>
      <c r="C29" s="18">
        <v>44766</v>
      </c>
      <c r="D29" s="19" t="s">
        <v>228</v>
      </c>
      <c r="E29" s="19" t="s">
        <v>229</v>
      </c>
      <c r="F29" s="20">
        <v>238604</v>
      </c>
      <c r="G29" s="21" t="s">
        <v>15</v>
      </c>
      <c r="H29" s="18">
        <v>44804</v>
      </c>
    </row>
    <row r="30" spans="2:8" x14ac:dyDescent="0.4">
      <c r="B30" s="17" t="s">
        <v>230</v>
      </c>
      <c r="C30" s="18">
        <v>44769</v>
      </c>
      <c r="D30" s="19" t="s">
        <v>231</v>
      </c>
      <c r="E30" s="19" t="s">
        <v>232</v>
      </c>
      <c r="F30" s="20">
        <v>3600</v>
      </c>
      <c r="G30" s="21" t="s">
        <v>15</v>
      </c>
      <c r="H30" s="18">
        <v>44804</v>
      </c>
    </row>
    <row r="31" spans="2:8" x14ac:dyDescent="0.4">
      <c r="B31" s="17" t="s">
        <v>233</v>
      </c>
      <c r="C31" s="18">
        <v>44678</v>
      </c>
      <c r="D31" s="19" t="s">
        <v>193</v>
      </c>
      <c r="E31" s="19" t="s">
        <v>234</v>
      </c>
      <c r="F31" s="20">
        <v>91367.6</v>
      </c>
      <c r="G31" s="21" t="s">
        <v>15</v>
      </c>
      <c r="H31" s="18">
        <v>44804</v>
      </c>
    </row>
    <row r="32" spans="2:8" x14ac:dyDescent="0.4">
      <c r="B32" s="17" t="s">
        <v>235</v>
      </c>
      <c r="C32" s="18">
        <v>44770</v>
      </c>
      <c r="D32" s="19" t="s">
        <v>187</v>
      </c>
      <c r="E32" s="19" t="s">
        <v>236</v>
      </c>
      <c r="F32" s="20">
        <v>416156.42</v>
      </c>
      <c r="G32" s="21" t="s">
        <v>15</v>
      </c>
      <c r="H32" s="18">
        <v>44804</v>
      </c>
    </row>
    <row r="33" spans="2:8" x14ac:dyDescent="0.4">
      <c r="B33" s="17" t="s">
        <v>31</v>
      </c>
      <c r="C33" s="18">
        <v>44773</v>
      </c>
      <c r="D33" s="19" t="s">
        <v>37</v>
      </c>
      <c r="E33" s="19" t="s">
        <v>237</v>
      </c>
      <c r="F33" s="20">
        <v>1583670</v>
      </c>
      <c r="G33" s="21" t="s">
        <v>238</v>
      </c>
      <c r="H33" s="18">
        <v>44804</v>
      </c>
    </row>
    <row r="34" spans="2:8" x14ac:dyDescent="0.4">
      <c r="B34" s="17" t="s">
        <v>31</v>
      </c>
      <c r="C34" s="18">
        <v>44773</v>
      </c>
      <c r="D34" s="19" t="s">
        <v>37</v>
      </c>
      <c r="E34" s="19" t="s">
        <v>189</v>
      </c>
      <c r="F34" s="20">
        <v>1768000</v>
      </c>
      <c r="G34" s="21" t="s">
        <v>15</v>
      </c>
      <c r="H34" s="18">
        <v>44804</v>
      </c>
    </row>
    <row r="35" spans="2:8" x14ac:dyDescent="0.4">
      <c r="B35" s="26"/>
      <c r="C35" s="26"/>
      <c r="D35" s="26"/>
      <c r="E35" s="26" t="s">
        <v>39</v>
      </c>
      <c r="F35" s="24">
        <f>SUBTOTAL(109,Tabla434678[MONTO])</f>
        <v>5038657.4000000004</v>
      </c>
      <c r="G35" s="25"/>
      <c r="H35" s="26"/>
    </row>
    <row r="36" spans="2:8" x14ac:dyDescent="0.4">
      <c r="B36" s="29" t="s">
        <v>40</v>
      </c>
      <c r="C36" s="29"/>
      <c r="D36" s="29"/>
      <c r="E36" s="29"/>
      <c r="G36" s="35"/>
      <c r="H36" s="29"/>
    </row>
    <row r="37" spans="2:8" x14ac:dyDescent="0.4">
      <c r="B37" s="29"/>
      <c r="C37" s="29"/>
      <c r="D37" s="29"/>
      <c r="E37" s="29"/>
      <c r="G37" s="35"/>
      <c r="H37" s="29"/>
    </row>
    <row r="38" spans="2:8" x14ac:dyDescent="0.4">
      <c r="B38" s="28" t="s">
        <v>41</v>
      </c>
      <c r="C38" s="29"/>
      <c r="D38" s="29"/>
      <c r="E38" s="28" t="s">
        <v>42</v>
      </c>
      <c r="G38" s="28" t="s">
        <v>43</v>
      </c>
      <c r="H38" s="29"/>
    </row>
    <row r="39" spans="2:8" x14ac:dyDescent="0.4">
      <c r="B39" s="29"/>
      <c r="C39" s="29"/>
      <c r="D39" s="29"/>
      <c r="E39" s="29"/>
      <c r="G39" s="35"/>
      <c r="H39" s="29"/>
    </row>
    <row r="40" spans="2:8" x14ac:dyDescent="0.4">
      <c r="B40" s="29"/>
      <c r="C40" s="29"/>
      <c r="D40" s="29"/>
      <c r="E40" s="29"/>
      <c r="G40" s="35"/>
      <c r="H40" s="29"/>
    </row>
    <row r="41" spans="2:8" x14ac:dyDescent="0.4">
      <c r="B41" s="36" t="s">
        <v>44</v>
      </c>
      <c r="E41" s="30" t="s">
        <v>45</v>
      </c>
      <c r="G41" s="30" t="s">
        <v>46</v>
      </c>
    </row>
    <row r="42" spans="2:8" x14ac:dyDescent="0.4">
      <c r="B42" s="36" t="s">
        <v>47</v>
      </c>
      <c r="E42" s="30" t="s">
        <v>48</v>
      </c>
      <c r="G42" s="30" t="s">
        <v>49</v>
      </c>
    </row>
    <row r="43" spans="2:8" x14ac:dyDescent="0.4">
      <c r="B43" s="28" t="s">
        <v>50</v>
      </c>
      <c r="E43" s="30" t="s">
        <v>51</v>
      </c>
      <c r="F43" s="37"/>
      <c r="G43" s="30" t="s">
        <v>52</v>
      </c>
    </row>
    <row r="45" spans="2:8" x14ac:dyDescent="0.4">
      <c r="E45" s="37"/>
    </row>
    <row r="46" spans="2:8" x14ac:dyDescent="0.4">
      <c r="E46" s="37"/>
    </row>
    <row r="47" spans="2:8" x14ac:dyDescent="0.4">
      <c r="E47" s="37"/>
    </row>
    <row r="49" spans="2:5" x14ac:dyDescent="0.4">
      <c r="B49" s="29"/>
    </row>
    <row r="62" spans="2:5" x14ac:dyDescent="0.4">
      <c r="E62"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9" scale="34"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1A15-8E95-4961-A229-A33131226356}">
  <dimension ref="B1:H60"/>
  <sheetViews>
    <sheetView zoomScale="40" zoomScaleNormal="40" workbookViewId="0">
      <selection activeCell="F39" sqref="F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239</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44834</v>
      </c>
    </row>
    <row r="14" spans="2:8" ht="52.5" x14ac:dyDescent="0.4">
      <c r="B14" s="17">
        <v>156</v>
      </c>
      <c r="C14" s="18">
        <v>44531</v>
      </c>
      <c r="D14" s="19" t="s">
        <v>54</v>
      </c>
      <c r="E14" s="19" t="s">
        <v>55</v>
      </c>
      <c r="F14" s="20">
        <v>77563.199999999997</v>
      </c>
      <c r="G14" s="21" t="s">
        <v>15</v>
      </c>
      <c r="H14" s="18">
        <v>44834</v>
      </c>
    </row>
    <row r="15" spans="2:8" ht="52.5" x14ac:dyDescent="0.4">
      <c r="B15" s="17" t="s">
        <v>183</v>
      </c>
      <c r="C15" s="18">
        <v>44735</v>
      </c>
      <c r="D15" s="19" t="s">
        <v>184</v>
      </c>
      <c r="E15" s="19" t="s">
        <v>185</v>
      </c>
      <c r="F15" s="20">
        <v>29415</v>
      </c>
      <c r="G15" s="21" t="s">
        <v>15</v>
      </c>
      <c r="H15" s="18">
        <v>44834</v>
      </c>
    </row>
    <row r="16" spans="2:8" ht="52.5" x14ac:dyDescent="0.4">
      <c r="B16" s="17" t="s">
        <v>240</v>
      </c>
      <c r="C16" s="18">
        <v>44798</v>
      </c>
      <c r="D16" s="19" t="s">
        <v>241</v>
      </c>
      <c r="E16" s="19" t="s">
        <v>242</v>
      </c>
      <c r="F16" s="20">
        <v>11505</v>
      </c>
      <c r="G16" s="21" t="s">
        <v>15</v>
      </c>
      <c r="H16" s="18">
        <v>44834</v>
      </c>
    </row>
    <row r="17" spans="2:8" x14ac:dyDescent="0.4">
      <c r="B17" s="17" t="s">
        <v>243</v>
      </c>
      <c r="C17" s="18">
        <v>44801</v>
      </c>
      <c r="D17" s="19" t="s">
        <v>26</v>
      </c>
      <c r="E17" s="19" t="s">
        <v>244</v>
      </c>
      <c r="F17" s="20"/>
      <c r="G17" s="21" t="s">
        <v>15</v>
      </c>
      <c r="H17" s="18">
        <v>44834</v>
      </c>
    </row>
    <row r="18" spans="2:8" x14ac:dyDescent="0.4">
      <c r="B18" s="17" t="s">
        <v>245</v>
      </c>
      <c r="C18" s="18">
        <v>44792</v>
      </c>
      <c r="D18" s="19" t="s">
        <v>35</v>
      </c>
      <c r="E18" s="19" t="s">
        <v>246</v>
      </c>
      <c r="F18" s="20"/>
      <c r="G18" s="21" t="s">
        <v>15</v>
      </c>
      <c r="H18" s="18">
        <v>44834</v>
      </c>
    </row>
    <row r="19" spans="2:8" x14ac:dyDescent="0.4">
      <c r="B19" s="17" t="s">
        <v>247</v>
      </c>
      <c r="C19" s="18">
        <v>44827</v>
      </c>
      <c r="D19" s="19" t="s">
        <v>248</v>
      </c>
      <c r="E19" s="19" t="s">
        <v>249</v>
      </c>
      <c r="F19" s="20">
        <v>156137.60000000001</v>
      </c>
      <c r="G19" s="21" t="s">
        <v>15</v>
      </c>
      <c r="H19" s="18">
        <v>44865</v>
      </c>
    </row>
    <row r="20" spans="2:8" x14ac:dyDescent="0.4">
      <c r="B20" s="17" t="s">
        <v>250</v>
      </c>
      <c r="C20" s="18">
        <v>44813</v>
      </c>
      <c r="D20" s="19" t="s">
        <v>251</v>
      </c>
      <c r="E20" s="19" t="s">
        <v>252</v>
      </c>
      <c r="F20" s="20">
        <v>34220</v>
      </c>
      <c r="G20" s="21" t="s">
        <v>15</v>
      </c>
      <c r="H20" s="18">
        <v>44865</v>
      </c>
    </row>
    <row r="21" spans="2:8" x14ac:dyDescent="0.4">
      <c r="B21" s="17" t="s">
        <v>253</v>
      </c>
      <c r="C21" s="18">
        <v>44825</v>
      </c>
      <c r="D21" s="19" t="s">
        <v>254</v>
      </c>
      <c r="E21" s="19" t="s">
        <v>255</v>
      </c>
      <c r="F21" s="20">
        <v>33040</v>
      </c>
      <c r="G21" s="21" t="s">
        <v>15</v>
      </c>
      <c r="H21" s="18"/>
    </row>
    <row r="22" spans="2:8" x14ac:dyDescent="0.4">
      <c r="B22" s="17" t="s">
        <v>256</v>
      </c>
      <c r="C22" s="18">
        <v>44820</v>
      </c>
      <c r="D22" s="19" t="s">
        <v>257</v>
      </c>
      <c r="E22" s="19" t="s">
        <v>258</v>
      </c>
      <c r="F22" s="20">
        <v>28320</v>
      </c>
      <c r="G22" s="21" t="s">
        <v>15</v>
      </c>
      <c r="H22" s="18"/>
    </row>
    <row r="23" spans="2:8" x14ac:dyDescent="0.4">
      <c r="B23" s="17"/>
      <c r="C23" s="18"/>
      <c r="D23" s="19"/>
      <c r="E23" s="19"/>
      <c r="F23" s="20"/>
      <c r="G23" s="21"/>
      <c r="H23" s="18"/>
    </row>
    <row r="24" spans="2:8" x14ac:dyDescent="0.4">
      <c r="B24" s="17"/>
      <c r="C24" s="18"/>
      <c r="D24" s="19"/>
      <c r="E24" s="19"/>
      <c r="F24" s="20"/>
      <c r="G24" s="21"/>
      <c r="H24" s="18"/>
    </row>
    <row r="25" spans="2:8" x14ac:dyDescent="0.4">
      <c r="B25" s="17"/>
      <c r="C25" s="18"/>
      <c r="D25" s="19"/>
      <c r="E25" s="19"/>
      <c r="F25" s="20"/>
      <c r="G25" s="21"/>
      <c r="H25" s="18"/>
    </row>
    <row r="26" spans="2:8" x14ac:dyDescent="0.4">
      <c r="B26" s="17"/>
      <c r="C26" s="18"/>
      <c r="D26" s="19"/>
      <c r="E26" s="19"/>
      <c r="F26" s="20"/>
      <c r="G26" s="21"/>
      <c r="H26" s="18"/>
    </row>
    <row r="27" spans="2:8" x14ac:dyDescent="0.4">
      <c r="B27" s="17"/>
      <c r="C27" s="18"/>
      <c r="D27" s="19"/>
      <c r="E27" s="19"/>
      <c r="F27" s="20"/>
      <c r="G27" s="21"/>
      <c r="H27" s="18"/>
    </row>
    <row r="28" spans="2:8" x14ac:dyDescent="0.4">
      <c r="B28" s="17"/>
      <c r="C28" s="18"/>
      <c r="D28" s="19"/>
      <c r="E28" s="19"/>
      <c r="F28" s="20"/>
      <c r="G28" s="21"/>
      <c r="H28" s="18"/>
    </row>
    <row r="29" spans="2:8" x14ac:dyDescent="0.4">
      <c r="B29" s="17"/>
      <c r="C29" s="18"/>
      <c r="D29" s="19"/>
      <c r="E29" s="19"/>
      <c r="F29" s="20"/>
      <c r="G29" s="21"/>
      <c r="H29" s="18"/>
    </row>
    <row r="30" spans="2:8" x14ac:dyDescent="0.4">
      <c r="B30" s="17"/>
      <c r="C30" s="18"/>
      <c r="D30" s="19"/>
      <c r="E30" s="19"/>
      <c r="F30" s="20"/>
      <c r="G30" s="21"/>
      <c r="H30" s="18"/>
    </row>
    <row r="31" spans="2:8" x14ac:dyDescent="0.4">
      <c r="B31" s="17"/>
      <c r="C31" s="18"/>
      <c r="D31" s="19"/>
      <c r="E31" s="19"/>
      <c r="F31" s="20"/>
      <c r="G31" s="21"/>
      <c r="H31" s="18"/>
    </row>
    <row r="32" spans="2:8" x14ac:dyDescent="0.4">
      <c r="B32" s="17" t="s">
        <v>31</v>
      </c>
      <c r="C32" s="18">
        <v>44834</v>
      </c>
      <c r="D32" s="19" t="s">
        <v>259</v>
      </c>
      <c r="E32" s="19" t="s">
        <v>260</v>
      </c>
      <c r="F32" s="20">
        <v>1789140</v>
      </c>
      <c r="G32" s="21" t="s">
        <v>15</v>
      </c>
      <c r="H32" s="18">
        <v>44834</v>
      </c>
    </row>
    <row r="33" spans="2:8" x14ac:dyDescent="0.4">
      <c r="B33" s="26"/>
      <c r="C33" s="26"/>
      <c r="D33" s="26"/>
      <c r="E33" s="26" t="s">
        <v>39</v>
      </c>
      <c r="F33" s="24">
        <f>SUBTOTAL(109,Tabla4346789[MONTO])</f>
        <v>2229755.2599999998</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29D9-ABDF-4DF9-B085-0F1334040DEA}">
  <dimension ref="B1:H51"/>
  <sheetViews>
    <sheetView zoomScale="40" zoomScaleNormal="4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3" t="s">
        <v>0</v>
      </c>
      <c r="C2" s="53"/>
      <c r="D2" s="53"/>
      <c r="E2" s="53"/>
      <c r="F2" s="53"/>
      <c r="G2" s="53"/>
      <c r="H2" s="53"/>
    </row>
    <row r="3" spans="2:8" x14ac:dyDescent="0.4">
      <c r="B3" s="54" t="s">
        <v>1</v>
      </c>
      <c r="C3" s="53"/>
      <c r="D3" s="53"/>
      <c r="E3" s="53"/>
      <c r="F3" s="53"/>
      <c r="G3" s="53"/>
      <c r="H3" s="53"/>
    </row>
    <row r="4" spans="2:8" x14ac:dyDescent="0.4">
      <c r="B4" s="53" t="s">
        <v>2</v>
      </c>
      <c r="C4" s="53"/>
      <c r="D4" s="53"/>
      <c r="E4" s="53"/>
      <c r="F4" s="53"/>
      <c r="G4" s="53"/>
      <c r="H4" s="53"/>
    </row>
    <row r="5" spans="2:8" ht="28.5" customHeight="1" x14ac:dyDescent="0.4">
      <c r="B5" s="53"/>
      <c r="C5" s="53"/>
      <c r="D5" s="53"/>
      <c r="E5" s="53"/>
      <c r="F5" s="53"/>
      <c r="G5" s="53"/>
      <c r="H5" s="53"/>
    </row>
    <row r="6" spans="2:8" x14ac:dyDescent="0.4">
      <c r="B6" s="55" t="s">
        <v>261</v>
      </c>
      <c r="C6" s="55"/>
      <c r="D6" s="55"/>
      <c r="E6" s="55"/>
      <c r="F6" s="55"/>
      <c r="G6" s="55"/>
      <c r="H6" s="55"/>
    </row>
    <row r="7" spans="2:8" ht="28.5" customHeight="1" x14ac:dyDescent="0.4">
      <c r="B7" s="53" t="s">
        <v>0</v>
      </c>
      <c r="C7" s="53"/>
      <c r="D7" s="53"/>
      <c r="E7" s="53"/>
      <c r="F7" s="53"/>
      <c r="G7" s="53"/>
      <c r="H7" s="53"/>
    </row>
    <row r="8" spans="2:8" ht="21" customHeight="1" x14ac:dyDescent="0.4">
      <c r="B8" s="53"/>
      <c r="C8" s="53"/>
      <c r="D8" s="53"/>
      <c r="E8" s="53"/>
      <c r="F8" s="53"/>
      <c r="G8" s="53"/>
      <c r="H8" s="53"/>
    </row>
    <row r="9" spans="2:8" x14ac:dyDescent="0.4">
      <c r="B9" s="48" t="s">
        <v>4</v>
      </c>
      <c r="C9" s="48"/>
      <c r="D9" s="48"/>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44865</v>
      </c>
    </row>
    <row r="14" spans="2:8" ht="52.5" x14ac:dyDescent="0.4">
      <c r="B14" s="17">
        <v>156</v>
      </c>
      <c r="C14" s="18">
        <v>44531</v>
      </c>
      <c r="D14" s="19" t="s">
        <v>54</v>
      </c>
      <c r="E14" s="19" t="s">
        <v>55</v>
      </c>
      <c r="F14" s="20">
        <v>77563.199999999997</v>
      </c>
      <c r="G14" s="21" t="s">
        <v>15</v>
      </c>
      <c r="H14" s="18">
        <v>44865</v>
      </c>
    </row>
    <row r="15" spans="2:8" ht="52.5" x14ac:dyDescent="0.4">
      <c r="B15" s="17" t="s">
        <v>183</v>
      </c>
      <c r="C15" s="18">
        <v>44735</v>
      </c>
      <c r="D15" s="19" t="s">
        <v>184</v>
      </c>
      <c r="E15" s="19" t="s">
        <v>185</v>
      </c>
      <c r="F15" s="20">
        <v>29415</v>
      </c>
      <c r="G15" s="21" t="s">
        <v>15</v>
      </c>
      <c r="H15" s="18">
        <v>44865</v>
      </c>
    </row>
    <row r="16" spans="2:8" ht="52.5" x14ac:dyDescent="0.4">
      <c r="B16" s="17" t="s">
        <v>240</v>
      </c>
      <c r="C16" s="18">
        <v>44798</v>
      </c>
      <c r="D16" s="19" t="s">
        <v>241</v>
      </c>
      <c r="E16" s="19" t="s">
        <v>242</v>
      </c>
      <c r="F16" s="20">
        <v>11505</v>
      </c>
      <c r="G16" s="21" t="s">
        <v>15</v>
      </c>
      <c r="H16" s="18">
        <v>44865</v>
      </c>
    </row>
    <row r="17" spans="2:8" x14ac:dyDescent="0.4">
      <c r="B17" s="17" t="s">
        <v>262</v>
      </c>
      <c r="C17" s="18">
        <v>44832</v>
      </c>
      <c r="D17" s="19" t="s">
        <v>26</v>
      </c>
      <c r="E17" s="19" t="s">
        <v>263</v>
      </c>
      <c r="F17" s="20">
        <v>427167.39</v>
      </c>
      <c r="G17" s="21" t="s">
        <v>15</v>
      </c>
      <c r="H17" s="18">
        <v>44865</v>
      </c>
    </row>
    <row r="18" spans="2:8" x14ac:dyDescent="0.4">
      <c r="B18" s="17" t="s">
        <v>264</v>
      </c>
      <c r="C18" s="18">
        <v>44824</v>
      </c>
      <c r="D18" s="19" t="s">
        <v>35</v>
      </c>
      <c r="E18" s="19" t="s">
        <v>265</v>
      </c>
      <c r="F18" s="20">
        <v>235174.43</v>
      </c>
      <c r="G18" s="21" t="s">
        <v>15</v>
      </c>
      <c r="H18" s="18">
        <v>44865</v>
      </c>
    </row>
    <row r="19" spans="2:8" x14ac:dyDescent="0.4">
      <c r="B19" s="17" t="s">
        <v>247</v>
      </c>
      <c r="C19" s="18">
        <v>44827</v>
      </c>
      <c r="D19" s="19" t="s">
        <v>248</v>
      </c>
      <c r="E19" s="19" t="s">
        <v>249</v>
      </c>
      <c r="F19" s="20">
        <v>156137.60000000001</v>
      </c>
      <c r="G19" s="21" t="s">
        <v>15</v>
      </c>
      <c r="H19" s="18">
        <v>44865</v>
      </c>
    </row>
    <row r="20" spans="2:8" x14ac:dyDescent="0.4">
      <c r="B20" s="17" t="s">
        <v>250</v>
      </c>
      <c r="C20" s="18">
        <v>44813</v>
      </c>
      <c r="D20" s="19" t="s">
        <v>251</v>
      </c>
      <c r="E20" s="19" t="s">
        <v>252</v>
      </c>
      <c r="F20" s="20">
        <v>34220</v>
      </c>
      <c r="G20" s="21" t="s">
        <v>15</v>
      </c>
      <c r="H20" s="18">
        <v>44865</v>
      </c>
    </row>
    <row r="21" spans="2:8" x14ac:dyDescent="0.4">
      <c r="B21" s="17" t="s">
        <v>253</v>
      </c>
      <c r="C21" s="18">
        <v>44825</v>
      </c>
      <c r="D21" s="19" t="s">
        <v>254</v>
      </c>
      <c r="E21" s="19" t="s">
        <v>255</v>
      </c>
      <c r="F21" s="20">
        <v>33040</v>
      </c>
      <c r="G21" s="21" t="s">
        <v>15</v>
      </c>
      <c r="H21" s="18"/>
    </row>
    <row r="22" spans="2:8" x14ac:dyDescent="0.4">
      <c r="B22" s="17" t="s">
        <v>256</v>
      </c>
      <c r="C22" s="18">
        <v>44820</v>
      </c>
      <c r="D22" s="19" t="s">
        <v>257</v>
      </c>
      <c r="E22" s="19" t="s">
        <v>258</v>
      </c>
      <c r="F22" s="20">
        <v>28320</v>
      </c>
      <c r="G22" s="21" t="s">
        <v>15</v>
      </c>
      <c r="H22" s="18"/>
    </row>
    <row r="23" spans="2:8" x14ac:dyDescent="0.4">
      <c r="B23" s="17" t="s">
        <v>31</v>
      </c>
      <c r="C23" s="18">
        <v>44834</v>
      </c>
      <c r="D23" s="19" t="s">
        <v>259</v>
      </c>
      <c r="E23" s="19" t="s">
        <v>260</v>
      </c>
      <c r="F23" s="20">
        <v>1789140</v>
      </c>
      <c r="G23" s="21" t="s">
        <v>15</v>
      </c>
      <c r="H23" s="18">
        <v>44865</v>
      </c>
    </row>
    <row r="24" spans="2:8" x14ac:dyDescent="0.4">
      <c r="B24" s="26"/>
      <c r="C24" s="26"/>
      <c r="D24" s="26"/>
      <c r="E24" s="26" t="s">
        <v>39</v>
      </c>
      <c r="F24" s="24">
        <f>SUBTOTAL(109,Tabla434678910[MONTO])</f>
        <v>2892097.08</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47</v>
      </c>
      <c r="E31" s="30" t="s">
        <v>48</v>
      </c>
      <c r="G31" s="30" t="s">
        <v>49</v>
      </c>
    </row>
    <row r="32" spans="2:8" x14ac:dyDescent="0.4">
      <c r="B32" s="28" t="s">
        <v>50</v>
      </c>
      <c r="E32" s="30" t="s">
        <v>51</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c9cd876d2b4575af59ae39718188555f">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4a96ed846144dbb5dc6532e0dde252dd"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1BBCED-B3D6-4574-841E-48E8995469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4d7c90-bdc3-4155-8460-974466d58a71"/>
    <ds:schemaRef ds:uri="29581c4a-55d9-47ca-90f6-31bb994f4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11BB36-4E46-4291-8904-F9C0164E757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517676D-16FE-48FF-A479-C2D8E020D3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42</vt:i4>
      </vt:variant>
    </vt:vector>
  </HeadingPairs>
  <TitlesOfParts>
    <vt:vector size="42" baseType="lpstr">
      <vt:lpstr>ENERO</vt:lpstr>
      <vt:lpstr>FEBRERO</vt:lpstr>
      <vt:lpstr>MARZO</vt:lpstr>
      <vt:lpstr>ABRIL</vt:lpstr>
      <vt:lpstr>MAYO</vt:lpstr>
      <vt:lpstr>JUNIO</vt:lpstr>
      <vt:lpstr>JULIO</vt:lpstr>
      <vt:lpstr>AGOSTO</vt:lpstr>
      <vt:lpstr>SEPTIEMBRE</vt:lpstr>
      <vt:lpstr>OCTUBRE</vt:lpstr>
      <vt:lpstr>NOVIEMBRE 2022</vt:lpstr>
      <vt:lpstr>DICIEMBRE 2022 </vt:lpstr>
      <vt:lpstr>ENERO 2023</vt:lpstr>
      <vt:lpstr>ENERO 2023.</vt:lpstr>
      <vt:lpstr>febrero  2023. (2)</vt:lpstr>
      <vt:lpstr>marzo  2023.</vt:lpstr>
      <vt:lpstr>mayo  2023.</vt:lpstr>
      <vt:lpstr>junio  2023.</vt:lpstr>
      <vt:lpstr>julio  2023</vt:lpstr>
      <vt:lpstr>agosto  2023</vt:lpstr>
      <vt:lpstr>SEPTIEMBRE  2023</vt:lpstr>
      <vt:lpstr>OCTUBRE  2023</vt:lpstr>
      <vt:lpstr>NOVIEMBRE  2023</vt:lpstr>
      <vt:lpstr>DICIEMBRE 2023</vt:lpstr>
      <vt:lpstr>ENERO 2024</vt:lpstr>
      <vt:lpstr>FEBRERO 2024</vt:lpstr>
      <vt:lpstr>MARZO 2024</vt:lpstr>
      <vt:lpstr>ABRIL 2024</vt:lpstr>
      <vt:lpstr>MAYO 2024</vt:lpstr>
      <vt:lpstr>JUNIO 2024</vt:lpstr>
      <vt:lpstr>JULIO 2024</vt:lpstr>
      <vt:lpstr>JULIO 2024 (2)</vt:lpstr>
      <vt:lpstr>AGOSTO 2024</vt:lpstr>
      <vt:lpstr>SEPTIEMBRE 2024</vt:lpstr>
      <vt:lpstr>OCTUBRE 2024</vt:lpstr>
      <vt:lpstr>NOVIEMBRE 2024</vt:lpstr>
      <vt:lpstr>DICIEMBRE 2024</vt:lpstr>
      <vt:lpstr>ENERO 2025</vt:lpstr>
      <vt:lpstr>FEBRERO 2025</vt:lpstr>
      <vt:lpstr>MARZO 2025</vt:lpstr>
      <vt:lpstr>ABRIL 2025</vt:lpstr>
      <vt:lpstr>AGOSTO 2024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Valderrama</dc:creator>
  <cp:keywords/>
  <dc:description/>
  <cp:lastModifiedBy>Servicios INAP</cp:lastModifiedBy>
  <cp:revision/>
  <cp:lastPrinted>2025-05-06T16:33:02Z</cp:lastPrinted>
  <dcterms:created xsi:type="dcterms:W3CDTF">2016-07-06T14:28:26Z</dcterms:created>
  <dcterms:modified xsi:type="dcterms:W3CDTF">2025-05-23T15:29:42Z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0x010100301DCFE0E395724783B6DEA7DB5BA80A</vt:lpwstr>
  </property>
</Properties>
</file>