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Diciembre 2024/"/>
    </mc:Choice>
  </mc:AlternateContent>
  <xr:revisionPtr revIDLastSave="0" documentId="8_{ED43A67C-93B9-4F6D-AA8D-A253C1446103}" xr6:coauthVersionLast="47" xr6:coauthVersionMax="47" xr10:uidLastSave="{00000000-0000-0000-0000-000000000000}"/>
  <bookViews>
    <workbookView xWindow="-120" yWindow="-120" windowWidth="20730" windowHeight="11040" tabRatio="629" firstSheet="3" activeTab="3" xr2:uid="{00000000-000D-0000-FFFF-FFFF00000000}"/>
  </bookViews>
  <sheets>
    <sheet name="Fijo" sheetId="1" r:id="rId1"/>
    <sheet name="Contratados" sheetId="2" r:id="rId2"/>
    <sheet name="Periodo Probatorio " sheetId="3" r:id="rId3"/>
    <sheet name="Vigilancia " sheetId="4" r:id="rId4"/>
  </sheets>
  <externalReferences>
    <externalReference r:id="rId5"/>
  </externalReferences>
  <definedNames>
    <definedName name="_xlnm.Print_Area" localSheetId="0">Fijo!$A$1:$L$193</definedName>
    <definedName name="_xlnm.Print_Titles" localSheetId="0">Fijo!$1:$6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4" l="1"/>
  <c r="L22" i="4"/>
  <c r="L23" i="4" s="1"/>
  <c r="K22" i="4"/>
  <c r="J22" i="4"/>
  <c r="J23" i="4" s="1"/>
  <c r="I22" i="4"/>
  <c r="I23" i="4" s="1"/>
  <c r="H22" i="4"/>
  <c r="H23" i="4" s="1"/>
  <c r="G22" i="4"/>
  <c r="G23" i="4" s="1"/>
  <c r="M21" i="4"/>
  <c r="L21" i="4"/>
  <c r="L20" i="4"/>
  <c r="M20" i="4" s="1"/>
  <c r="L19" i="4"/>
  <c r="M19" i="4" s="1"/>
  <c r="M18" i="4"/>
  <c r="L18" i="4"/>
  <c r="L17" i="4"/>
  <c r="M17" i="4" s="1"/>
  <c r="L16" i="4"/>
  <c r="M16" i="4" s="1"/>
  <c r="M15" i="4"/>
  <c r="L15" i="4"/>
  <c r="L14" i="4"/>
  <c r="M14" i="4" s="1"/>
  <c r="L13" i="4"/>
  <c r="M13" i="4" s="1"/>
  <c r="M22" i="4" l="1"/>
  <c r="M23" i="4" s="1"/>
  <c r="K18" i="3" l="1"/>
  <c r="J18" i="3"/>
  <c r="I18" i="3"/>
  <c r="K17" i="3"/>
  <c r="J17" i="3"/>
  <c r="H17" i="3"/>
  <c r="H18" i="3" s="1"/>
  <c r="G17" i="3"/>
  <c r="G18" i="3" s="1"/>
  <c r="L16" i="3"/>
  <c r="M16" i="3" s="1"/>
  <c r="M17" i="3" s="1"/>
  <c r="M18" i="3" s="1"/>
  <c r="L17" i="3" l="1"/>
  <c r="L18" i="3" s="1"/>
  <c r="J75" i="2" l="1"/>
  <c r="J76" i="2" s="1"/>
  <c r="I75" i="2"/>
  <c r="H75" i="2"/>
  <c r="L75" i="2" s="1"/>
  <c r="G75" i="2"/>
  <c r="H74" i="2"/>
  <c r="L74" i="2" s="1"/>
  <c r="M74" i="2" s="1"/>
  <c r="K71" i="2"/>
  <c r="K76" i="2" s="1"/>
  <c r="J71" i="2"/>
  <c r="I71" i="2"/>
  <c r="G71" i="2"/>
  <c r="H71" i="2" s="1"/>
  <c r="L71" i="2" s="1"/>
  <c r="M70" i="2"/>
  <c r="L70" i="2"/>
  <c r="H70" i="2"/>
  <c r="K66" i="2"/>
  <c r="J66" i="2"/>
  <c r="G66" i="2"/>
  <c r="I65" i="2"/>
  <c r="H65" i="2"/>
  <c r="L65" i="2" s="1"/>
  <c r="M65" i="2" s="1"/>
  <c r="L64" i="2"/>
  <c r="M64" i="2" s="1"/>
  <c r="H64" i="2"/>
  <c r="L63" i="2"/>
  <c r="M63" i="2" s="1"/>
  <c r="I63" i="2"/>
  <c r="I66" i="2" s="1"/>
  <c r="H63" i="2"/>
  <c r="M62" i="2"/>
  <c r="L62" i="2"/>
  <c r="H62" i="2"/>
  <c r="M61" i="2"/>
  <c r="L61" i="2"/>
  <c r="H61" i="2"/>
  <c r="M60" i="2"/>
  <c r="L60" i="2"/>
  <c r="L66" i="2" s="1"/>
  <c r="H60" i="2"/>
  <c r="H66" i="2" s="1"/>
  <c r="J57" i="2"/>
  <c r="H57" i="2"/>
  <c r="G57" i="2"/>
  <c r="L56" i="2"/>
  <c r="L57" i="2" s="1"/>
  <c r="M57" i="2" s="1"/>
  <c r="H56" i="2"/>
  <c r="K53" i="2"/>
  <c r="J53" i="2"/>
  <c r="G53" i="2"/>
  <c r="M52" i="2"/>
  <c r="I52" i="2"/>
  <c r="H52" i="2"/>
  <c r="M51" i="2"/>
  <c r="L51" i="2"/>
  <c r="I51" i="2"/>
  <c r="H51" i="2"/>
  <c r="I50" i="2"/>
  <c r="L50" i="2" s="1"/>
  <c r="M50" i="2" s="1"/>
  <c r="H50" i="2"/>
  <c r="H53" i="2" s="1"/>
  <c r="I49" i="2"/>
  <c r="L49" i="2" s="1"/>
  <c r="M49" i="2" s="1"/>
  <c r="L48" i="2"/>
  <c r="L53" i="2" s="1"/>
  <c r="I48" i="2"/>
  <c r="K45" i="2"/>
  <c r="J45" i="2"/>
  <c r="I45" i="2"/>
  <c r="G45" i="2"/>
  <c r="I44" i="2"/>
  <c r="H44" i="2"/>
  <c r="L44" i="2" s="1"/>
  <c r="M44" i="2" s="1"/>
  <c r="M43" i="2"/>
  <c r="L43" i="2"/>
  <c r="L42" i="2"/>
  <c r="M42" i="2" s="1"/>
  <c r="L41" i="2"/>
  <c r="H41" i="2"/>
  <c r="H45" i="2" s="1"/>
  <c r="K37" i="2"/>
  <c r="J37" i="2"/>
  <c r="I37" i="2"/>
  <c r="H37" i="2"/>
  <c r="G37" i="2"/>
  <c r="L36" i="2"/>
  <c r="L37" i="2" s="1"/>
  <c r="I36" i="2"/>
  <c r="K33" i="2"/>
  <c r="J33" i="2"/>
  <c r="I33" i="2"/>
  <c r="G33" i="2"/>
  <c r="M32" i="2"/>
  <c r="L32" i="2"/>
  <c r="H32" i="2"/>
  <c r="H31" i="2"/>
  <c r="H33" i="2" s="1"/>
  <c r="K28" i="2"/>
  <c r="J28" i="2"/>
  <c r="H28" i="2"/>
  <c r="G28" i="2"/>
  <c r="I27" i="2"/>
  <c r="I28" i="2" s="1"/>
  <c r="H27" i="2"/>
  <c r="L27" i="2" s="1"/>
  <c r="M24" i="2"/>
  <c r="L24" i="2"/>
  <c r="K24" i="2"/>
  <c r="J24" i="2"/>
  <c r="I24" i="2"/>
  <c r="G24" i="2"/>
  <c r="M23" i="2"/>
  <c r="L23" i="2"/>
  <c r="I23" i="2"/>
  <c r="H23" i="2"/>
  <c r="H24" i="2" s="1"/>
  <c r="K20" i="2"/>
  <c r="J20" i="2"/>
  <c r="G20" i="2"/>
  <c r="I19" i="2"/>
  <c r="H19" i="2"/>
  <c r="L19" i="2" s="1"/>
  <c r="M19" i="2" s="1"/>
  <c r="H18" i="2"/>
  <c r="L18" i="2" s="1"/>
  <c r="M18" i="2" s="1"/>
  <c r="I17" i="2"/>
  <c r="I20" i="2" s="1"/>
  <c r="H17" i="2"/>
  <c r="L17" i="2" s="1"/>
  <c r="L14" i="2"/>
  <c r="K14" i="2"/>
  <c r="J14" i="2"/>
  <c r="I14" i="2"/>
  <c r="H14" i="2"/>
  <c r="G14" i="2"/>
  <c r="G76" i="2" s="1"/>
  <c r="M13" i="2"/>
  <c r="L13" i="2"/>
  <c r="M12" i="2"/>
  <c r="M14" i="2" s="1"/>
  <c r="L12" i="2"/>
  <c r="L45" i="2" l="1"/>
  <c r="M17" i="2"/>
  <c r="M20" i="2" s="1"/>
  <c r="L20" i="2"/>
  <c r="L28" i="2"/>
  <c r="M27" i="2"/>
  <c r="M28" i="2" s="1"/>
  <c r="M66" i="2"/>
  <c r="M75" i="2"/>
  <c r="I53" i="2"/>
  <c r="I76" i="2" s="1"/>
  <c r="L31" i="2"/>
  <c r="M41" i="2"/>
  <c r="M45" i="2" s="1"/>
  <c r="M48" i="2"/>
  <c r="M53" i="2" s="1"/>
  <c r="M56" i="2"/>
  <c r="M71" i="2"/>
  <c r="H20" i="2"/>
  <c r="H76" i="2" s="1"/>
  <c r="M36" i="2"/>
  <c r="M37" i="2" s="1"/>
  <c r="L33" i="2" l="1"/>
  <c r="L76" i="2" s="1"/>
  <c r="M31" i="2"/>
  <c r="M33" i="2" s="1"/>
  <c r="M76" i="2" s="1"/>
  <c r="J121" i="1" l="1"/>
  <c r="V166" i="1" l="1"/>
  <c r="V167" i="1"/>
  <c r="W167" i="1" s="1"/>
  <c r="U168" i="1"/>
  <c r="T168" i="1"/>
  <c r="S168" i="1"/>
  <c r="R168" i="1"/>
  <c r="Q168" i="1"/>
  <c r="V172" i="1"/>
  <c r="F160" i="1"/>
  <c r="K147" i="1"/>
  <c r="V151" i="1"/>
  <c r="W151" i="1"/>
  <c r="U151" i="1"/>
  <c r="T151" i="1"/>
  <c r="S151" i="1"/>
  <c r="X150" i="1"/>
  <c r="Y150" i="1" s="1"/>
  <c r="J24" i="1"/>
  <c r="I24" i="1"/>
  <c r="F24" i="1"/>
  <c r="G23" i="1"/>
  <c r="K23" i="1" s="1"/>
  <c r="L23" i="1" s="1"/>
  <c r="J82" i="1"/>
  <c r="I82" i="1"/>
  <c r="F82" i="1"/>
  <c r="T94" i="1"/>
  <c r="X93" i="1"/>
  <c r="Y93" i="1" s="1"/>
  <c r="T100" i="1"/>
  <c r="U100" i="1"/>
  <c r="V100" i="1"/>
  <c r="W100" i="1"/>
  <c r="X99" i="1"/>
  <c r="Y99" i="1" s="1"/>
  <c r="X98" i="1"/>
  <c r="Y98" i="1" s="1"/>
  <c r="S100" i="1"/>
  <c r="K80" i="1"/>
  <c r="L80" i="1" s="1"/>
  <c r="X85" i="1"/>
  <c r="Y85" i="1" s="1"/>
  <c r="X27" i="1"/>
  <c r="Y27" i="1" s="1"/>
  <c r="X26" i="1"/>
  <c r="Y26" i="1" s="1"/>
  <c r="W28" i="1"/>
  <c r="V28" i="1"/>
  <c r="U28" i="1"/>
  <c r="T28" i="1"/>
  <c r="S28" i="1"/>
  <c r="G14" i="1"/>
  <c r="K14" i="1" s="1"/>
  <c r="L14" i="1" s="1"/>
  <c r="S21" i="1"/>
  <c r="T21" i="1"/>
  <c r="U21" i="1"/>
  <c r="V21" i="1"/>
  <c r="W21" i="1"/>
  <c r="X20" i="1"/>
  <c r="Y20" i="1" s="1"/>
  <c r="K57" i="1"/>
  <c r="G52" i="1"/>
  <c r="H52" i="1"/>
  <c r="X76" i="1"/>
  <c r="X75" i="1"/>
  <c r="Y75" i="1" s="1"/>
  <c r="W77" i="1"/>
  <c r="V77" i="1"/>
  <c r="U77" i="1"/>
  <c r="T77" i="1"/>
  <c r="X49" i="1"/>
  <c r="Y49" i="1" s="1"/>
  <c r="X50" i="1"/>
  <c r="Y50" i="1" s="1"/>
  <c r="X45" i="1"/>
  <c r="Y45" i="1" s="1"/>
  <c r="H28" i="1"/>
  <c r="I28" i="1"/>
  <c r="J28" i="1"/>
  <c r="K28" i="1"/>
  <c r="G38" i="1"/>
  <c r="K38" i="1" s="1"/>
  <c r="F99" i="1"/>
  <c r="V168" i="1" l="1"/>
  <c r="W166" i="1"/>
  <c r="W168" i="1" s="1"/>
  <c r="X100" i="1"/>
  <c r="Y100" i="1" s="1"/>
  <c r="X77" i="1"/>
  <c r="X21" i="1"/>
  <c r="Y21" i="1" s="1"/>
  <c r="K52" i="1"/>
  <c r="L52" i="1" s="1"/>
  <c r="X28" i="1"/>
  <c r="Y28" i="1" s="1"/>
  <c r="Y76" i="1"/>
  <c r="Y77" i="1" s="1"/>
  <c r="J99" i="1"/>
  <c r="I99" i="1"/>
  <c r="G157" i="1"/>
  <c r="H157" i="1"/>
  <c r="G158" i="1"/>
  <c r="H158" i="1"/>
  <c r="G159" i="1"/>
  <c r="H159" i="1"/>
  <c r="I160" i="1"/>
  <c r="J160" i="1"/>
  <c r="J154" i="1"/>
  <c r="I154" i="1"/>
  <c r="F154" i="1"/>
  <c r="G153" i="1"/>
  <c r="H153" i="1"/>
  <c r="F121" i="1"/>
  <c r="G120" i="1"/>
  <c r="H120" i="1"/>
  <c r="K56" i="1"/>
  <c r="K153" i="1" l="1"/>
  <c r="L153" i="1" s="1"/>
  <c r="K157" i="1"/>
  <c r="L157" i="1" s="1"/>
  <c r="K159" i="1"/>
  <c r="L159" i="1" s="1"/>
  <c r="H160" i="1"/>
  <c r="K158" i="1"/>
  <c r="L158" i="1" s="1"/>
  <c r="G160" i="1"/>
  <c r="K120" i="1"/>
  <c r="L120" i="1" s="1"/>
  <c r="L160" i="1" l="1"/>
  <c r="K160" i="1"/>
  <c r="W172" i="1" l="1"/>
  <c r="W174" i="1" s="1"/>
  <c r="K170" i="1"/>
  <c r="L170" i="1" s="1"/>
  <c r="V174" i="1"/>
  <c r="X148" i="1"/>
  <c r="X84" i="1"/>
  <c r="X86" i="1" s="1"/>
  <c r="X32" i="1"/>
  <c r="X34" i="1" s="1"/>
  <c r="G27" i="1"/>
  <c r="G28" i="1" s="1"/>
  <c r="U34" i="1"/>
  <c r="F58" i="1"/>
  <c r="H10" i="1"/>
  <c r="W162" i="1"/>
  <c r="V162" i="1"/>
  <c r="U162" i="1"/>
  <c r="T162" i="1"/>
  <c r="S162" i="1"/>
  <c r="R162" i="1"/>
  <c r="Q162" i="1"/>
  <c r="Y94" i="1"/>
  <c r="X94" i="1"/>
  <c r="W94" i="1"/>
  <c r="V94" i="1"/>
  <c r="U94" i="1"/>
  <c r="S94" i="1"/>
  <c r="F182" i="1"/>
  <c r="F177" i="1"/>
  <c r="F173" i="1"/>
  <c r="F141" i="1"/>
  <c r="F126" i="1"/>
  <c r="F94" i="1"/>
  <c r="W183" i="1"/>
  <c r="G115" i="1"/>
  <c r="H115" i="1"/>
  <c r="S32" i="1"/>
  <c r="S34" i="1" s="1"/>
  <c r="W34" i="1"/>
  <c r="V34" i="1"/>
  <c r="T34" i="1"/>
  <c r="S40" i="1"/>
  <c r="Y40" i="1"/>
  <c r="W40" i="1"/>
  <c r="U38" i="1"/>
  <c r="U40" i="1" s="1"/>
  <c r="T38" i="1"/>
  <c r="T40" i="1" s="1"/>
  <c r="V40" i="1"/>
  <c r="X51" i="1"/>
  <c r="J76" i="1"/>
  <c r="J187" i="1"/>
  <c r="J35" i="1"/>
  <c r="J41" i="1"/>
  <c r="J49" i="1"/>
  <c r="J53" i="1"/>
  <c r="J58" i="1"/>
  <c r="J68" i="1"/>
  <c r="J72" i="1"/>
  <c r="J126" i="1"/>
  <c r="J141" i="1"/>
  <c r="J173" i="1"/>
  <c r="J177" i="1"/>
  <c r="AI24" i="1"/>
  <c r="AM24" i="1" s="1"/>
  <c r="AN24" i="1" s="1"/>
  <c r="F41" i="1"/>
  <c r="F49" i="1"/>
  <c r="F68" i="1"/>
  <c r="F132" i="1"/>
  <c r="F76" i="1"/>
  <c r="F187" i="1"/>
  <c r="F28" i="1"/>
  <c r="F72" i="1"/>
  <c r="F53" i="1"/>
  <c r="I187" i="1"/>
  <c r="I182" i="1"/>
  <c r="I177" i="1"/>
  <c r="I141" i="1"/>
  <c r="I132" i="1"/>
  <c r="I126" i="1"/>
  <c r="I76" i="1"/>
  <c r="I72" i="1"/>
  <c r="I68" i="1"/>
  <c r="I58" i="1"/>
  <c r="I49" i="1"/>
  <c r="I35" i="1"/>
  <c r="F35" i="1"/>
  <c r="G138" i="1"/>
  <c r="H138" i="1"/>
  <c r="S58" i="1"/>
  <c r="T58" i="1"/>
  <c r="U58" i="1"/>
  <c r="V58" i="1"/>
  <c r="W58" i="1"/>
  <c r="X58" i="1"/>
  <c r="Y58" i="1"/>
  <c r="G61" i="1"/>
  <c r="H61" i="1"/>
  <c r="Y46" i="1"/>
  <c r="J182" i="1"/>
  <c r="J132" i="1"/>
  <c r="H130" i="1"/>
  <c r="H131" i="1"/>
  <c r="G130" i="1"/>
  <c r="G131" i="1"/>
  <c r="Y51" i="1"/>
  <c r="H72" i="1"/>
  <c r="G119" i="1"/>
  <c r="H119" i="1"/>
  <c r="J94" i="1"/>
  <c r="H98" i="1"/>
  <c r="H99" i="1" s="1"/>
  <c r="G98" i="1"/>
  <c r="G99" i="1" s="1"/>
  <c r="Q183" i="1"/>
  <c r="V183" i="1"/>
  <c r="U183" i="1"/>
  <c r="T183" i="1"/>
  <c r="S183" i="1"/>
  <c r="R183" i="1"/>
  <c r="W190" i="1"/>
  <c r="V190" i="1"/>
  <c r="U190" i="1"/>
  <c r="T190" i="1"/>
  <c r="S190" i="1"/>
  <c r="R190" i="1"/>
  <c r="Y71" i="1"/>
  <c r="X71" i="1"/>
  <c r="W71" i="1"/>
  <c r="V71" i="1"/>
  <c r="U71" i="1"/>
  <c r="T71" i="1"/>
  <c r="G137" i="1"/>
  <c r="G136" i="1"/>
  <c r="K136" i="1" s="1"/>
  <c r="L136" i="1" s="1"/>
  <c r="H137" i="1"/>
  <c r="H103" i="1"/>
  <c r="U86" i="1"/>
  <c r="T51" i="1"/>
  <c r="K180" i="1"/>
  <c r="L28" i="1" l="1"/>
  <c r="F188" i="1"/>
  <c r="Y148" i="1"/>
  <c r="Y151" i="1" s="1"/>
  <c r="X151" i="1"/>
  <c r="K119" i="1"/>
  <c r="L119" i="1" s="1"/>
  <c r="K115" i="1"/>
  <c r="L115" i="1" s="1"/>
  <c r="Y32" i="1"/>
  <c r="Y34" i="1" s="1"/>
  <c r="Y84" i="1"/>
  <c r="Y86" i="1" s="1"/>
  <c r="X38" i="1"/>
  <c r="X40" i="1" s="1"/>
  <c r="K138" i="1"/>
  <c r="L138" i="1" s="1"/>
  <c r="K61" i="1"/>
  <c r="L61" i="1" s="1"/>
  <c r="K131" i="1"/>
  <c r="L131" i="1" s="1"/>
  <c r="K130" i="1"/>
  <c r="L130" i="1" s="1"/>
  <c r="K137" i="1"/>
  <c r="L137" i="1" s="1"/>
  <c r="L98" i="1"/>
  <c r="Q174" i="1"/>
  <c r="U174" i="1"/>
  <c r="T174" i="1"/>
  <c r="S174" i="1"/>
  <c r="R174" i="1"/>
  <c r="X46" i="1"/>
  <c r="W46" i="1"/>
  <c r="V46" i="1"/>
  <c r="U46" i="1"/>
  <c r="T46" i="1"/>
  <c r="S46" i="1"/>
  <c r="W51" i="1"/>
  <c r="V51" i="1"/>
  <c r="U51" i="1"/>
  <c r="S51" i="1"/>
  <c r="G112" i="1"/>
  <c r="H112" i="1"/>
  <c r="W86" i="1"/>
  <c r="V86" i="1"/>
  <c r="T86" i="1"/>
  <c r="S86" i="1"/>
  <c r="K112" i="1" l="1"/>
  <c r="L112" i="1" s="1"/>
  <c r="G144" i="1"/>
  <c r="H144" i="1"/>
  <c r="G145" i="1"/>
  <c r="H145" i="1"/>
  <c r="G146" i="1"/>
  <c r="G148" i="1"/>
  <c r="H148" i="1"/>
  <c r="G149" i="1"/>
  <c r="H149" i="1"/>
  <c r="G150" i="1"/>
  <c r="H150" i="1"/>
  <c r="G151" i="1"/>
  <c r="H151" i="1"/>
  <c r="G152" i="1"/>
  <c r="H152" i="1"/>
  <c r="G16" i="1"/>
  <c r="K16" i="1" s="1"/>
  <c r="L16" i="1" s="1"/>
  <c r="K146" i="1" l="1"/>
  <c r="L146" i="1" s="1"/>
  <c r="H154" i="1"/>
  <c r="G154" i="1"/>
  <c r="K150" i="1"/>
  <c r="L150" i="1" s="1"/>
  <c r="K152" i="1"/>
  <c r="L152" i="1" s="1"/>
  <c r="K151" i="1"/>
  <c r="L151" i="1" s="1"/>
  <c r="K149" i="1"/>
  <c r="L149" i="1" s="1"/>
  <c r="K145" i="1"/>
  <c r="L145" i="1" s="1"/>
  <c r="K148" i="1"/>
  <c r="L148" i="1" s="1"/>
  <c r="K144" i="1"/>
  <c r="L144" i="1" s="1"/>
  <c r="G58" i="1"/>
  <c r="H171" i="1"/>
  <c r="L147" i="1" l="1"/>
  <c r="L154" i="1" s="1"/>
  <c r="K154" i="1"/>
  <c r="H32" i="1"/>
  <c r="H34" i="1"/>
  <c r="H75" i="1"/>
  <c r="H76" i="1" s="1"/>
  <c r="H62" i="1"/>
  <c r="H63" i="1"/>
  <c r="H65" i="1"/>
  <c r="K65" i="1" s="1"/>
  <c r="H66" i="1"/>
  <c r="H67" i="1"/>
  <c r="H79" i="1"/>
  <c r="H87" i="1"/>
  <c r="H88" i="1"/>
  <c r="H89" i="1"/>
  <c r="H81" i="1"/>
  <c r="H90" i="1"/>
  <c r="H91" i="1"/>
  <c r="H92" i="1"/>
  <c r="H93" i="1"/>
  <c r="H102" i="1"/>
  <c r="H129" i="1"/>
  <c r="H132" i="1" s="1"/>
  <c r="H125" i="1"/>
  <c r="H126" i="1" s="1"/>
  <c r="H104" i="1"/>
  <c r="H105" i="1"/>
  <c r="H106" i="1"/>
  <c r="H107" i="1"/>
  <c r="H108" i="1"/>
  <c r="H109" i="1"/>
  <c r="H110" i="1"/>
  <c r="H111" i="1"/>
  <c r="H113" i="1"/>
  <c r="H114" i="1"/>
  <c r="H116" i="1"/>
  <c r="H117" i="1"/>
  <c r="H118" i="1"/>
  <c r="H164" i="1"/>
  <c r="H165" i="1"/>
  <c r="H166" i="1"/>
  <c r="H167" i="1"/>
  <c r="H169" i="1"/>
  <c r="H172" i="1"/>
  <c r="K11" i="1"/>
  <c r="L11" i="1" s="1"/>
  <c r="G12" i="1"/>
  <c r="L12" i="1" s="1"/>
  <c r="G13" i="1"/>
  <c r="K13" i="1" s="1"/>
  <c r="G15" i="1"/>
  <c r="K15" i="1" s="1"/>
  <c r="G17" i="1"/>
  <c r="K17" i="1" s="1"/>
  <c r="L17" i="1" s="1"/>
  <c r="G18" i="1"/>
  <c r="G19" i="1"/>
  <c r="G20" i="1"/>
  <c r="G21" i="1"/>
  <c r="K21" i="1" s="1"/>
  <c r="G22" i="1"/>
  <c r="K22" i="1" s="1"/>
  <c r="G45" i="1"/>
  <c r="G46" i="1"/>
  <c r="G47" i="1"/>
  <c r="K48" i="1"/>
  <c r="G62" i="1"/>
  <c r="G63" i="1"/>
  <c r="G64" i="1"/>
  <c r="G66" i="1"/>
  <c r="G67" i="1"/>
  <c r="G79" i="1"/>
  <c r="G129" i="1"/>
  <c r="G132" i="1" s="1"/>
  <c r="G163" i="1"/>
  <c r="H58" i="1"/>
  <c r="G81" i="1"/>
  <c r="H82" i="1" l="1"/>
  <c r="H121" i="1"/>
  <c r="G82" i="1"/>
  <c r="K82" i="1" s="1"/>
  <c r="L82" i="1" s="1"/>
  <c r="H94" i="1"/>
  <c r="L57" i="1"/>
  <c r="K46" i="1"/>
  <c r="L46" i="1" s="1"/>
  <c r="K81" i="1"/>
  <c r="L81" i="1" s="1"/>
  <c r="K168" i="1"/>
  <c r="L168" i="1" s="1"/>
  <c r="G106" i="1"/>
  <c r="K106" i="1" l="1"/>
  <c r="L106" i="1" s="1"/>
  <c r="L48" i="1"/>
  <c r="H140" i="1" l="1"/>
  <c r="G140" i="1"/>
  <c r="K140" i="1" l="1"/>
  <c r="L140" i="1" s="1"/>
  <c r="H181" i="1"/>
  <c r="H182" i="1" s="1"/>
  <c r="G181" i="1"/>
  <c r="G139" i="1"/>
  <c r="H139" i="1"/>
  <c r="K139" i="1" s="1"/>
  <c r="L139" i="1" s="1"/>
  <c r="G93" i="1"/>
  <c r="H18" i="1"/>
  <c r="K18" i="1" l="1"/>
  <c r="L18" i="1" s="1"/>
  <c r="K93" i="1"/>
  <c r="L93" i="1" s="1"/>
  <c r="K181" i="1"/>
  <c r="L181" i="1" s="1"/>
  <c r="K129" i="1"/>
  <c r="K132" i="1" s="1"/>
  <c r="K97" i="1"/>
  <c r="K99" i="1" s="1"/>
  <c r="L21" i="1" l="1"/>
  <c r="G91" i="1" l="1"/>
  <c r="G40" i="1"/>
  <c r="H40" i="1"/>
  <c r="K40" i="1" l="1"/>
  <c r="K91" i="1"/>
  <c r="L91" i="1" s="1"/>
  <c r="H47" i="1"/>
  <c r="H45" i="1"/>
  <c r="G90" i="1"/>
  <c r="G75" i="1"/>
  <c r="K19" i="1"/>
  <c r="G32" i="1"/>
  <c r="K32" i="1" s="1"/>
  <c r="G10" i="1"/>
  <c r="K10" i="1" l="1"/>
  <c r="L10" i="1" s="1"/>
  <c r="G24" i="1"/>
  <c r="H49" i="1"/>
  <c r="K45" i="1"/>
  <c r="L45" i="1" s="1"/>
  <c r="G76" i="1"/>
  <c r="K75" i="1"/>
  <c r="K76" i="1" s="1"/>
  <c r="K90" i="1"/>
  <c r="L90" i="1" s="1"/>
  <c r="K47" i="1"/>
  <c r="L40" i="1"/>
  <c r="G118" i="1" l="1"/>
  <c r="K118" i="1" l="1"/>
  <c r="L118" i="1" s="1"/>
  <c r="G172" i="1" l="1"/>
  <c r="G89" i="1"/>
  <c r="K89" i="1" s="1"/>
  <c r="L97" i="1"/>
  <c r="L99" i="1" s="1"/>
  <c r="L89" i="1" l="1"/>
  <c r="K172" i="1"/>
  <c r="L172" i="1" s="1"/>
  <c r="L19" i="1" l="1"/>
  <c r="G169" i="1"/>
  <c r="G71" i="1"/>
  <c r="G72" i="1" s="1"/>
  <c r="G104" i="1"/>
  <c r="K104" i="1" s="1"/>
  <c r="G103" i="1"/>
  <c r="K64" i="1"/>
  <c r="L64" i="1" s="1"/>
  <c r="L32" i="1"/>
  <c r="L75" i="1"/>
  <c r="L76" i="1" s="1"/>
  <c r="L47" i="1" l="1"/>
  <c r="H177" i="1" l="1"/>
  <c r="G176" i="1"/>
  <c r="G177" i="1" s="1"/>
  <c r="G171" i="1"/>
  <c r="G166" i="1"/>
  <c r="K169" i="1"/>
  <c r="L169" i="1" s="1"/>
  <c r="G167" i="1"/>
  <c r="K167" i="1" s="1"/>
  <c r="H141" i="1"/>
  <c r="G141" i="1"/>
  <c r="G165" i="1"/>
  <c r="K165" i="1" s="1"/>
  <c r="H163" i="1"/>
  <c r="H173" i="1" s="1"/>
  <c r="G164" i="1"/>
  <c r="H186" i="1"/>
  <c r="G186" i="1"/>
  <c r="K164" i="1" l="1"/>
  <c r="G173" i="1"/>
  <c r="K163" i="1"/>
  <c r="G182" i="1"/>
  <c r="K182" i="1"/>
  <c r="K141" i="1"/>
  <c r="L165" i="1"/>
  <c r="L167" i="1"/>
  <c r="K186" i="1"/>
  <c r="L186" i="1" s="1"/>
  <c r="K176" i="1"/>
  <c r="K171" i="1"/>
  <c r="L171" i="1" s="1"/>
  <c r="I166" i="1"/>
  <c r="I173" i="1" s="1"/>
  <c r="K166" i="1" l="1"/>
  <c r="L166" i="1" s="1"/>
  <c r="L180" i="1"/>
  <c r="L182" i="1" s="1"/>
  <c r="L176" i="1"/>
  <c r="L177" i="1" s="1"/>
  <c r="K177" i="1"/>
  <c r="L141" i="1"/>
  <c r="L163" i="1"/>
  <c r="L164" i="1"/>
  <c r="K173" i="1" l="1"/>
  <c r="L173" i="1"/>
  <c r="K66" i="1"/>
  <c r="L66" i="1" s="1"/>
  <c r="K67" i="1"/>
  <c r="L67" i="1" s="1"/>
  <c r="H187" i="1"/>
  <c r="G88" i="1" l="1"/>
  <c r="G117" i="1"/>
  <c r="G34" i="1"/>
  <c r="H68" i="1"/>
  <c r="H20" i="1"/>
  <c r="H24" i="1" s="1"/>
  <c r="G33" i="1"/>
  <c r="K33" i="1" s="1"/>
  <c r="L33" i="1" s="1"/>
  <c r="G125" i="1"/>
  <c r="K125" i="1" s="1"/>
  <c r="K20" i="1" l="1"/>
  <c r="K24" i="1" s="1"/>
  <c r="K117" i="1"/>
  <c r="K34" i="1"/>
  <c r="L34" i="1" s="1"/>
  <c r="K126" i="1"/>
  <c r="G126" i="1"/>
  <c r="K88" i="1"/>
  <c r="L20" i="1" l="1"/>
  <c r="L117" i="1"/>
  <c r="L88" i="1"/>
  <c r="L125" i="1"/>
  <c r="L126" i="1" s="1"/>
  <c r="L129" i="1"/>
  <c r="L132" i="1" s="1"/>
  <c r="L13" i="1" l="1"/>
  <c r="L22" i="1" l="1"/>
  <c r="G116" i="1" l="1"/>
  <c r="K116" i="1" l="1"/>
  <c r="L116" i="1" s="1"/>
  <c r="H53" i="1" l="1"/>
  <c r="G53" i="1"/>
  <c r="K53" i="1" s="1"/>
  <c r="L53" i="1" s="1"/>
  <c r="G114" i="1"/>
  <c r="K114" i="1" s="1"/>
  <c r="G113" i="1"/>
  <c r="G110" i="1"/>
  <c r="G108" i="1"/>
  <c r="G107" i="1"/>
  <c r="G105" i="1"/>
  <c r="G102" i="1"/>
  <c r="G109" i="1"/>
  <c r="G111" i="1"/>
  <c r="G185" i="1"/>
  <c r="G187" i="1" s="1"/>
  <c r="H39" i="1"/>
  <c r="H41" i="1" s="1"/>
  <c r="G39" i="1"/>
  <c r="G92" i="1"/>
  <c r="G44" i="1"/>
  <c r="K44" i="1" s="1"/>
  <c r="G87" i="1"/>
  <c r="G86" i="1"/>
  <c r="H31" i="1"/>
  <c r="H35" i="1" s="1"/>
  <c r="G31" i="1"/>
  <c r="G35" i="1" s="1"/>
  <c r="G121" i="1" l="1"/>
  <c r="K39" i="1"/>
  <c r="G41" i="1"/>
  <c r="L15" i="1"/>
  <c r="L24" i="1" s="1"/>
  <c r="K113" i="1"/>
  <c r="L113" i="1" s="1"/>
  <c r="G94" i="1"/>
  <c r="K110" i="1"/>
  <c r="L110" i="1" s="1"/>
  <c r="L114" i="1"/>
  <c r="K111" i="1"/>
  <c r="L111" i="1" s="1"/>
  <c r="K185" i="1"/>
  <c r="K187" i="1" s="1"/>
  <c r="K63" i="1"/>
  <c r="L63" i="1" s="1"/>
  <c r="G68" i="1"/>
  <c r="G49" i="1"/>
  <c r="K79" i="1"/>
  <c r="L65" i="1"/>
  <c r="K31" i="1"/>
  <c r="K62" i="1"/>
  <c r="L62" i="1" s="1"/>
  <c r="K71" i="1"/>
  <c r="K58" i="1"/>
  <c r="L39" i="1"/>
  <c r="I102" i="1"/>
  <c r="I107" i="1"/>
  <c r="K107" i="1" s="1"/>
  <c r="K87" i="1"/>
  <c r="L87" i="1" s="1"/>
  <c r="I103" i="1"/>
  <c r="I109" i="1"/>
  <c r="K109" i="1" s="1"/>
  <c r="I105" i="1"/>
  <c r="K105" i="1" s="1"/>
  <c r="I108" i="1"/>
  <c r="G188" i="1" l="1"/>
  <c r="I121" i="1"/>
  <c r="L68" i="1"/>
  <c r="K35" i="1"/>
  <c r="L31" i="1"/>
  <c r="L35" i="1" s="1"/>
  <c r="I94" i="1"/>
  <c r="K103" i="1"/>
  <c r="L103" i="1" s="1"/>
  <c r="L58" i="1"/>
  <c r="L71" i="1"/>
  <c r="L72" i="1" s="1"/>
  <c r="K72" i="1"/>
  <c r="K108" i="1"/>
  <c r="L108" i="1" s="1"/>
  <c r="K102" i="1"/>
  <c r="L38" i="1"/>
  <c r="L41" i="1" s="1"/>
  <c r="K41" i="1"/>
  <c r="L185" i="1"/>
  <c r="L187" i="1" s="1"/>
  <c r="K86" i="1"/>
  <c r="K68" i="1"/>
  <c r="K92" i="1"/>
  <c r="L109" i="1"/>
  <c r="K49" i="1"/>
  <c r="L105" i="1"/>
  <c r="L107" i="1"/>
  <c r="L104" i="1"/>
  <c r="L44" i="1"/>
  <c r="L49" i="1" s="1"/>
  <c r="L79" i="1"/>
  <c r="K121" i="1" l="1"/>
  <c r="L102" i="1"/>
  <c r="L121" i="1" s="1"/>
  <c r="K94" i="1"/>
  <c r="K188" i="1" s="1"/>
  <c r="L86" i="1"/>
  <c r="L92" i="1"/>
  <c r="L94" i="1" l="1"/>
  <c r="L188" i="1" s="1"/>
</calcChain>
</file>

<file path=xl/sharedStrings.xml><?xml version="1.0" encoding="utf-8"?>
<sst xmlns="http://schemas.openxmlformats.org/spreadsheetml/2006/main" count="1441" uniqueCount="353">
  <si>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DICIEMBRE 2024</t>
    </r>
  </si>
  <si>
    <t>Capitulo: 0221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</si>
  <si>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</si>
  <si>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</si>
  <si>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</si>
  <si>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</si>
  <si>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</si>
  <si>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</si>
  <si>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</si>
  <si>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2.1.1.1.0.1</t>
  </si>
  <si>
    <t>Fondo: 0100</t>
  </si>
  <si>
    <t>Dirección General</t>
  </si>
  <si>
    <t>No.</t>
  </si>
  <si>
    <t>Servidor Público</t>
  </si>
  <si>
    <t>Cargo</t>
  </si>
  <si>
    <t>Genero</t>
  </si>
  <si>
    <t>Estatus</t>
  </si>
  <si>
    <t>Ingreso Bruto</t>
  </si>
  <si>
    <t>AFP</t>
  </si>
  <si>
    <t>SFS</t>
  </si>
  <si>
    <t>ISR</t>
  </si>
  <si>
    <t>Otros Desc.</t>
  </si>
  <si>
    <t>Total Desc.</t>
  </si>
  <si>
    <t>Neto</t>
  </si>
  <si>
    <t>ROSA LINDA PEREZ MEDRANO</t>
  </si>
  <si>
    <t>ASISTENTE DEL DIRECTOR</t>
  </si>
  <si>
    <t>F</t>
  </si>
  <si>
    <t>SERVIDOR PÚBLICO DE CARRERA</t>
  </si>
  <si>
    <t>GREGORIO DE JESUS MONTERO MONTERO</t>
  </si>
  <si>
    <t>DIRECTOR GENERAL</t>
  </si>
  <si>
    <t>M</t>
  </si>
  <si>
    <t xml:space="preserve">FUNCIONARIO DE LIBRE NOMBRAMIENTO Y REMOCIÓN </t>
  </si>
  <si>
    <t>ROSA CAMILA RIVERA ACOSTA</t>
  </si>
  <si>
    <t>SUB DIRECTORA</t>
  </si>
  <si>
    <t>ANGEL EDUARDO FAMILIA JIMENEZ</t>
  </si>
  <si>
    <t>SUB-DIRECTOR</t>
  </si>
  <si>
    <t>MARIA ISABEL JIMENEZ CASTRO</t>
  </si>
  <si>
    <t>SECRETARIA I</t>
  </si>
  <si>
    <t>SERVIDOR PÚBLICO NOMBRADO</t>
  </si>
  <si>
    <t>SONIA ESTHER LOPEZ PEREZ</t>
  </si>
  <si>
    <t>JOSMAIRY ESTEFANIA MONTOLIO PEREZ</t>
  </si>
  <si>
    <t>ASESORA</t>
  </si>
  <si>
    <t>LESLIE SIRAHIDEE UREÑA MELLA</t>
  </si>
  <si>
    <t>ASISTENTE DE LA SUBDIRECCION</t>
  </si>
  <si>
    <t>BERONICA BONILLA</t>
  </si>
  <si>
    <t>AUXILIAR ADMINISTRATIVO (A)</t>
  </si>
  <si>
    <t>NF</t>
  </si>
  <si>
    <t>JUANA ELENA RODRIGUEZ VASQUEZ</t>
  </si>
  <si>
    <t>ASISTENTE DE LA DIRECCION GENERAL</t>
  </si>
  <si>
    <t>NI</t>
  </si>
  <si>
    <t>EDWARD MARTINEZ POZO</t>
  </si>
  <si>
    <t>CHOFER</t>
  </si>
  <si>
    <t>NI DIF.</t>
  </si>
  <si>
    <t>ROGELIA RUBIO CUEVAS</t>
  </si>
  <si>
    <t>ASISTENTE DEL SUBDIRECTOR</t>
  </si>
  <si>
    <t>TOTALES</t>
  </si>
  <si>
    <t>SARAH STEFFANY TORRES GOMEZ</t>
  </si>
  <si>
    <t>SECRETARIA DEL DIRECTOR</t>
  </si>
  <si>
    <t>SANDY NICOLAS LUCIANO MATOS</t>
  </si>
  <si>
    <t>CHOFER DEL DIRECTOR</t>
  </si>
  <si>
    <t>Sub Total:</t>
  </si>
  <si>
    <t xml:space="preserve">BERONICA BONILLA </t>
  </si>
  <si>
    <t>JONATHAN FRANCISCO CORNIELLE HIDALGO</t>
  </si>
  <si>
    <t>ASESOR</t>
  </si>
  <si>
    <t>Sección de Libre Acceso a la información</t>
  </si>
  <si>
    <t>DRIADES NAYADE FERRERAS GOMEZ</t>
  </si>
  <si>
    <t>RESPONSABLE ACCESO A LA INFORMACION  RAI</t>
  </si>
  <si>
    <t>Departamento de Comunicaciones</t>
  </si>
  <si>
    <t>DRIADES NAYADE  FERRERAS GOMEZ</t>
  </si>
  <si>
    <t>MIGUEL ANGEL BONIFACIO PEÑA</t>
  </si>
  <si>
    <t>REALIZADOR AUDIOVISUAL</t>
  </si>
  <si>
    <t>JACQUELINE ALTAGRACIA RAMOS CONCEPCION</t>
  </si>
  <si>
    <t>GIANNA  DE JESUS ORTIZ ZACARIAS</t>
  </si>
  <si>
    <t>NS</t>
  </si>
  <si>
    <t>ARLET NATIVIDAD REYES ROJAS</t>
  </si>
  <si>
    <t>GESTOR DE REDES SOCIALES</t>
  </si>
  <si>
    <t xml:space="preserve">Departamento Jurídico </t>
  </si>
  <si>
    <t>MANUEL ANTONIO BAUTISTA MEJIA</t>
  </si>
  <si>
    <t>ALTAGRACIA SVELTRINA GARCIA SICARD DE DIAZ</t>
  </si>
  <si>
    <t>ENC. DEPTO. JURIDICO</t>
  </si>
  <si>
    <t>AUXILIAR LEGAL</t>
  </si>
  <si>
    <t>YASAIRA ENCARNACION LARA</t>
  </si>
  <si>
    <t>AUXILIAR ADMINISTRATIVO I</t>
  </si>
  <si>
    <t>Departamento de Recursos Humanos</t>
  </si>
  <si>
    <t>SONIA CASTILLO GERALDO</t>
  </si>
  <si>
    <t>CLARIVEL CASTRO</t>
  </si>
  <si>
    <t>ENC. DPTO. DE RECURSOS HUMANO</t>
  </si>
  <si>
    <t>DEBRA STEPHANIE HERNANDEZ MORALES</t>
  </si>
  <si>
    <t>ANALISTA DE RECURSOS HUMANOS</t>
  </si>
  <si>
    <t>JOSE AMAURIS NOBLE JIMENEZ</t>
  </si>
  <si>
    <t>RUT SOLANGE GUZMAN ADAMES</t>
  </si>
  <si>
    <t>Departamento de Planificación y Desarrollo</t>
  </si>
  <si>
    <t>División Contabilidad</t>
  </si>
  <si>
    <t>MARIA TERESA LEON PAULINO DE RODRIGUEZ</t>
  </si>
  <si>
    <t xml:space="preserve">TÉCNICO ADMINISTRATIVO         </t>
  </si>
  <si>
    <t>División de Desarrollo Institucional y Calidad en la Gestión</t>
  </si>
  <si>
    <t>CRONNY MABEL PEREZ  PEREZ</t>
  </si>
  <si>
    <t>ENC. INTERINA DEPTO. DE DESARROLLO INSTITUCIONAL Y CALIDAD</t>
  </si>
  <si>
    <t>ANA LUISA ROMERO</t>
  </si>
  <si>
    <t>ANALISTA DE DESARROLLO INSTITUCIONAL</t>
  </si>
  <si>
    <t>Departamento de Tecnologías de la información y Comunicación</t>
  </si>
  <si>
    <t>NARCISO JIMENEZ DE LOS SANTOS</t>
  </si>
  <si>
    <t>AUXILIAR COORDINANCION VIRTUAL</t>
  </si>
  <si>
    <t>ANGEL WANDER MOREZUX FULCAR</t>
  </si>
  <si>
    <t>ADMINISTRADOR DE RED</t>
  </si>
  <si>
    <t>PORFIRIO ANTONIO RODRIGUEZ GOMEZ</t>
  </si>
  <si>
    <t>SOPORTE TECNICO</t>
  </si>
  <si>
    <t>CHEEDY JIOWETHER JAMES</t>
  </si>
  <si>
    <t>ENC. DIVISION DE TECNOLOGIAS DE LA INFORMACION Y COMUNICACION</t>
  </si>
  <si>
    <t>RAFAEL ANTONIO TAVAREZ ROSADO</t>
  </si>
  <si>
    <t>WEB MASTER</t>
  </si>
  <si>
    <t>RAFAEL ANGEL MARTINEZ SORIANO</t>
  </si>
  <si>
    <t>TECNICO EN PROGRAMACION</t>
  </si>
  <si>
    <t>SHAMIR ENMANUEL MEDINA GUZMAN</t>
  </si>
  <si>
    <t>Departamento Administrativo Financiero</t>
  </si>
  <si>
    <t>CATALINA FELIZ TERRERO</t>
  </si>
  <si>
    <t>ENC. ADMINISTRATIVO Y FINANCIERO</t>
  </si>
  <si>
    <t>Sección de Presupuesto</t>
  </si>
  <si>
    <t>MARIA TERESA DE LEON PAULINO</t>
  </si>
  <si>
    <t>JUANA MARIA RODRIGUEZ GARCIA</t>
  </si>
  <si>
    <t>División de Contabilidad</t>
  </si>
  <si>
    <t>EMILIANO DEL ROSARIO GENAO</t>
  </si>
  <si>
    <t>CONTADOR</t>
  </si>
  <si>
    <t>IVIS NEWILL MONTERO MATOS</t>
  </si>
  <si>
    <t>AUXILIAR ADMINISTRATIVO 1</t>
  </si>
  <si>
    <t>RHINA YOMIRA PEÑA BELLO</t>
  </si>
  <si>
    <t>División Administrativa</t>
  </si>
  <si>
    <t>SUSANA DURAN SANCHEZ</t>
  </si>
  <si>
    <t>RECEPCIONISTA</t>
  </si>
  <si>
    <t>FATIMA DEL ROSARIO MESA BATISTA</t>
  </si>
  <si>
    <t>NICOLAS SALAS GRAJALES</t>
  </si>
  <si>
    <t>AUXILIAR ADMINISTRATIVO</t>
  </si>
  <si>
    <t>VICTOR ALFONSO MORILLO GONZALEZ</t>
  </si>
  <si>
    <t>SANTA TERESA LOPEZ FELIZ</t>
  </si>
  <si>
    <t>DEURI LARA SUAREZ</t>
  </si>
  <si>
    <t>LLUMERQUI ANTONIO LEDESMA DIAZ</t>
  </si>
  <si>
    <t>ALEXANDRA ACOSTA</t>
  </si>
  <si>
    <t>Sección de Compras y Contrataciones</t>
  </si>
  <si>
    <t>LLUMERQUI  ANTONIO LEDESMA DIAZ</t>
  </si>
  <si>
    <t>KEICI ORTIZ BATISTA</t>
  </si>
  <si>
    <t>TECNICO DE COMPRAS</t>
  </si>
  <si>
    <t>KATHIA VELEZ RAMIREZ</t>
  </si>
  <si>
    <t>SOPORTE ADMINISTRATIVO</t>
  </si>
  <si>
    <t>Sección de Servicios Generales</t>
  </si>
  <si>
    <t>ANTONIO VENTURA</t>
  </si>
  <si>
    <t>ANA HILDA RAMIREZ MELLA</t>
  </si>
  <si>
    <t>CONSERJE</t>
  </si>
  <si>
    <t>ABRAHAN FRANCISCO COMARAZAMY FLORENTINO</t>
  </si>
  <si>
    <t>ENC. SECCION DE SERVICIO GENERALES</t>
  </si>
  <si>
    <t>REGINA JIMENEZ DE LA CRUZ</t>
  </si>
  <si>
    <t>SERVIDOR PÚBLISO DE CARRERA</t>
  </si>
  <si>
    <t>AURELINA ROJAS</t>
  </si>
  <si>
    <t>HERMINIA ENCARNACION ROSARIO</t>
  </si>
  <si>
    <t>ELENA FLORENTINO</t>
  </si>
  <si>
    <t>ANDRES RIVAS</t>
  </si>
  <si>
    <t>YAJAHIRA GARCIA CLETO</t>
  </si>
  <si>
    <t xml:space="preserve">CONSERJE </t>
  </si>
  <si>
    <t xml:space="preserve">CARLOS JESUS ALMEYDA CALCAÑO </t>
  </si>
  <si>
    <t>ELECTRICISTA</t>
  </si>
  <si>
    <t>WINSTON RAFAEL CABRERA ENCARNACION</t>
  </si>
  <si>
    <t>AYUDANTE DE MATENIMIENTO</t>
  </si>
  <si>
    <t>JOSE GALAN ROSARIO</t>
  </si>
  <si>
    <t>ALEX MILLER BAEZ URIBE</t>
  </si>
  <si>
    <t>MILCO JUNIOR PILARTE RODRÍGUEZ</t>
  </si>
  <si>
    <t>MENSAJERO EXTERNO</t>
  </si>
  <si>
    <t>KELVIN REVI ALMANZAR</t>
  </si>
  <si>
    <t>ERICKA LORENZO DE LA ROSA</t>
  </si>
  <si>
    <t>BRYAN ANEURYS CABRERA RODRÍGUEZ</t>
  </si>
  <si>
    <t xml:space="preserve">CHOFER         </t>
  </si>
  <si>
    <t>RANDY ANTHONY MARTINEZ LEYBA</t>
  </si>
  <si>
    <t>FIOR D ALIZA BALDAYAC HERRERA</t>
  </si>
  <si>
    <t>Almacén</t>
  </si>
  <si>
    <t>JERSON RIVERA FIGUEREO</t>
  </si>
  <si>
    <t>SUPERVISOR DE ALMACEN Y SUMINISTROS</t>
  </si>
  <si>
    <t xml:space="preserve">Departamento de Formación Docente </t>
  </si>
  <si>
    <t>WILKANIA YASSIEL PEÑA ROJAS</t>
  </si>
  <si>
    <t>MARIA ALEJANDRINA MELENDEZ GERALDO</t>
  </si>
  <si>
    <t xml:space="preserve">AUXILIAR ADMINISTRATIVO         </t>
  </si>
  <si>
    <t>ROSA MARIA BONILLA MONTERO</t>
  </si>
  <si>
    <t>Sub-Capitulo: 01</t>
  </si>
  <si>
    <t>UE:
0002</t>
  </si>
  <si>
    <t>Sub-Programa 
02</t>
  </si>
  <si>
    <t>Proyecto 
0</t>
  </si>
  <si>
    <t>Actividad: 0002</t>
  </si>
  <si>
    <t>Cuenta 2.1.1.1.0.1</t>
  </si>
  <si>
    <t>Fondo:
0100</t>
  </si>
  <si>
    <t xml:space="preserve">Departamento de Investigación e Innovación </t>
  </si>
  <si>
    <t>ALEXANDRA IRONIA LIBERATO RODRIGUEZ</t>
  </si>
  <si>
    <t xml:space="preserve">ENC. DEPARTAMENTO INVESTIGACION         </t>
  </si>
  <si>
    <t>BIENVENIDO ROSARIO CEBALLOS (Santiago de los Caballeros)</t>
  </si>
  <si>
    <t>COORDINADOR ACADEMICO</t>
  </si>
  <si>
    <t>NANCY MIGUELINA DRULLARD FELIZ</t>
  </si>
  <si>
    <t xml:space="preserve">COORDINADOR ACADÉMICO         </t>
  </si>
  <si>
    <t>HILDA ARASELIS CASTRO HUGGINS</t>
  </si>
  <si>
    <t>ANALISTA DE ACREDITACION Y CERTIFICACION</t>
  </si>
  <si>
    <t>HEIDI CAROLINA DE LA CRUZ</t>
  </si>
  <si>
    <t>Departamento Técnico Académico</t>
  </si>
  <si>
    <t>IAN CRISTIAN SOTO FELIX</t>
  </si>
  <si>
    <t xml:space="preserve">AUXILIAR ADMINISTRATIVO </t>
  </si>
  <si>
    <t>LEOPOLDO FIDEL GRULLON GUZMAN</t>
  </si>
  <si>
    <t>SOPORTE USUARIO I</t>
  </si>
  <si>
    <t xml:space="preserve">ESTHER WONG ALCANTARA </t>
  </si>
  <si>
    <t>ENC. DEPARTAMENTO ACREDITACION</t>
  </si>
  <si>
    <t xml:space="preserve">DEILIN MATOS </t>
  </si>
  <si>
    <t>DEILIN RICARDO MATOS CARRASCO</t>
  </si>
  <si>
    <t>AUXILIAR ACADEMICO</t>
  </si>
  <si>
    <t>RUDELANIA FRIAS NIVAR</t>
  </si>
  <si>
    <t>RIXI ALONDRA MELO AQUINO</t>
  </si>
  <si>
    <t>ALBERT MANUEL FIGUEREO RINCON</t>
  </si>
  <si>
    <t>LEA PAULINO MORALES</t>
  </si>
  <si>
    <t>JULANY VALENTINA CUESTA GUZMAN</t>
  </si>
  <si>
    <t>COORDINADOR TECNICO GRAL.</t>
  </si>
  <si>
    <t>MIGUELINA CORPORAN RODRIGUEZ</t>
  </si>
  <si>
    <t>División de Desarrollo Curricular y Docente</t>
  </si>
  <si>
    <t>LUZ MARIA BATISTA GALVAN</t>
  </si>
  <si>
    <t>COORDINADORA CAPAC. Y DESARROLLO</t>
  </si>
  <si>
    <t>BERTHA LIDIA ESPINOSA PEREZ</t>
  </si>
  <si>
    <t>ENC. DIVISION DE GESTION DE ADMISION ACADEMICA</t>
  </si>
  <si>
    <t>ANA PATRICIA CASTRO MENDOZA</t>
  </si>
  <si>
    <t>División de Extensiones</t>
  </si>
  <si>
    <t>Nsuplencia</t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</si>
  <si>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</si>
  <si>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</si>
  <si>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t>SADAM SEBASTIAN SURIEL DEL ORBE</t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</si>
  <si>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</si>
  <si>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t>EURIDICE WALKIRIA DIAZ LIRANZO</t>
  </si>
  <si>
    <r>
      <t xml:space="preserve">BELLANIRIS SANTOS REYES </t>
    </r>
    <r>
      <rPr>
        <i/>
        <sz val="12"/>
        <color rgb="FF000000"/>
        <rFont val="Segoe UI "/>
      </rPr>
      <t>(La Vega)</t>
    </r>
  </si>
  <si>
    <t>SADAN SEBASTIAN SURIEL DELORBE</t>
  </si>
  <si>
    <r>
      <t xml:space="preserve">YORCITO MATOS SANTOS </t>
    </r>
    <r>
      <rPr>
        <i/>
        <sz val="12"/>
        <color rgb="FF000000"/>
        <rFont val="Segoe UI "/>
      </rPr>
      <t>(Baní)</t>
    </r>
  </si>
  <si>
    <t>CARLOS MANUEL SANTOS</t>
  </si>
  <si>
    <t>ENC. DIVISION DE EXTENCIONES</t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</si>
  <si>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</si>
  <si>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PAMELA ARACHE</t>
  </si>
  <si>
    <t>Departamento de Recursos Formativos Digitales</t>
  </si>
  <si>
    <t>ALEXANDER RAMOS PEREZ</t>
  </si>
  <si>
    <t>SOPORTE INFORMATICO</t>
  </si>
  <si>
    <t>División de Admisión e Información</t>
  </si>
  <si>
    <t>ISAAC ESPINOSA GUZMAN</t>
  </si>
  <si>
    <t>JENCY IVERSON CARABALLO GUZMAN</t>
  </si>
  <si>
    <t>División de Coordinación de Profesionalización</t>
  </si>
  <si>
    <t>ELIZABETH ANJINETH TRONCOSO FIGUEROA</t>
  </si>
  <si>
    <t>ABOGADO (A) I</t>
  </si>
  <si>
    <t>MIRIAM CAMBERO MARTE</t>
  </si>
  <si>
    <t>ENC. DIVISION ADMISION Y REGISTRO ACADEMICO</t>
  </si>
  <si>
    <t>Total General:</t>
  </si>
  <si>
    <t xml:space="preserve">                              PREPARADO POR:</t>
  </si>
  <si>
    <t>REVISADO POR:</t>
  </si>
  <si>
    <t>APROBADO POR:</t>
  </si>
  <si>
    <t xml:space="preserve">                                                    SRA. IVIS N. MONTERO MATOS</t>
  </si>
  <si>
    <t>SRA. CATALINA FELIZ TERRERO</t>
  </si>
  <si>
    <t>SR. GREGORIO MONTERO</t>
  </si>
  <si>
    <t xml:space="preserve">                                   CONTADORA</t>
  </si>
  <si>
    <t>ENC. ADMINISTRATIVO FINANCIERO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</si>
  <si>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DICIEMBRE 2024</t>
    </r>
  </si>
  <si>
    <t>Capitulo: 221</t>
  </si>
  <si>
    <t>Cuenta: 2.1.1.2.0.8</t>
  </si>
  <si>
    <t>Nombramiento Temporal</t>
  </si>
  <si>
    <t>ELERSON ANTONIO ORTEGA BRAZOBAN</t>
  </si>
  <si>
    <t>TECNICO ADMINISTRATIVO</t>
  </si>
  <si>
    <t>SERVIDOR PÚBLICO CONTRATADO</t>
  </si>
  <si>
    <t>01/10/2022- 01/04/2023</t>
  </si>
  <si>
    <t>ARMANDO JOSE RABASSA ROSARIO</t>
  </si>
  <si>
    <t>DISEÑADOR GRAFICO</t>
  </si>
  <si>
    <t xml:space="preserve">                           </t>
  </si>
  <si>
    <t>DEPARTAMENTO DE FORMACIÓN DOCENTE</t>
  </si>
  <si>
    <t>BETTY AWILDA ORTIZ PUJOLS</t>
  </si>
  <si>
    <t xml:space="preserve">Analista de Programación Académica         </t>
  </si>
  <si>
    <t>LEONCIO JIMENEZ ORTIZ</t>
  </si>
  <si>
    <t>ANALISTA FINANCIERO</t>
  </si>
  <si>
    <t>MELISSA DE LA ROSA RODRÍGUEZ</t>
  </si>
  <si>
    <t>DIVISIÓN DE CONTABILIDAD</t>
  </si>
  <si>
    <t>YILIAM DE LA ROSA MALDONADO</t>
  </si>
  <si>
    <t xml:space="preserve">TÉCNICO DE CONTABILIDAD         </t>
  </si>
  <si>
    <t>DEPARTAMENTO DE PLANIFICACIÓN Y DESARROLLO</t>
  </si>
  <si>
    <t>NELSON ANTONIO DURAN CAMILO</t>
  </si>
  <si>
    <t xml:space="preserve">ENCARGADO DEL DEPARTAMENTO DE PLANIFICACIÓN Y DESARROLLO       </t>
  </si>
  <si>
    <t>Division Administrativa</t>
  </si>
  <si>
    <t>HALINSON HIPOLITO DE LA CRUZ JIMENEZ</t>
  </si>
  <si>
    <t xml:space="preserve">ENCARGADO/A SECCION DE ALMACEN         </t>
  </si>
  <si>
    <t>01/07/2022- 01/01/2023</t>
  </si>
  <si>
    <t>MARTIN APOLONIO SANCHEZ ARTILES</t>
  </si>
  <si>
    <t>ENCARGADO DE LA DIVISION ADMINISTRATIVA</t>
  </si>
  <si>
    <t>Seccion de Compras y Contrataciones</t>
  </si>
  <si>
    <t>EUGENIO EMILIO MORETA PEREZ</t>
  </si>
  <si>
    <t>UE: 002</t>
  </si>
  <si>
    <t>Departamento de Investigacion e Innovacion</t>
  </si>
  <si>
    <t>ANGEL PASTOR DE JESUS MORENO GARCIA</t>
  </si>
  <si>
    <t>ENCARGADO DEL CENTRO DE DOCUMENTACION</t>
  </si>
  <si>
    <t>MABEL ARLETTE FERNANDEZ MATEO</t>
  </si>
  <si>
    <t xml:space="preserve">ENCARGADO (A) FORMULACION, MONITOREO Y EVALUACION PPP         </t>
  </si>
  <si>
    <t>01/08/2022- 01/02/2023</t>
  </si>
  <si>
    <t>CARMEN DAIANA GONZALEZ MOREL</t>
  </si>
  <si>
    <t>ANALISTA DE INVESTIGACION</t>
  </si>
  <si>
    <t>DEANNYS MILAGROS GONZALEZ JIMENEZ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</si>
  <si>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</si>
  <si>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</si>
  <si>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</si>
  <si>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</si>
  <si>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</si>
  <si>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</si>
  <si>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MARIO ALBERTO CRUSSET NUÑEZ</t>
  </si>
  <si>
    <t>15/06/2022- 15/12/2022</t>
  </si>
  <si>
    <t>TANIA MARIA HERNANDEZ BEATO</t>
  </si>
  <si>
    <t>01/09/2023- 03/02/2024</t>
  </si>
  <si>
    <t>WILFREDO DE LA CRUZ JIMENEZ</t>
  </si>
  <si>
    <t>TECNICO DE VALIDACION Y ACREDITACION</t>
  </si>
  <si>
    <t xml:space="preserve">  </t>
  </si>
  <si>
    <t>DIVISIÓN DE DESARROLLO CURRICULAR Y DOCENTE</t>
  </si>
  <si>
    <t>EVELYN DE LOS ANGELES CHAMAH MARTIN</t>
  </si>
  <si>
    <t>ENCARGADO ACADEMICO</t>
  </si>
  <si>
    <t>ELVINALISA DEL CARMEN ALMONTE REODRIGUEZ</t>
  </si>
  <si>
    <t>ENCARGADO OFICINA REGIONAL NORTE</t>
  </si>
  <si>
    <t>EVELYN AMADOR CASTILLO</t>
  </si>
  <si>
    <t>COORDINADORA ACADEMICO</t>
  </si>
  <si>
    <t>JUAN DE LA ROSA BELLO CUEVAS</t>
  </si>
  <si>
    <t>FAUSTINA PÉREZ DE CASTILLO</t>
  </si>
  <si>
    <t>10/08/2022- 10/02/2023</t>
  </si>
  <si>
    <t>GISSEL MANZUETA NUÑEZ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</si>
  <si>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</si>
  <si>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</si>
  <si>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</si>
  <si>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</si>
  <si>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</si>
  <si>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</si>
  <si>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</si>
  <si>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</si>
  <si>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t>INSTITUTO NACIONAL DE ADMINISTRACIÓN PÚBLICA 
(INAP)
NÓMINA  DE PERSONAL DE PERÍODO PROBATORIO INGRESO A CARRERA CORRESPONDIENTE AL MES DE DICIEMBRE 2024</t>
  </si>
  <si>
    <t xml:space="preserve">Cuenta: 2.1.1.2.05 </t>
  </si>
  <si>
    <t>Direccion General</t>
  </si>
  <si>
    <t>ALBA IRIS PEÑA MARRERO</t>
  </si>
  <si>
    <t xml:space="preserve">CONTADOR (A)         </t>
  </si>
  <si>
    <t>Período Probatorio Ingreso a Carrera</t>
  </si>
  <si>
    <t xml:space="preserve">                                            SRA. IVIS NEWILL MONTERO MATOS</t>
  </si>
  <si>
    <t xml:space="preserve">       CONTADORA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</si>
  <si>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DICIEMBRE 2024</t>
    </r>
  </si>
  <si>
    <t>Cuenta: 2.1.2.2.0.5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</si>
  <si>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</si>
  <si>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</si>
  <si>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</si>
  <si>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</si>
  <si>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</si>
  <si>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</si>
  <si>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</si>
  <si>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</si>
  <si>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</si>
  <si>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</si>
  <si>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</si>
  <si>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</si>
  <si>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FELIX MANUEL DE LA ROSA MOTA</t>
  </si>
  <si>
    <t xml:space="preserve">SEGURIDAD DEL DESPACHO         </t>
  </si>
  <si>
    <t>WANYI SANCHEZ NUÑEZ</t>
  </si>
  <si>
    <t xml:space="preserve">                                            SRA. IVIS N. MONTERO MATOS</t>
  </si>
  <si>
    <t xml:space="preserve">                  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</si>
</sst>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1C0A]#,##0.00;\-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0"/>
      <color rgb="FF000000"/>
      <name val="Arial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indexed="8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164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164" fontId="11" fillId="0" borderId="0" xfId="1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1" applyFont="1"/>
    <xf numFmtId="3" fontId="0" fillId="0" borderId="0" xfId="0" applyNumberFormat="1"/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/>
    </xf>
    <xf numFmtId="164" fontId="11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164" fontId="11" fillId="0" borderId="2" xfId="1" applyFont="1" applyFill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/>
    </xf>
    <xf numFmtId="164" fontId="11" fillId="0" borderId="2" xfId="1" applyFont="1" applyFill="1" applyBorder="1" applyAlignment="1">
      <alignment vertical="center" wrapText="1"/>
    </xf>
    <xf numFmtId="164" fontId="11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164" fontId="11" fillId="0" borderId="2" xfId="1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164" fontId="11" fillId="0" borderId="2" xfId="1" applyFont="1" applyBorder="1" applyAlignment="1">
      <alignment horizontal="left" vertical="center" wrapText="1"/>
    </xf>
    <xf numFmtId="164" fontId="11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11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3" fillId="4" borderId="2" xfId="0" applyFont="1" applyFill="1" applyBorder="1" applyAlignment="1">
      <alignment horizontal="center" vertical="center"/>
    </xf>
    <xf numFmtId="3" fontId="0" fillId="4" borderId="0" xfId="0" applyNumberFormat="1" applyFill="1"/>
    <xf numFmtId="0" fontId="16" fillId="4" borderId="2" xfId="0" applyFont="1" applyFill="1" applyBorder="1"/>
    <xf numFmtId="164" fontId="10" fillId="4" borderId="2" xfId="1" applyFont="1" applyFill="1" applyBorder="1" applyAlignment="1">
      <alignment horizontal="right" vertical="center" wrapText="1"/>
    </xf>
    <xf numFmtId="4" fontId="0" fillId="4" borderId="2" xfId="0" applyNumberFormat="1" applyFill="1" applyBorder="1"/>
    <xf numFmtId="4" fontId="0" fillId="4" borderId="2" xfId="0" applyNumberFormat="1" applyFill="1" applyBorder="1" applyAlignment="1">
      <alignment horizontal="right"/>
    </xf>
    <xf numFmtId="3" fontId="16" fillId="4" borderId="2" xfId="0" applyNumberFormat="1" applyFont="1" applyFill="1" applyBorder="1"/>
    <xf numFmtId="4" fontId="16" fillId="4" borderId="2" xfId="0" applyNumberFormat="1" applyFont="1" applyFill="1" applyBorder="1"/>
    <xf numFmtId="4" fontId="0" fillId="4" borderId="0" xfId="0" applyNumberFormat="1" applyFill="1"/>
    <xf numFmtId="4" fontId="0" fillId="4" borderId="4" xfId="0" applyNumberFormat="1" applyFill="1" applyBorder="1"/>
    <xf numFmtId="164" fontId="0" fillId="4" borderId="0" xfId="1" applyFont="1" applyFill="1"/>
    <xf numFmtId="164" fontId="10" fillId="4" borderId="0" xfId="1" applyFont="1" applyFill="1" applyBorder="1" applyAlignment="1">
      <alignment horizontal="right" vertical="center" wrapText="1"/>
    </xf>
    <xf numFmtId="4" fontId="10" fillId="4" borderId="0" xfId="0" applyNumberFormat="1" applyFont="1" applyFill="1" applyAlignment="1">
      <alignment horizontal="right" vertical="center"/>
    </xf>
    <xf numFmtId="4" fontId="10" fillId="4" borderId="0" xfId="0" applyNumberFormat="1" applyFont="1" applyFill="1" applyAlignment="1">
      <alignment vertical="center"/>
    </xf>
    <xf numFmtId="0" fontId="16" fillId="4" borderId="0" xfId="0" applyFont="1" applyFill="1"/>
    <xf numFmtId="3" fontId="16" fillId="4" borderId="0" xfId="0" applyNumberFormat="1" applyFont="1" applyFill="1"/>
    <xf numFmtId="4" fontId="16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0" fontId="6" fillId="4" borderId="0" xfId="0" applyFont="1" applyFill="1"/>
    <xf numFmtId="164" fontId="0" fillId="4" borderId="0" xfId="1" applyFont="1" applyFill="1" applyAlignment="1">
      <alignment horizontal="right"/>
    </xf>
    <xf numFmtId="4" fontId="0" fillId="4" borderId="0" xfId="0" applyNumberFormat="1" applyFill="1" applyAlignment="1">
      <alignment horizontal="left"/>
    </xf>
    <xf numFmtId="4" fontId="6" fillId="4" borderId="0" xfId="0" applyNumberFormat="1" applyFont="1" applyFill="1"/>
    <xf numFmtId="164" fontId="0" fillId="4" borderId="2" xfId="1" applyFont="1" applyFill="1" applyBorder="1"/>
    <xf numFmtId="164" fontId="11" fillId="0" borderId="0" xfId="1" applyFont="1" applyFill="1" applyBorder="1" applyAlignment="1">
      <alignment vertical="center" wrapText="1"/>
    </xf>
    <xf numFmtId="164" fontId="11" fillId="0" borderId="0" xfId="1" applyFont="1" applyBorder="1" applyAlignment="1">
      <alignment horizontal="left" vertical="center" wrapText="1"/>
    </xf>
    <xf numFmtId="164" fontId="11" fillId="0" borderId="0" xfId="1" applyFont="1" applyBorder="1" applyAlignment="1">
      <alignment horizontal="center" vertical="center"/>
    </xf>
    <xf numFmtId="164" fontId="11" fillId="0" borderId="0" xfId="1" applyFont="1" applyBorder="1" applyAlignment="1">
      <alignment horizontal="center" vertical="center" wrapText="1"/>
    </xf>
    <xf numFmtId="164" fontId="11" fillId="0" borderId="0" xfId="1" applyFont="1" applyFill="1" applyBorder="1" applyAlignment="1">
      <alignment horizontal="right" vertical="center" wrapText="1"/>
    </xf>
    <xf numFmtId="164" fontId="11" fillId="3" borderId="0" xfId="1" applyFont="1" applyFill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165" fontId="20" fillId="0" borderId="0" xfId="0" applyNumberFormat="1" applyFont="1" applyAlignment="1">
      <alignment horizontal="right" vertical="center" wrapText="1" readingOrder="1"/>
    </xf>
    <xf numFmtId="164" fontId="0" fillId="4" borderId="2" xfId="0" applyNumberFormat="1" applyFill="1" applyBorder="1"/>
    <xf numFmtId="4" fontId="0" fillId="3" borderId="0" xfId="0" applyNumberFormat="1" applyFill="1"/>
    <xf numFmtId="164" fontId="0" fillId="3" borderId="0" xfId="0" applyNumberFormat="1" applyFill="1"/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right" vertical="center" wrapText="1"/>
    </xf>
    <xf numFmtId="165" fontId="20" fillId="0" borderId="2" xfId="0" applyNumberFormat="1" applyFont="1" applyBorder="1" applyAlignment="1">
      <alignment horizontal="right" vertical="center" wrapText="1" readingOrder="1"/>
    </xf>
    <xf numFmtId="165" fontId="21" fillId="0" borderId="2" xfId="0" applyNumberFormat="1" applyFont="1" applyBorder="1" applyAlignment="1">
      <alignment horizontal="right" vertical="center" wrapText="1" readingOrder="1"/>
    </xf>
    <xf numFmtId="165" fontId="24" fillId="0" borderId="2" xfId="0" applyNumberFormat="1" applyFont="1" applyBorder="1" applyAlignment="1">
      <alignment horizontal="right" vertical="center" wrapText="1" readingOrder="1"/>
    </xf>
    <xf numFmtId="164" fontId="0" fillId="0" borderId="0" xfId="0" applyNumberFormat="1"/>
    <xf numFmtId="4" fontId="0" fillId="4" borderId="2" xfId="0" applyNumberFormat="1" applyFill="1" applyBorder="1" applyAlignment="1">
      <alignment vertical="center"/>
    </xf>
    <xf numFmtId="4" fontId="0" fillId="4" borderId="2" xfId="0" applyNumberForma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64" fontId="10" fillId="0" borderId="2" xfId="1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2" fontId="10" fillId="0" borderId="2" xfId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164" fontId="10" fillId="0" borderId="2" xfId="1" applyFont="1" applyFill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164" fontId="8" fillId="0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164" fontId="9" fillId="0" borderId="2" xfId="1" applyFont="1" applyFill="1" applyBorder="1" applyAlignment="1">
      <alignment horizontal="right" vertical="center" wrapText="1"/>
    </xf>
    <xf numFmtId="164" fontId="10" fillId="0" borderId="2" xfId="1" applyFont="1" applyFill="1" applyBorder="1" applyAlignment="1">
      <alignment horizontal="left" vertical="center" wrapText="1"/>
    </xf>
    <xf numFmtId="164" fontId="10" fillId="0" borderId="2" xfId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164" fontId="10" fillId="0" borderId="2" xfId="1" applyFont="1" applyFill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10" fillId="0" borderId="1" xfId="1" applyFont="1" applyFill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164" fontId="11" fillId="0" borderId="0" xfId="1" applyFont="1" applyFill="1" applyAlignment="1">
      <alignment horizontal="center" vertical="center" wrapText="1"/>
    </xf>
    <xf numFmtId="164" fontId="11" fillId="0" borderId="0" xfId="1" applyFont="1" applyFill="1" applyAlignment="1">
      <alignment horizontal="righ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4" fontId="23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/>
    </xf>
    <xf numFmtId="164" fontId="11" fillId="0" borderId="0" xfId="1" applyFont="1" applyFill="1" applyAlignment="1">
      <alignment horizontal="left" vertical="center"/>
    </xf>
    <xf numFmtId="164" fontId="11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4" fontId="27" fillId="0" borderId="1" xfId="0" applyNumberFormat="1" applyFont="1" applyBorder="1" applyAlignment="1">
      <alignment horizontal="right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4" fontId="11" fillId="0" borderId="15" xfId="1" applyFont="1" applyFill="1" applyBorder="1" applyAlignment="1">
      <alignment horizontal="right" vertical="center" wrapText="1"/>
    </xf>
    <xf numFmtId="4" fontId="10" fillId="0" borderId="24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164" fontId="8" fillId="0" borderId="0" xfId="1" applyFont="1" applyFill="1" applyBorder="1" applyAlignment="1">
      <alignment horizontal="right" vertical="center" wrapText="1"/>
    </xf>
    <xf numFmtId="164" fontId="8" fillId="0" borderId="0" xfId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4" fontId="26" fillId="0" borderId="25" xfId="0" applyNumberFormat="1" applyFont="1" applyBorder="1" applyAlignment="1">
      <alignment horizontal="right" vertical="center"/>
    </xf>
    <xf numFmtId="4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64" fontId="27" fillId="0" borderId="7" xfId="1" applyFont="1" applyFill="1" applyBorder="1" applyAlignment="1">
      <alignment horizontal="right" vertical="center" wrapText="1"/>
    </xf>
    <xf numFmtId="0" fontId="27" fillId="0" borderId="3" xfId="0" applyFont="1" applyBorder="1" applyAlignment="1">
      <alignment horizontal="center" vertical="center" wrapText="1"/>
    </xf>
    <xf numFmtId="164" fontId="27" fillId="0" borderId="1" xfId="1" applyFont="1" applyFill="1" applyBorder="1" applyAlignment="1">
      <alignment horizontal="right" vertical="center" wrapText="1"/>
    </xf>
    <xf numFmtId="164" fontId="27" fillId="0" borderId="0" xfId="1" applyFont="1" applyFill="1" applyBorder="1" applyAlignment="1">
      <alignment horizontal="right" vertical="center" wrapText="1"/>
    </xf>
    <xf numFmtId="164" fontId="27" fillId="0" borderId="32" xfId="1" applyFont="1" applyFill="1" applyBorder="1" applyAlignment="1">
      <alignment horizontal="right" vertical="center" wrapText="1"/>
    </xf>
    <xf numFmtId="0" fontId="27" fillId="0" borderId="33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64" fontId="27" fillId="0" borderId="5" xfId="1" applyFont="1" applyFill="1" applyBorder="1" applyAlignment="1">
      <alignment horizontal="right" vertical="center" wrapText="1"/>
    </xf>
    <xf numFmtId="164" fontId="27" fillId="0" borderId="6" xfId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2" fontId="27" fillId="0" borderId="0" xfId="1" applyNumberFormat="1" applyFont="1" applyFill="1" applyBorder="1" applyAlignment="1">
      <alignment horizontal="right" vertical="center" wrapText="1"/>
    </xf>
    <xf numFmtId="164" fontId="27" fillId="0" borderId="0" xfId="1" applyFont="1" applyFill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164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164" fontId="8" fillId="0" borderId="5" xfId="1" applyFont="1" applyFill="1" applyBorder="1" applyAlignment="1">
      <alignment vertical="center" wrapText="1"/>
    </xf>
    <xf numFmtId="164" fontId="8" fillId="0" borderId="6" xfId="1" applyFont="1" applyFill="1" applyBorder="1" applyAlignment="1">
      <alignment horizontal="right" vertical="center" wrapText="1"/>
    </xf>
    <xf numFmtId="2" fontId="27" fillId="0" borderId="5" xfId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56151</xdr:rowOff>
    </xdr:from>
    <xdr:to>
      <xdr:col>1</xdr:col>
      <xdr:colOff>557093</xdr:colOff>
      <xdr:row>5</xdr:row>
      <xdr:rowOff>185700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56151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2136321</xdr:colOff>
      <xdr:row>191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191</xdr:row>
      <xdr:rowOff>0</xdr:rowOff>
    </xdr:from>
    <xdr:to>
      <xdr:col>11</xdr:col>
      <xdr:colOff>1055915</xdr:colOff>
      <xdr:row>191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191</xdr:row>
      <xdr:rowOff>0</xdr:rowOff>
    </xdr:from>
    <xdr:to>
      <xdr:col>5</xdr:col>
      <xdr:colOff>394607</xdr:colOff>
      <xdr:row>191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79</xdr:row>
      <xdr:rowOff>1</xdr:rowOff>
    </xdr:from>
    <xdr:to>
      <xdr:col>6</xdr:col>
      <xdr:colOff>369868</xdr:colOff>
      <xdr:row>79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1C2A87C-8806-4697-A097-32F0E9C58180}"/>
            </a:ext>
          </a:extLst>
        </xdr:cNvPr>
        <xdr:cNvCxnSpPr/>
      </xdr:nvCxnSpPr>
      <xdr:spPr>
        <a:xfrm flipV="1">
          <a:off x="9977531" y="29537026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79</xdr:row>
      <xdr:rowOff>0</xdr:rowOff>
    </xdr:from>
    <xdr:to>
      <xdr:col>1</xdr:col>
      <xdr:colOff>1428750</xdr:colOff>
      <xdr:row>79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E691C4C-545C-44A3-9F93-E26CD8229429}"/>
            </a:ext>
          </a:extLst>
        </xdr:cNvPr>
        <xdr:cNvCxnSpPr/>
      </xdr:nvCxnSpPr>
      <xdr:spPr>
        <a:xfrm>
          <a:off x="0" y="29537025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163288</xdr:colOff>
      <xdr:row>2</xdr:row>
      <xdr:rowOff>13608</xdr:rowOff>
    </xdr:from>
    <xdr:to>
      <xdr:col>1</xdr:col>
      <xdr:colOff>561976</xdr:colOff>
      <xdr:row>6</xdr:row>
      <xdr:rowOff>8490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858071-AA65-41DA-BD7C-3DFC412AC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8" y="404133"/>
          <a:ext cx="1160688" cy="756882"/>
        </a:xfrm>
        <a:prstGeom prst="rect">
          <a:avLst/>
        </a:prstGeom>
      </xdr:spPr>
    </xdr:pic>
    <xdr:clientData/>
  </xdr:twoCellAnchor>
  <xdr:twoCellAnchor>
    <xdr:from>
      <xdr:col>9</xdr:col>
      <xdr:colOff>1102179</xdr:colOff>
      <xdr:row>79</xdr:row>
      <xdr:rowOff>0</xdr:rowOff>
    </xdr:from>
    <xdr:to>
      <xdr:col>12</xdr:col>
      <xdr:colOff>105117</xdr:colOff>
      <xdr:row>79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C3B6840-7240-46AA-AEF9-E59EFF6BD925}"/>
            </a:ext>
          </a:extLst>
        </xdr:cNvPr>
        <xdr:cNvCxnSpPr/>
      </xdr:nvCxnSpPr>
      <xdr:spPr>
        <a:xfrm flipV="1">
          <a:off x="18218604" y="29537025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1632857</xdr:colOff>
      <xdr:row>21</xdr:row>
      <xdr:rowOff>1</xdr:rowOff>
    </xdr:from>
    <xdr:to>
      <xdr:col>7</xdr:col>
      <xdr:colOff>369868</xdr:colOff>
      <xdr:row>21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F8D4086-008D-4890-8018-641B2EB9B703}"/>
            </a:ext>
          </a:extLst>
        </xdr:cNvPr>
        <xdr:cNvCxnSpPr/>
      </xdr:nvCxnSpPr>
      <xdr:spPr>
        <a:xfrm flipV="1">
          <a:off x="8728982" y="65341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21</xdr:row>
      <xdr:rowOff>0</xdr:rowOff>
    </xdr:from>
    <xdr:to>
      <xdr:col>3</xdr:col>
      <xdr:colOff>0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B2C0538-7B16-4968-9486-DB38FBB9DC99}"/>
            </a:ext>
          </a:extLst>
        </xdr:cNvPr>
        <xdr:cNvCxnSpPr/>
      </xdr:nvCxnSpPr>
      <xdr:spPr>
        <a:xfrm>
          <a:off x="40821" y="65341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21</xdr:row>
      <xdr:rowOff>0</xdr:rowOff>
    </xdr:from>
    <xdr:to>
      <xdr:col>13</xdr:col>
      <xdr:colOff>105117</xdr:colOff>
      <xdr:row>21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AD787F-1E1F-4D43-947C-415ED67B2228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6</xdr:row>
      <xdr:rowOff>81643</xdr:rowOff>
    </xdr:from>
    <xdr:to>
      <xdr:col>1</xdr:col>
      <xdr:colOff>1062061</xdr:colOff>
      <xdr:row>10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0A914C-1897-4AE2-8820-27EC61F9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1224643"/>
          <a:ext cx="966810" cy="851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28</xdr:row>
      <xdr:rowOff>1</xdr:rowOff>
    </xdr:from>
    <xdr:to>
      <xdr:col>7</xdr:col>
      <xdr:colOff>369868</xdr:colOff>
      <xdr:row>28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6EF4E10-AD0F-4FD7-8574-6F4ABF870863}"/>
            </a:ext>
          </a:extLst>
        </xdr:cNvPr>
        <xdr:cNvCxnSpPr/>
      </xdr:nvCxnSpPr>
      <xdr:spPr>
        <a:xfrm flipV="1">
          <a:off x="8824232" y="9867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28</xdr:row>
      <xdr:rowOff>0</xdr:rowOff>
    </xdr:from>
    <xdr:to>
      <xdr:col>2</xdr:col>
      <xdr:colOff>1932214</xdr:colOff>
      <xdr:row>28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92A677-76F5-4539-A6EF-F0958FC90C7C}"/>
            </a:ext>
          </a:extLst>
        </xdr:cNvPr>
        <xdr:cNvCxnSpPr/>
      </xdr:nvCxnSpPr>
      <xdr:spPr>
        <a:xfrm>
          <a:off x="40821" y="9867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28</xdr:row>
      <xdr:rowOff>0</xdr:rowOff>
    </xdr:from>
    <xdr:to>
      <xdr:col>13</xdr:col>
      <xdr:colOff>105117</xdr:colOff>
      <xdr:row>28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3131EF3-9AC4-47E4-BF68-AF6A652282A7}"/>
            </a:ext>
          </a:extLst>
        </xdr:cNvPr>
        <xdr:cNvCxnSpPr/>
      </xdr:nvCxnSpPr>
      <xdr:spPr>
        <a:xfrm flipV="1">
          <a:off x="16237404" y="9867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3</xdr:row>
      <xdr:rowOff>81644</xdr:rowOff>
    </xdr:from>
    <xdr:to>
      <xdr:col>2</xdr:col>
      <xdr:colOff>514351</xdr:colOff>
      <xdr:row>8</xdr:row>
      <xdr:rowOff>169750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1F1053-5F3C-449F-AE46-4CAE0684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653144"/>
          <a:ext cx="1181100" cy="1040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ledesma\Downloads\NOMINA%20EMPLEADOS%20FIJOS%20SEPT.2024.xlsx" TargetMode="External"/><Relationship Id="rId1" Type="http://schemas.openxmlformats.org/officeDocument/2006/relationships/externalLinkPath" Target="/Users/laledesma/Downloads/NOMINA%20EMPLEADOS%20FIJOS%20SEPT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>
        <row r="43">
          <cell r="O43">
            <v>49000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2"/>
  <sheetViews>
    <sheetView view="pageBreakPreview" zoomScale="68" zoomScaleNormal="70" zoomScaleSheetLayoutView="68" workbookViewId="0">
      <selection activeCell="D15" sqref="D15"/>
    </sheetView>
  </sheetViews>
  <sheetFormatPr defaultColWidth="11.42578125" defaultRowHeight="15"/>
  <cols>
    <col min="1" max="1" width="19.140625" style="18" customWidth="1"/>
    <col min="2" max="2" width="44.7109375" style="51" customWidth="1"/>
    <col min="3" max="3" width="39.28515625" style="51" customWidth="1"/>
    <col min="4" max="4" width="13" style="2" customWidth="1"/>
    <col min="5" max="5" width="41.42578125" style="6" customWidth="1"/>
    <col min="6" max="6" width="24.5703125" customWidth="1"/>
    <col min="7" max="7" width="18.28515625" customWidth="1"/>
    <col min="8" max="8" width="22.5703125" customWidth="1"/>
    <col min="9" max="9" width="26.28515625" customWidth="1"/>
    <col min="10" max="10" width="20.28515625" customWidth="1"/>
    <col min="11" max="11" width="19.28515625" customWidth="1"/>
    <col min="12" max="12" width="21.7109375" customWidth="1"/>
    <col min="13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  <col min="30" max="30" width="17.7109375" customWidth="1"/>
    <col min="49" max="49" width="16.7109375" customWidth="1"/>
  </cols>
  <sheetData>
    <row r="1" spans="1:25" ht="15" customHeight="1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59"/>
      <c r="N1" s="59"/>
    </row>
    <row r="2" spans="1:25" ht="15" customHeigh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59"/>
      <c r="N2" s="59"/>
    </row>
    <row r="3" spans="1:25" ht="15" customHeight="1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59"/>
      <c r="N3" s="59"/>
    </row>
    <row r="4" spans="1:25" ht="15" customHeight="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59"/>
      <c r="N4" s="59"/>
    </row>
    <row r="5" spans="1:25" ht="15" customHeight="1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59"/>
      <c r="N5" s="59"/>
    </row>
    <row r="6" spans="1:25" ht="40.5" customHeight="1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59"/>
      <c r="N6" s="59"/>
    </row>
    <row r="7" spans="1:25" s="1" customFormat="1" ht="44.1" customHeight="1">
      <c r="A7" s="31" t="s">
        <v>1</v>
      </c>
      <c r="B7" s="32" t="s">
        <v>2</v>
      </c>
      <c r="C7" s="32" t="s">
        <v>3</v>
      </c>
      <c r="D7" s="31" t="s">
        <v>4</v>
      </c>
      <c r="E7" s="31" t="s">
        <v>5</v>
      </c>
      <c r="F7" s="31" t="s">
        <v>6</v>
      </c>
      <c r="G7" s="31" t="s">
        <v>7</v>
      </c>
      <c r="H7" s="31" t="s">
        <v>8</v>
      </c>
      <c r="I7" s="31" t="s">
        <v>9</v>
      </c>
      <c r="J7" s="31" t="s">
        <v>10</v>
      </c>
      <c r="K7" s="31"/>
      <c r="L7" s="31"/>
      <c r="M7" s="57"/>
      <c r="N7" s="57"/>
    </row>
    <row r="8" spans="1:25" ht="24.95" customHeight="1">
      <c r="A8" s="208" t="s">
        <v>11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57"/>
      <c r="N8" s="57"/>
    </row>
    <row r="9" spans="1:25" ht="30" customHeight="1">
      <c r="A9" s="31" t="s">
        <v>12</v>
      </c>
      <c r="B9" s="32" t="s">
        <v>13</v>
      </c>
      <c r="C9" s="32" t="s">
        <v>14</v>
      </c>
      <c r="D9" s="31" t="s">
        <v>15</v>
      </c>
      <c r="E9" s="31" t="s">
        <v>16</v>
      </c>
      <c r="F9" s="31" t="s">
        <v>17</v>
      </c>
      <c r="G9" s="31" t="s">
        <v>18</v>
      </c>
      <c r="H9" s="31" t="s">
        <v>19</v>
      </c>
      <c r="I9" s="31" t="s">
        <v>20</v>
      </c>
      <c r="J9" s="31" t="s">
        <v>21</v>
      </c>
      <c r="K9" s="31" t="s">
        <v>22</v>
      </c>
      <c r="L9" s="31" t="s">
        <v>23</v>
      </c>
      <c r="M9" s="57"/>
      <c r="N9" s="57"/>
    </row>
    <row r="10" spans="1:25" ht="30" customHeight="1">
      <c r="A10" s="111">
        <v>1</v>
      </c>
      <c r="B10" s="26" t="s">
        <v>24</v>
      </c>
      <c r="C10" s="26" t="s">
        <v>25</v>
      </c>
      <c r="D10" s="23" t="s">
        <v>26</v>
      </c>
      <c r="E10" s="23" t="s">
        <v>27</v>
      </c>
      <c r="F10" s="27">
        <v>70000</v>
      </c>
      <c r="G10" s="27">
        <f t="shared" ref="G10:G18" si="0">F10*0.0287</f>
        <v>2009</v>
      </c>
      <c r="H10" s="27">
        <f>IF(F10&lt;75829.93,F10*0.0304,2305.23)</f>
        <v>2128</v>
      </c>
      <c r="I10" s="27">
        <v>5368.45</v>
      </c>
      <c r="J10" s="27">
        <v>125</v>
      </c>
      <c r="K10" s="27">
        <f>+G10+H10+I10+J10</f>
        <v>9630.4500000000007</v>
      </c>
      <c r="L10" s="27">
        <f>+F10-K10</f>
        <v>60369.55</v>
      </c>
      <c r="M10" s="57"/>
      <c r="N10" s="57"/>
    </row>
    <row r="11" spans="1:25" ht="30" customHeight="1">
      <c r="A11" s="111">
        <v>2</v>
      </c>
      <c r="B11" s="26" t="s">
        <v>28</v>
      </c>
      <c r="C11" s="26" t="s">
        <v>29</v>
      </c>
      <c r="D11" s="23" t="s">
        <v>30</v>
      </c>
      <c r="E11" s="23" t="s">
        <v>31</v>
      </c>
      <c r="F11" s="27">
        <v>245000</v>
      </c>
      <c r="G11" s="27">
        <v>7031.5</v>
      </c>
      <c r="H11" s="27">
        <v>5883.16</v>
      </c>
      <c r="I11" s="27">
        <v>46604.27</v>
      </c>
      <c r="J11" s="27">
        <v>25</v>
      </c>
      <c r="K11" s="27">
        <f>+G11+H11+I11+J11</f>
        <v>59543.929999999993</v>
      </c>
      <c r="L11" s="27">
        <f>+F11-K11</f>
        <v>185456.07</v>
      </c>
      <c r="M11" s="57"/>
      <c r="N11" s="57"/>
    </row>
    <row r="12" spans="1:25" ht="30" customHeight="1">
      <c r="A12" s="111">
        <v>3</v>
      </c>
      <c r="B12" s="26" t="s">
        <v>32</v>
      </c>
      <c r="C12" s="26" t="s">
        <v>33</v>
      </c>
      <c r="D12" s="23" t="s">
        <v>26</v>
      </c>
      <c r="E12" s="23" t="s">
        <v>31</v>
      </c>
      <c r="F12" s="27">
        <v>160000</v>
      </c>
      <c r="G12" s="27">
        <f t="shared" si="0"/>
        <v>4592</v>
      </c>
      <c r="H12" s="27">
        <v>4864</v>
      </c>
      <c r="I12" s="27">
        <v>26218.94</v>
      </c>
      <c r="J12" s="27">
        <v>10104</v>
      </c>
      <c r="K12" s="27">
        <v>45778.94</v>
      </c>
      <c r="L12" s="27">
        <f>+F12-K12</f>
        <v>114221.06</v>
      </c>
      <c r="M12" s="57"/>
      <c r="N12" s="57"/>
    </row>
    <row r="13" spans="1:25" ht="30" customHeight="1">
      <c r="A13" s="111">
        <v>4</v>
      </c>
      <c r="B13" s="26" t="s">
        <v>34</v>
      </c>
      <c r="C13" s="26" t="s">
        <v>35</v>
      </c>
      <c r="D13" s="23" t="s">
        <v>30</v>
      </c>
      <c r="E13" s="23" t="s">
        <v>31</v>
      </c>
      <c r="F13" s="27">
        <v>160000</v>
      </c>
      <c r="G13" s="27">
        <f t="shared" si="0"/>
        <v>4592</v>
      </c>
      <c r="H13" s="27">
        <v>4864</v>
      </c>
      <c r="I13" s="27">
        <v>25790.07</v>
      </c>
      <c r="J13" s="27">
        <v>7273.06</v>
      </c>
      <c r="K13" s="27">
        <f t="shared" ref="K13:K18" si="1">+G13+H13+I13+J13</f>
        <v>42519.13</v>
      </c>
      <c r="L13" s="27">
        <f>+F13-K13</f>
        <v>117480.87</v>
      </c>
      <c r="M13" s="57"/>
      <c r="N13" s="57"/>
    </row>
    <row r="14" spans="1:25" ht="30" customHeight="1">
      <c r="A14" s="111">
        <v>5</v>
      </c>
      <c r="B14" s="112" t="s">
        <v>36</v>
      </c>
      <c r="C14" s="26" t="s">
        <v>37</v>
      </c>
      <c r="D14" s="105" t="s">
        <v>26</v>
      </c>
      <c r="E14" s="23" t="s">
        <v>38</v>
      </c>
      <c r="F14" s="27">
        <v>48000</v>
      </c>
      <c r="G14" s="27">
        <f t="shared" si="0"/>
        <v>1377.6</v>
      </c>
      <c r="H14" s="27">
        <v>1459.2</v>
      </c>
      <c r="I14" s="27">
        <v>1571.73</v>
      </c>
      <c r="J14" s="27">
        <v>25</v>
      </c>
      <c r="K14" s="27">
        <f t="shared" si="1"/>
        <v>4433.5300000000007</v>
      </c>
      <c r="L14" s="27">
        <f>+F14-K14</f>
        <v>43566.47</v>
      </c>
      <c r="M14" s="57"/>
      <c r="N14" s="57"/>
    </row>
    <row r="15" spans="1:25" ht="30" customHeight="1">
      <c r="A15" s="111">
        <v>6</v>
      </c>
      <c r="B15" s="26" t="s">
        <v>39</v>
      </c>
      <c r="C15" s="26" t="s">
        <v>33</v>
      </c>
      <c r="D15" s="23" t="s">
        <v>26</v>
      </c>
      <c r="E15" s="23" t="s">
        <v>31</v>
      </c>
      <c r="F15" s="22">
        <v>160000</v>
      </c>
      <c r="G15" s="27">
        <f t="shared" si="0"/>
        <v>4592</v>
      </c>
      <c r="H15" s="22">
        <v>4864</v>
      </c>
      <c r="I15" s="27">
        <v>26218.94</v>
      </c>
      <c r="J15" s="22">
        <v>12211.34</v>
      </c>
      <c r="K15" s="22">
        <f t="shared" si="1"/>
        <v>47886.28</v>
      </c>
      <c r="L15" s="22">
        <f>F15-K15</f>
        <v>112113.72</v>
      </c>
      <c r="M15" s="57"/>
      <c r="N15" s="57"/>
    </row>
    <row r="16" spans="1:25" ht="30" customHeight="1">
      <c r="A16" s="111">
        <v>7</v>
      </c>
      <c r="B16" s="26" t="s">
        <v>40</v>
      </c>
      <c r="C16" s="26" t="s">
        <v>41</v>
      </c>
      <c r="D16" s="23" t="s">
        <v>26</v>
      </c>
      <c r="E16" s="23" t="s">
        <v>31</v>
      </c>
      <c r="F16" s="22">
        <v>100000</v>
      </c>
      <c r="G16" s="27">
        <f t="shared" si="0"/>
        <v>2870</v>
      </c>
      <c r="H16" s="22">
        <v>3040</v>
      </c>
      <c r="I16" s="27">
        <v>11676.57</v>
      </c>
      <c r="J16" s="22">
        <v>1740.46</v>
      </c>
      <c r="K16" s="22">
        <f t="shared" si="1"/>
        <v>19327.03</v>
      </c>
      <c r="L16" s="22">
        <f>F16-K16</f>
        <v>80672.97</v>
      </c>
      <c r="M16" s="57"/>
      <c r="N16" s="57"/>
      <c r="P16" s="60"/>
      <c r="Q16" s="215" t="s">
        <v>36</v>
      </c>
      <c r="R16" s="216"/>
      <c r="S16" s="216"/>
      <c r="T16" s="216"/>
      <c r="U16" s="216"/>
      <c r="V16" s="216"/>
      <c r="W16" s="216"/>
      <c r="X16" s="216"/>
      <c r="Y16" s="217"/>
    </row>
    <row r="17" spans="1:40" ht="30" customHeight="1">
      <c r="A17" s="111">
        <v>8</v>
      </c>
      <c r="B17" s="26" t="s">
        <v>42</v>
      </c>
      <c r="C17" s="26" t="s">
        <v>43</v>
      </c>
      <c r="D17" s="23" t="s">
        <v>26</v>
      </c>
      <c r="E17" s="97" t="s">
        <v>38</v>
      </c>
      <c r="F17" s="27">
        <v>60000</v>
      </c>
      <c r="G17" s="27">
        <f t="shared" si="0"/>
        <v>1722</v>
      </c>
      <c r="H17" s="27">
        <v>1824</v>
      </c>
      <c r="I17" s="27">
        <v>3486.65</v>
      </c>
      <c r="J17" s="27">
        <v>25</v>
      </c>
      <c r="K17" s="27">
        <f t="shared" si="1"/>
        <v>7057.65</v>
      </c>
      <c r="L17" s="22">
        <f>F17-K17</f>
        <v>52942.35</v>
      </c>
      <c r="M17" s="57"/>
      <c r="N17" s="57"/>
      <c r="P17" s="60"/>
      <c r="Q17" s="61"/>
      <c r="R17" s="61"/>
      <c r="S17" s="62" t="s">
        <v>17</v>
      </c>
      <c r="T17" s="62" t="s">
        <v>18</v>
      </c>
      <c r="U17" s="62" t="s">
        <v>19</v>
      </c>
      <c r="V17" s="62" t="s">
        <v>20</v>
      </c>
      <c r="W17" s="62" t="s">
        <v>21</v>
      </c>
      <c r="X17" s="62" t="s">
        <v>22</v>
      </c>
      <c r="Y17" s="62" t="s">
        <v>23</v>
      </c>
    </row>
    <row r="18" spans="1:40" ht="30" customHeight="1">
      <c r="A18" s="111">
        <v>9</v>
      </c>
      <c r="B18" s="26" t="s">
        <v>44</v>
      </c>
      <c r="C18" s="26" t="s">
        <v>45</v>
      </c>
      <c r="D18" s="23" t="s">
        <v>26</v>
      </c>
      <c r="E18" s="23" t="s">
        <v>38</v>
      </c>
      <c r="F18" s="107">
        <v>45000</v>
      </c>
      <c r="G18" s="27">
        <f t="shared" si="0"/>
        <v>1291.5</v>
      </c>
      <c r="H18" s="107">
        <f>IF(F18&lt;75829.93,F18*0.0304,2305.23)</f>
        <v>1368</v>
      </c>
      <c r="I18" s="27">
        <v>891.01</v>
      </c>
      <c r="J18" s="107">
        <v>1940.46</v>
      </c>
      <c r="K18" s="27">
        <f t="shared" si="1"/>
        <v>5490.97</v>
      </c>
      <c r="L18" s="107">
        <f>F18-K18</f>
        <v>39509.03</v>
      </c>
      <c r="M18" s="57"/>
      <c r="N18" s="57"/>
      <c r="O18" s="21"/>
      <c r="P18" s="63"/>
      <c r="Q18" s="61"/>
      <c r="R18" s="64" t="s">
        <v>46</v>
      </c>
      <c r="S18" s="65">
        <v>35000</v>
      </c>
      <c r="T18" s="66">
        <v>1004.5</v>
      </c>
      <c r="U18" s="66">
        <v>1064</v>
      </c>
      <c r="V18" s="66">
        <v>0</v>
      </c>
      <c r="W18" s="66">
        <v>25</v>
      </c>
      <c r="X18" s="67">
        <v>2093.5</v>
      </c>
      <c r="Y18" s="66">
        <v>32906.5</v>
      </c>
    </row>
    <row r="19" spans="1:40" ht="30" customHeight="1">
      <c r="A19" s="111">
        <v>10</v>
      </c>
      <c r="B19" s="26" t="s">
        <v>47</v>
      </c>
      <c r="C19" s="26" t="s">
        <v>48</v>
      </c>
      <c r="D19" s="23" t="s">
        <v>26</v>
      </c>
      <c r="E19" s="97" t="s">
        <v>38</v>
      </c>
      <c r="F19" s="27">
        <v>75000</v>
      </c>
      <c r="G19" s="27">
        <f>F19*0.0287</f>
        <v>2152.5</v>
      </c>
      <c r="H19" s="27">
        <v>2280</v>
      </c>
      <c r="I19" s="27">
        <v>6309.35</v>
      </c>
      <c r="J19" s="27">
        <v>1525</v>
      </c>
      <c r="K19" s="27">
        <f>+G19+H19+I19+J19</f>
        <v>12266.85</v>
      </c>
      <c r="L19" s="27">
        <f>+F19-K19</f>
        <v>62733.15</v>
      </c>
      <c r="M19" s="57"/>
      <c r="N19" s="57"/>
      <c r="P19" s="60"/>
      <c r="Q19" s="61"/>
      <c r="R19" s="64" t="s">
        <v>49</v>
      </c>
      <c r="S19" s="65">
        <v>5000</v>
      </c>
      <c r="T19" s="66">
        <v>143.5</v>
      </c>
      <c r="U19" s="66">
        <v>152</v>
      </c>
      <c r="V19" s="66">
        <v>442.65</v>
      </c>
      <c r="W19" s="66">
        <v>0</v>
      </c>
      <c r="X19" s="66">
        <v>738.15</v>
      </c>
      <c r="Y19" s="66">
        <v>4261.8500000000004</v>
      </c>
    </row>
    <row r="20" spans="1:40" ht="30" customHeight="1">
      <c r="A20" s="111">
        <v>11</v>
      </c>
      <c r="B20" s="121" t="s">
        <v>50</v>
      </c>
      <c r="C20" s="26" t="s">
        <v>51</v>
      </c>
      <c r="D20" s="23" t="s">
        <v>30</v>
      </c>
      <c r="E20" s="23" t="s">
        <v>38</v>
      </c>
      <c r="F20" s="27">
        <v>26000</v>
      </c>
      <c r="G20" s="27">
        <f>F20*0.0287</f>
        <v>746.2</v>
      </c>
      <c r="H20" s="27">
        <f>IF(F20&lt;75829.93,F20*0.0304,2305.23)</f>
        <v>790.4</v>
      </c>
      <c r="I20" s="27">
        <v>0</v>
      </c>
      <c r="J20" s="27">
        <v>1525</v>
      </c>
      <c r="K20" s="27">
        <f>+G20+H20+I20+J20</f>
        <v>3061.6</v>
      </c>
      <c r="L20" s="27">
        <f>+F20-K20</f>
        <v>22938.400000000001</v>
      </c>
      <c r="M20" s="57"/>
      <c r="N20" s="57"/>
      <c r="P20" s="60"/>
      <c r="Q20" s="61"/>
      <c r="R20" s="61" t="s">
        <v>52</v>
      </c>
      <c r="S20" s="84">
        <v>8000</v>
      </c>
      <c r="T20" s="61">
        <v>229.6</v>
      </c>
      <c r="U20" s="61">
        <v>243.2</v>
      </c>
      <c r="V20" s="61">
        <v>1129.08</v>
      </c>
      <c r="W20" s="61">
        <v>0</v>
      </c>
      <c r="X20" s="84">
        <f>T20+U20+V20</f>
        <v>1601.8799999999999</v>
      </c>
      <c r="Y20" s="93">
        <f>S20-X20</f>
        <v>6398.12</v>
      </c>
    </row>
    <row r="21" spans="1:40" ht="30" customHeight="1">
      <c r="A21" s="111">
        <v>12</v>
      </c>
      <c r="B21" s="26" t="s">
        <v>53</v>
      </c>
      <c r="C21" s="26" t="s">
        <v>54</v>
      </c>
      <c r="D21" s="23" t="s">
        <v>26</v>
      </c>
      <c r="E21" s="23" t="s">
        <v>38</v>
      </c>
      <c r="F21" s="27">
        <v>60000</v>
      </c>
      <c r="G21" s="27">
        <f>F21*0.0287</f>
        <v>1722</v>
      </c>
      <c r="H21" s="27">
        <v>1824</v>
      </c>
      <c r="I21" s="27">
        <v>3486.65</v>
      </c>
      <c r="J21" s="27">
        <v>2225</v>
      </c>
      <c r="K21" s="27">
        <f>+G21+H21+I21+J21</f>
        <v>9257.65</v>
      </c>
      <c r="L21" s="27">
        <f>+F21-K21</f>
        <v>50742.35</v>
      </c>
      <c r="M21" s="57"/>
      <c r="N21" s="57"/>
      <c r="P21" s="60"/>
      <c r="Q21" s="61"/>
      <c r="R21" s="64" t="s">
        <v>55</v>
      </c>
      <c r="S21" s="68">
        <f t="shared" ref="S21:X21" si="2">SUM(S18:S20)</f>
        <v>48000</v>
      </c>
      <c r="T21" s="69">
        <f t="shared" si="2"/>
        <v>1377.6</v>
      </c>
      <c r="U21" s="69">
        <f t="shared" si="2"/>
        <v>1459.2</v>
      </c>
      <c r="V21" s="69">
        <f t="shared" si="2"/>
        <v>1571.73</v>
      </c>
      <c r="W21" s="69">
        <f t="shared" si="2"/>
        <v>25</v>
      </c>
      <c r="X21" s="69">
        <f t="shared" si="2"/>
        <v>4433.53</v>
      </c>
      <c r="Y21" s="69">
        <f>S21-X21</f>
        <v>43566.47</v>
      </c>
    </row>
    <row r="22" spans="1:40" ht="30" customHeight="1">
      <c r="A22" s="111">
        <v>13</v>
      </c>
      <c r="B22" s="106" t="s">
        <v>56</v>
      </c>
      <c r="C22" s="106" t="s">
        <v>57</v>
      </c>
      <c r="D22" s="23" t="s">
        <v>26</v>
      </c>
      <c r="E22" s="97" t="s">
        <v>38</v>
      </c>
      <c r="F22" s="27">
        <v>80000</v>
      </c>
      <c r="G22" s="27">
        <f>F22*0.0287</f>
        <v>2296</v>
      </c>
      <c r="H22" s="27">
        <v>2432</v>
      </c>
      <c r="I22" s="27">
        <v>7400.94</v>
      </c>
      <c r="J22" s="27">
        <v>25</v>
      </c>
      <c r="K22" s="27">
        <f>+G22+H22+I22+J22</f>
        <v>12153.939999999999</v>
      </c>
      <c r="L22" s="27">
        <f>+F22-K22</f>
        <v>67846.06</v>
      </c>
      <c r="M22" s="57"/>
      <c r="N22" s="57"/>
      <c r="S22" s="102"/>
    </row>
    <row r="23" spans="1:40" ht="30" customHeight="1">
      <c r="A23" s="111">
        <v>14</v>
      </c>
      <c r="B23" s="106" t="s">
        <v>58</v>
      </c>
      <c r="C23" s="106" t="s">
        <v>59</v>
      </c>
      <c r="D23" s="23" t="s">
        <v>30</v>
      </c>
      <c r="E23" s="97" t="s">
        <v>38</v>
      </c>
      <c r="F23" s="27">
        <v>40000</v>
      </c>
      <c r="G23" s="27">
        <f>F23*0.0287</f>
        <v>1148</v>
      </c>
      <c r="H23" s="27">
        <v>442.65</v>
      </c>
      <c r="I23" s="27">
        <v>1216</v>
      </c>
      <c r="J23" s="27">
        <v>25</v>
      </c>
      <c r="K23" s="27">
        <f>+G23+H23+I23+J23</f>
        <v>2831.65</v>
      </c>
      <c r="L23" s="27">
        <f>+F23-K23</f>
        <v>37168.35</v>
      </c>
      <c r="M23" s="57"/>
      <c r="N23" s="57"/>
      <c r="S23" s="102"/>
    </row>
    <row r="24" spans="1:40" ht="30" customHeight="1">
      <c r="A24" s="29" t="s">
        <v>60</v>
      </c>
      <c r="B24" s="36"/>
      <c r="C24" s="36"/>
      <c r="D24" s="23"/>
      <c r="E24" s="29"/>
      <c r="F24" s="28">
        <f t="shared" ref="F24:L24" si="3">SUM(F10:F23)</f>
        <v>1329000</v>
      </c>
      <c r="G24" s="28">
        <f t="shared" si="3"/>
        <v>38142.299999999996</v>
      </c>
      <c r="H24" s="28">
        <f t="shared" si="3"/>
        <v>38063.410000000003</v>
      </c>
      <c r="I24" s="28">
        <f t="shared" si="3"/>
        <v>166239.56999999998</v>
      </c>
      <c r="J24" s="28">
        <f t="shared" si="3"/>
        <v>38794.32</v>
      </c>
      <c r="K24" s="28">
        <f t="shared" si="3"/>
        <v>281239.60000000003</v>
      </c>
      <c r="L24" s="28">
        <f t="shared" si="3"/>
        <v>1047760.4</v>
      </c>
      <c r="M24" s="57"/>
      <c r="N24" s="57"/>
      <c r="P24" s="60"/>
      <c r="Q24" s="215" t="s">
        <v>61</v>
      </c>
      <c r="R24" s="216"/>
      <c r="S24" s="216"/>
      <c r="T24" s="216"/>
      <c r="U24" s="216"/>
      <c r="V24" s="216"/>
      <c r="W24" s="216"/>
      <c r="X24" s="216"/>
      <c r="Y24" s="217"/>
      <c r="AD24" s="26" t="s">
        <v>62</v>
      </c>
      <c r="AE24" s="26" t="s">
        <v>63</v>
      </c>
      <c r="AF24" s="23" t="s">
        <v>30</v>
      </c>
      <c r="AG24" s="97" t="s">
        <v>38</v>
      </c>
      <c r="AH24" s="27">
        <v>80000</v>
      </c>
      <c r="AI24" s="27">
        <f>AH24*0.0287</f>
        <v>2296</v>
      </c>
      <c r="AJ24" s="27">
        <v>2432</v>
      </c>
      <c r="AK24" s="27">
        <v>7400.94</v>
      </c>
      <c r="AL24" s="27">
        <v>25</v>
      </c>
      <c r="AM24" s="27">
        <f>+AI24+AJ24+AK24+AL24</f>
        <v>12153.939999999999</v>
      </c>
      <c r="AN24" s="28">
        <f>+AH24-AM24</f>
        <v>67846.06</v>
      </c>
    </row>
    <row r="25" spans="1:40" ht="30" customHeight="1">
      <c r="A25" s="223" t="s">
        <v>64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5"/>
      <c r="M25" s="57"/>
      <c r="N25" s="57"/>
      <c r="O25" s="94"/>
      <c r="P25" s="60"/>
      <c r="Q25" s="61"/>
      <c r="R25" s="61"/>
      <c r="S25" s="62" t="s">
        <v>17</v>
      </c>
      <c r="T25" s="62" t="s">
        <v>18</v>
      </c>
      <c r="U25" s="62" t="s">
        <v>19</v>
      </c>
      <c r="V25" s="62" t="s">
        <v>20</v>
      </c>
      <c r="W25" s="62" t="s">
        <v>21</v>
      </c>
      <c r="X25" s="62" t="s">
        <v>22</v>
      </c>
      <c r="Y25" s="62" t="s">
        <v>23</v>
      </c>
      <c r="Z25" s="43"/>
    </row>
    <row r="26" spans="1:40" ht="30" customHeight="1">
      <c r="A26" s="31" t="s">
        <v>12</v>
      </c>
      <c r="B26" s="32" t="s">
        <v>13</v>
      </c>
      <c r="C26" s="32" t="s">
        <v>14</v>
      </c>
      <c r="D26" s="31" t="s">
        <v>15</v>
      </c>
      <c r="E26" s="32" t="s">
        <v>16</v>
      </c>
      <c r="F26" s="31" t="s">
        <v>17</v>
      </c>
      <c r="G26" s="31" t="s">
        <v>18</v>
      </c>
      <c r="H26" s="31" t="s">
        <v>19</v>
      </c>
      <c r="I26" s="31" t="s">
        <v>20</v>
      </c>
      <c r="J26" s="31" t="s">
        <v>21</v>
      </c>
      <c r="K26" s="31" t="s">
        <v>22</v>
      </c>
      <c r="L26" s="31" t="s">
        <v>23</v>
      </c>
      <c r="M26" s="57"/>
      <c r="N26" s="57"/>
      <c r="O26" s="43"/>
      <c r="P26" s="63"/>
      <c r="Q26" s="61"/>
      <c r="R26" s="64" t="s">
        <v>46</v>
      </c>
      <c r="S26" s="65">
        <v>35000</v>
      </c>
      <c r="T26" s="103">
        <v>1004.5</v>
      </c>
      <c r="U26" s="103">
        <v>1064</v>
      </c>
      <c r="V26" s="103">
        <v>0</v>
      </c>
      <c r="W26" s="103">
        <v>1940.46</v>
      </c>
      <c r="X26" s="104">
        <f>T26+U26+W26</f>
        <v>4008.96</v>
      </c>
      <c r="Y26" s="103">
        <f>S26-X26</f>
        <v>30991.040000000001</v>
      </c>
      <c r="Z26" s="43"/>
    </row>
    <row r="27" spans="1:40" ht="30" customHeight="1">
      <c r="A27" s="111">
        <v>15</v>
      </c>
      <c r="B27" s="26" t="s">
        <v>65</v>
      </c>
      <c r="C27" s="26" t="s">
        <v>66</v>
      </c>
      <c r="D27" s="23" t="s">
        <v>26</v>
      </c>
      <c r="E27" s="23" t="s">
        <v>27</v>
      </c>
      <c r="F27" s="27">
        <v>60000</v>
      </c>
      <c r="G27" s="27">
        <f>F27*0.0287</f>
        <v>1722</v>
      </c>
      <c r="H27" s="27">
        <v>1824</v>
      </c>
      <c r="I27" s="27">
        <v>3486.65</v>
      </c>
      <c r="J27" s="127">
        <v>31402</v>
      </c>
      <c r="K27" s="127">
        <v>38823.42</v>
      </c>
      <c r="L27" s="27">
        <v>21176.58</v>
      </c>
      <c r="M27" s="57"/>
      <c r="N27" s="57"/>
      <c r="O27" s="43"/>
      <c r="P27" s="60"/>
      <c r="Q27" s="61"/>
      <c r="R27" s="64" t="s">
        <v>49</v>
      </c>
      <c r="S27" s="65">
        <v>10000</v>
      </c>
      <c r="T27" s="103">
        <v>287</v>
      </c>
      <c r="U27" s="103">
        <v>304</v>
      </c>
      <c r="V27" s="103">
        <v>891.01</v>
      </c>
      <c r="W27" s="103">
        <v>0</v>
      </c>
      <c r="X27" s="103">
        <f>T27+U27+V27</f>
        <v>1482.01</v>
      </c>
      <c r="Y27" s="103">
        <f>S27-X27</f>
        <v>8517.99</v>
      </c>
      <c r="Z27" s="43"/>
    </row>
    <row r="28" spans="1:40" ht="30" customHeight="1">
      <c r="A28" s="29" t="s">
        <v>60</v>
      </c>
      <c r="B28" s="46"/>
      <c r="C28" s="46"/>
      <c r="D28" s="33"/>
      <c r="E28" s="34"/>
      <c r="F28" s="28">
        <f>+F27</f>
        <v>60000</v>
      </c>
      <c r="G28" s="28">
        <f>SUM(G27)</f>
        <v>1722</v>
      </c>
      <c r="H28" s="28">
        <f>SUM(H27)</f>
        <v>1824</v>
      </c>
      <c r="I28" s="28">
        <f>SUM(I27)</f>
        <v>3486.65</v>
      </c>
      <c r="J28" s="128">
        <f>SUM(J27)</f>
        <v>31402</v>
      </c>
      <c r="K28" s="128">
        <f>SUM(K27)</f>
        <v>38823.42</v>
      </c>
      <c r="L28" s="28">
        <f>F28-K28</f>
        <v>21176.58</v>
      </c>
      <c r="M28" s="57"/>
      <c r="N28" s="57"/>
      <c r="O28" s="94"/>
      <c r="P28" s="60"/>
      <c r="Q28" s="61"/>
      <c r="R28" s="64" t="s">
        <v>55</v>
      </c>
      <c r="S28" s="68">
        <f t="shared" ref="S28:X28" si="4">SUM(S25:S27)</f>
        <v>45000</v>
      </c>
      <c r="T28" s="69">
        <f t="shared" si="4"/>
        <v>1291.5</v>
      </c>
      <c r="U28" s="69">
        <f t="shared" si="4"/>
        <v>1368</v>
      </c>
      <c r="V28" s="69">
        <f t="shared" si="4"/>
        <v>891.01</v>
      </c>
      <c r="W28" s="69">
        <f t="shared" si="4"/>
        <v>1940.46</v>
      </c>
      <c r="X28" s="69">
        <f t="shared" si="4"/>
        <v>5490.97</v>
      </c>
      <c r="Y28" s="69">
        <f>S28-X28</f>
        <v>39509.03</v>
      </c>
      <c r="Z28" s="43"/>
    </row>
    <row r="29" spans="1:40" ht="30" customHeight="1">
      <c r="A29" s="208" t="s">
        <v>67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57"/>
      <c r="N29" s="57"/>
      <c r="O29" s="19"/>
      <c r="P29" s="70"/>
      <c r="Q29" s="70"/>
      <c r="R29" s="60"/>
      <c r="S29" s="60"/>
      <c r="T29" s="60"/>
      <c r="U29" s="60"/>
      <c r="V29" s="60"/>
      <c r="W29" s="60"/>
      <c r="X29" s="60"/>
      <c r="Y29" s="60"/>
    </row>
    <row r="30" spans="1:40" ht="30" customHeight="1">
      <c r="A30" s="31" t="s">
        <v>12</v>
      </c>
      <c r="B30" s="32" t="s">
        <v>13</v>
      </c>
      <c r="C30" s="32" t="s">
        <v>14</v>
      </c>
      <c r="D30" s="31" t="s">
        <v>15</v>
      </c>
      <c r="E30" s="32" t="s">
        <v>16</v>
      </c>
      <c r="F30" s="31" t="s">
        <v>17</v>
      </c>
      <c r="G30" s="31" t="s">
        <v>18</v>
      </c>
      <c r="H30" s="31" t="s">
        <v>19</v>
      </c>
      <c r="I30" s="31" t="s">
        <v>20</v>
      </c>
      <c r="J30" s="31" t="s">
        <v>21</v>
      </c>
      <c r="K30" s="31" t="s">
        <v>22</v>
      </c>
      <c r="L30" s="31" t="s">
        <v>23</v>
      </c>
      <c r="M30" s="57"/>
      <c r="N30" s="57"/>
      <c r="O30" s="19"/>
      <c r="P30" s="70"/>
      <c r="Q30" s="215" t="s">
        <v>68</v>
      </c>
      <c r="R30" s="216"/>
      <c r="S30" s="216"/>
      <c r="T30" s="216"/>
      <c r="U30" s="216"/>
      <c r="V30" s="216"/>
      <c r="W30" s="216"/>
      <c r="X30" s="216"/>
      <c r="Y30" s="217"/>
    </row>
    <row r="31" spans="1:40" s="43" customFormat="1" ht="30" customHeight="1">
      <c r="A31" s="111">
        <v>16</v>
      </c>
      <c r="B31" s="26" t="s">
        <v>69</v>
      </c>
      <c r="C31" s="26" t="s">
        <v>70</v>
      </c>
      <c r="D31" s="105" t="s">
        <v>30</v>
      </c>
      <c r="E31" s="23" t="s">
        <v>27</v>
      </c>
      <c r="F31" s="22">
        <v>50000</v>
      </c>
      <c r="G31" s="22">
        <f>F31*0.0287</f>
        <v>1435</v>
      </c>
      <c r="H31" s="22">
        <f>IF(F31&lt;75829.93,F31*0.0304,2305.23)</f>
        <v>1520</v>
      </c>
      <c r="I31" s="22">
        <v>1854</v>
      </c>
      <c r="J31" s="22">
        <v>4470.26</v>
      </c>
      <c r="K31" s="22">
        <f>G31+H31+I31+J31</f>
        <v>9279.26</v>
      </c>
      <c r="L31" s="22">
        <f>+F31-K31</f>
        <v>40720.74</v>
      </c>
      <c r="M31" s="57"/>
      <c r="N31" s="57"/>
      <c r="O31" s="19"/>
      <c r="P31" s="70"/>
      <c r="Q31" s="61"/>
      <c r="R31" s="61"/>
      <c r="S31" s="62" t="s">
        <v>17</v>
      </c>
      <c r="T31" s="62" t="s">
        <v>18</v>
      </c>
      <c r="U31" s="62" t="s">
        <v>19</v>
      </c>
      <c r="V31" s="62" t="s">
        <v>20</v>
      </c>
      <c r="W31" s="62" t="s">
        <v>21</v>
      </c>
      <c r="X31" s="62" t="s">
        <v>22</v>
      </c>
      <c r="Y31" s="62" t="s">
        <v>23</v>
      </c>
      <c r="Z31"/>
      <c r="AA31"/>
      <c r="AB31"/>
    </row>
    <row r="32" spans="1:40" ht="30" customHeight="1">
      <c r="A32" s="111">
        <v>17</v>
      </c>
      <c r="B32" s="26" t="s">
        <v>71</v>
      </c>
      <c r="C32" s="26" t="s">
        <v>41</v>
      </c>
      <c r="D32" s="23" t="s">
        <v>26</v>
      </c>
      <c r="E32" s="23" t="s">
        <v>27</v>
      </c>
      <c r="F32" s="27">
        <v>60000</v>
      </c>
      <c r="G32" s="27">
        <f>F32*0.0287</f>
        <v>1722</v>
      </c>
      <c r="H32" s="22">
        <f>IF(F32&lt;75829.93,F32*0.0304,2305.23)</f>
        <v>1824</v>
      </c>
      <c r="I32" s="27">
        <v>3486.65</v>
      </c>
      <c r="J32" s="27">
        <v>145</v>
      </c>
      <c r="K32" s="22">
        <f>G32+H32+I32+J32</f>
        <v>7177.65</v>
      </c>
      <c r="L32" s="27">
        <f>+F32-K32</f>
        <v>52822.35</v>
      </c>
      <c r="M32" s="57"/>
      <c r="N32" s="57"/>
      <c r="O32" s="19"/>
      <c r="P32" s="70"/>
      <c r="Q32" s="61"/>
      <c r="R32" s="64" t="s">
        <v>46</v>
      </c>
      <c r="S32" s="65">
        <f>[1]Hoja1!$O$43</f>
        <v>49000</v>
      </c>
      <c r="T32" s="92">
        <v>1406.3</v>
      </c>
      <c r="U32" s="92">
        <v>1489.6</v>
      </c>
      <c r="V32" s="92">
        <v>1712.86</v>
      </c>
      <c r="W32" s="66">
        <v>31790.77</v>
      </c>
      <c r="X32" s="67">
        <f>T32+U32+V32+W32</f>
        <v>36399.53</v>
      </c>
      <c r="Y32" s="66">
        <f>S32-X32</f>
        <v>12600.470000000001</v>
      </c>
    </row>
    <row r="33" spans="1:49" ht="30" customHeight="1">
      <c r="A33" s="111">
        <v>18</v>
      </c>
      <c r="B33" s="26" t="s">
        <v>72</v>
      </c>
      <c r="C33" s="26" t="s">
        <v>41</v>
      </c>
      <c r="D33" s="105" t="s">
        <v>26</v>
      </c>
      <c r="E33" s="23" t="s">
        <v>38</v>
      </c>
      <c r="F33" s="22">
        <v>100000</v>
      </c>
      <c r="G33" s="22">
        <f>F33*0.0287</f>
        <v>2870</v>
      </c>
      <c r="H33" s="22">
        <v>3040</v>
      </c>
      <c r="I33" s="22">
        <v>11247.71</v>
      </c>
      <c r="J33" s="22">
        <v>3655.92</v>
      </c>
      <c r="K33" s="22">
        <f>G33+H33+I33+J33</f>
        <v>20813.629999999997</v>
      </c>
      <c r="L33" s="22">
        <f>+F33-K33</f>
        <v>79186.37</v>
      </c>
      <c r="M33" s="57"/>
      <c r="N33" s="57"/>
      <c r="O33" s="19"/>
      <c r="P33" s="70"/>
      <c r="Q33" s="61"/>
      <c r="R33" s="64" t="s">
        <v>73</v>
      </c>
      <c r="S33" s="65">
        <v>11000</v>
      </c>
      <c r="T33" s="66">
        <v>315.7</v>
      </c>
      <c r="U33" s="66">
        <v>334.4</v>
      </c>
      <c r="V33" s="66">
        <v>1773.79</v>
      </c>
      <c r="W33" s="66">
        <v>0</v>
      </c>
      <c r="X33" s="66">
        <v>2423.89</v>
      </c>
      <c r="Y33" s="71">
        <v>8576.11</v>
      </c>
    </row>
    <row r="34" spans="1:49" ht="30" customHeight="1">
      <c r="A34" s="111">
        <v>19</v>
      </c>
      <c r="B34" s="26" t="s">
        <v>74</v>
      </c>
      <c r="C34" s="26" t="s">
        <v>75</v>
      </c>
      <c r="D34" s="105" t="s">
        <v>26</v>
      </c>
      <c r="E34" s="23" t="s">
        <v>38</v>
      </c>
      <c r="F34" s="22">
        <v>45000</v>
      </c>
      <c r="G34" s="22">
        <f>F34*0.0287</f>
        <v>1291.5</v>
      </c>
      <c r="H34" s="22">
        <f>IF(F34&lt;75829.93,F34*0.0304,2305.23)</f>
        <v>1368</v>
      </c>
      <c r="I34" s="22">
        <v>1148.32</v>
      </c>
      <c r="J34" s="22">
        <v>25</v>
      </c>
      <c r="K34" s="22">
        <f>G34+H34+I34+J34</f>
        <v>3832.8199999999997</v>
      </c>
      <c r="L34" s="22">
        <f>+F34-K34</f>
        <v>41167.18</v>
      </c>
      <c r="M34" s="57"/>
      <c r="N34" s="57"/>
      <c r="O34" s="19"/>
      <c r="P34" s="70"/>
      <c r="Q34" s="61"/>
      <c r="R34" s="64" t="s">
        <v>55</v>
      </c>
      <c r="S34" s="68">
        <f>+S32+S33</f>
        <v>60000</v>
      </c>
      <c r="T34" s="69">
        <f>T32+T33</f>
        <v>1722</v>
      </c>
      <c r="U34" s="69">
        <f>U32+U33</f>
        <v>1824</v>
      </c>
      <c r="V34" s="69">
        <f>+V32+V33</f>
        <v>3486.6499999999996</v>
      </c>
      <c r="W34" s="69">
        <f>W32+W33</f>
        <v>31790.77</v>
      </c>
      <c r="X34" s="69">
        <f>+X32+X33</f>
        <v>38823.42</v>
      </c>
      <c r="Y34" s="69">
        <f>SUM(Y32:Y33)</f>
        <v>21176.58</v>
      </c>
    </row>
    <row r="35" spans="1:49" ht="30" customHeight="1">
      <c r="A35" s="29" t="s">
        <v>60</v>
      </c>
      <c r="B35" s="36"/>
      <c r="C35" s="36"/>
      <c r="D35" s="37"/>
      <c r="E35" s="29"/>
      <c r="F35" s="28">
        <f>SUM(F31:F34)</f>
        <v>255000</v>
      </c>
      <c r="G35" s="28">
        <f t="shared" ref="G35:L35" si="5">SUM(G31:G34)</f>
        <v>7318.5</v>
      </c>
      <c r="H35" s="28">
        <f>SUM(H31:H34)</f>
        <v>7752</v>
      </c>
      <c r="I35" s="28">
        <f>SUM(I31:I34)</f>
        <v>17736.68</v>
      </c>
      <c r="J35" s="28">
        <f>SUM(J31:J34)</f>
        <v>8296.18</v>
      </c>
      <c r="K35" s="28">
        <f t="shared" si="5"/>
        <v>41103.359999999993</v>
      </c>
      <c r="L35" s="28">
        <f t="shared" si="5"/>
        <v>213896.63999999998</v>
      </c>
      <c r="M35" s="57"/>
      <c r="N35" s="57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49" ht="35.25" customHeight="1">
      <c r="A36" s="208" t="s">
        <v>76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57"/>
      <c r="N36" s="57"/>
      <c r="P36" s="60"/>
      <c r="Q36" s="214" t="s">
        <v>77</v>
      </c>
      <c r="R36" s="214"/>
      <c r="S36" s="214"/>
      <c r="T36" s="214"/>
      <c r="U36" s="214"/>
      <c r="V36" s="214"/>
      <c r="W36" s="214"/>
      <c r="X36" s="214"/>
      <c r="Y36" s="214"/>
    </row>
    <row r="37" spans="1:49" ht="45.75" customHeight="1">
      <c r="A37" s="31" t="s">
        <v>12</v>
      </c>
      <c r="B37" s="32" t="s">
        <v>13</v>
      </c>
      <c r="C37" s="32" t="s">
        <v>14</v>
      </c>
      <c r="D37" s="31" t="s">
        <v>15</v>
      </c>
      <c r="E37" s="32" t="s">
        <v>16</v>
      </c>
      <c r="F37" s="31" t="s">
        <v>17</v>
      </c>
      <c r="G37" s="31" t="s">
        <v>18</v>
      </c>
      <c r="H37" s="31" t="s">
        <v>19</v>
      </c>
      <c r="I37" s="31" t="s">
        <v>20</v>
      </c>
      <c r="J37" s="31" t="s">
        <v>21</v>
      </c>
      <c r="K37" s="31" t="s">
        <v>22</v>
      </c>
      <c r="L37" s="31" t="s">
        <v>23</v>
      </c>
      <c r="M37" s="57"/>
      <c r="N37" s="57"/>
      <c r="P37" s="60"/>
      <c r="Q37" s="61"/>
      <c r="R37" s="61"/>
      <c r="S37" s="62" t="s">
        <v>17</v>
      </c>
      <c r="T37" s="62" t="s">
        <v>18</v>
      </c>
      <c r="U37" s="62" t="s">
        <v>19</v>
      </c>
      <c r="V37" s="62" t="s">
        <v>20</v>
      </c>
      <c r="W37" s="62" t="s">
        <v>21</v>
      </c>
      <c r="X37" s="62" t="s">
        <v>22</v>
      </c>
      <c r="Y37" s="62" t="s">
        <v>23</v>
      </c>
    </row>
    <row r="38" spans="1:49" ht="38.25" customHeight="1">
      <c r="A38" s="111">
        <v>20</v>
      </c>
      <c r="B38" s="121" t="s">
        <v>78</v>
      </c>
      <c r="C38" s="26" t="s">
        <v>79</v>
      </c>
      <c r="D38" s="105" t="s">
        <v>26</v>
      </c>
      <c r="E38" s="23" t="s">
        <v>27</v>
      </c>
      <c r="F38" s="22">
        <v>100000</v>
      </c>
      <c r="G38" s="22">
        <f>F38*0.0287</f>
        <v>2870</v>
      </c>
      <c r="H38" s="22">
        <v>3040</v>
      </c>
      <c r="I38" s="22">
        <v>12105.44</v>
      </c>
      <c r="J38" s="22">
        <v>2385</v>
      </c>
      <c r="K38" s="22">
        <f>G38+H38+I38+J38</f>
        <v>20400.440000000002</v>
      </c>
      <c r="L38" s="22">
        <f>+F38-K38</f>
        <v>79599.56</v>
      </c>
      <c r="M38" s="57"/>
      <c r="N38" s="57"/>
      <c r="P38" s="60"/>
      <c r="Q38" s="61"/>
      <c r="R38" s="64" t="s">
        <v>46</v>
      </c>
      <c r="S38" s="22">
        <v>45000</v>
      </c>
      <c r="T38" s="22">
        <f>S38*0.0287</f>
        <v>1291.5</v>
      </c>
      <c r="U38" s="22">
        <f>IF(S38&lt;75829.93,S38*0.0304,2305.23)</f>
        <v>1368</v>
      </c>
      <c r="V38" s="22">
        <v>891.01</v>
      </c>
      <c r="W38" s="22">
        <v>2040.46</v>
      </c>
      <c r="X38" s="22">
        <f>T38+U38+V38+W38</f>
        <v>5590.97</v>
      </c>
      <c r="Y38" s="99">
        <v>39409.03</v>
      </c>
    </row>
    <row r="39" spans="1:49" ht="32.25" customHeight="1">
      <c r="A39" s="111">
        <v>21</v>
      </c>
      <c r="B39" s="26" t="s">
        <v>77</v>
      </c>
      <c r="C39" s="26" t="s">
        <v>80</v>
      </c>
      <c r="D39" s="105" t="s">
        <v>30</v>
      </c>
      <c r="E39" s="23" t="s">
        <v>27</v>
      </c>
      <c r="F39" s="22">
        <v>55000</v>
      </c>
      <c r="G39" s="22">
        <f>F39*0.0287</f>
        <v>1578.5</v>
      </c>
      <c r="H39" s="22">
        <f>IF(F39&lt;75829.93,F39*0.0304,2305.23)</f>
        <v>1672</v>
      </c>
      <c r="I39" s="22">
        <v>2302.36</v>
      </c>
      <c r="J39" s="22">
        <v>2040.46</v>
      </c>
      <c r="K39" s="22">
        <f>G39+H39+I39+J39</f>
        <v>7593.3200000000006</v>
      </c>
      <c r="L39" s="22">
        <f>+F39-K39</f>
        <v>47406.68</v>
      </c>
      <c r="M39" s="57"/>
      <c r="N39" s="57"/>
      <c r="P39" s="60"/>
      <c r="Q39" s="61"/>
      <c r="R39" s="64" t="s">
        <v>49</v>
      </c>
      <c r="S39" s="22">
        <v>10000</v>
      </c>
      <c r="T39" s="100">
        <v>287</v>
      </c>
      <c r="U39" s="100">
        <v>304</v>
      </c>
      <c r="V39" s="100">
        <v>1411.35</v>
      </c>
      <c r="W39" s="66">
        <v>0</v>
      </c>
      <c r="X39" s="101">
        <v>2002.35</v>
      </c>
      <c r="Y39" s="66">
        <v>7997.65</v>
      </c>
    </row>
    <row r="40" spans="1:49" ht="36" customHeight="1">
      <c r="A40" s="111">
        <v>22</v>
      </c>
      <c r="B40" s="26" t="s">
        <v>81</v>
      </c>
      <c r="C40" s="106" t="s">
        <v>82</v>
      </c>
      <c r="D40" s="105" t="s">
        <v>26</v>
      </c>
      <c r="E40" s="23" t="s">
        <v>38</v>
      </c>
      <c r="F40" s="22">
        <v>37000</v>
      </c>
      <c r="G40" s="22">
        <f>F40*0.0287</f>
        <v>1061.9000000000001</v>
      </c>
      <c r="H40" s="22">
        <f>IF(F40&lt;75829.93,F40*0.0304,2305.23)</f>
        <v>1124.8</v>
      </c>
      <c r="I40" s="22">
        <v>19.239999999999998</v>
      </c>
      <c r="J40" s="22">
        <v>3149.91</v>
      </c>
      <c r="K40" s="22">
        <f>G40+H40+I40+J40</f>
        <v>5355.8499999999995</v>
      </c>
      <c r="L40" s="22">
        <f>+F40-K40</f>
        <v>31644.15</v>
      </c>
      <c r="M40" s="57"/>
      <c r="N40" s="57"/>
      <c r="P40" s="60"/>
      <c r="Q40" s="61"/>
      <c r="R40" s="64" t="s">
        <v>55</v>
      </c>
      <c r="S40" s="22">
        <f>+S38+S39</f>
        <v>55000</v>
      </c>
      <c r="T40" s="69">
        <f>T38+T39</f>
        <v>1578.5</v>
      </c>
      <c r="U40" s="69">
        <f>U38+U39</f>
        <v>1672</v>
      </c>
      <c r="V40" s="69">
        <f>+V38+V39</f>
        <v>2302.3599999999997</v>
      </c>
      <c r="W40" s="69">
        <f>W38+W39</f>
        <v>2040.46</v>
      </c>
      <c r="X40" s="69">
        <f>+X38+X39</f>
        <v>7593.32</v>
      </c>
      <c r="Y40" s="69">
        <f>+Y38+Y39</f>
        <v>47406.68</v>
      </c>
    </row>
    <row r="41" spans="1:49" ht="27.75" customHeight="1">
      <c r="A41" s="29" t="s">
        <v>60</v>
      </c>
      <c r="B41" s="48"/>
      <c r="C41" s="48"/>
      <c r="D41" s="37"/>
      <c r="E41" s="29"/>
      <c r="F41" s="28">
        <f>SUM(F38:F40)</f>
        <v>192000</v>
      </c>
      <c r="G41" s="28">
        <f>+SUM(G38:G40)</f>
        <v>5510.4</v>
      </c>
      <c r="H41" s="28">
        <f>+SUM(H38:H40)</f>
        <v>5836.8</v>
      </c>
      <c r="I41" s="28">
        <v>14427.04</v>
      </c>
      <c r="J41" s="28">
        <f>SUM(J38:J40)</f>
        <v>7575.37</v>
      </c>
      <c r="K41" s="28">
        <f>SUM(K38:K40)</f>
        <v>33349.61</v>
      </c>
      <c r="L41" s="28">
        <f>SUM(L38:L40)</f>
        <v>158650.38999999998</v>
      </c>
      <c r="M41" s="57"/>
      <c r="N41" s="57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49" ht="30" customHeight="1">
      <c r="A42" s="208" t="s">
        <v>83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57"/>
      <c r="N42" s="57"/>
      <c r="P42" s="60"/>
      <c r="Q42" s="215" t="s">
        <v>84</v>
      </c>
      <c r="R42" s="216"/>
      <c r="S42" s="216"/>
      <c r="T42" s="216"/>
      <c r="U42" s="216"/>
      <c r="V42" s="216"/>
      <c r="W42" s="216"/>
      <c r="X42" s="216"/>
      <c r="Y42" s="217"/>
    </row>
    <row r="43" spans="1:49" ht="30" customHeight="1">
      <c r="A43" s="31" t="s">
        <v>12</v>
      </c>
      <c r="B43" s="32" t="s">
        <v>13</v>
      </c>
      <c r="C43" s="32" t="s">
        <v>14</v>
      </c>
      <c r="D43" s="31" t="s">
        <v>15</v>
      </c>
      <c r="E43" s="32" t="s">
        <v>16</v>
      </c>
      <c r="F43" s="31" t="s">
        <v>17</v>
      </c>
      <c r="G43" s="31" t="s">
        <v>18</v>
      </c>
      <c r="H43" s="31" t="s">
        <v>19</v>
      </c>
      <c r="I43" s="31" t="s">
        <v>20</v>
      </c>
      <c r="J43" s="31" t="s">
        <v>21</v>
      </c>
      <c r="K43" s="31" t="s">
        <v>22</v>
      </c>
      <c r="L43" s="31" t="s">
        <v>23</v>
      </c>
      <c r="M43" s="57"/>
      <c r="N43" s="57"/>
      <c r="P43" s="60"/>
      <c r="Q43" s="61"/>
      <c r="R43" s="61"/>
      <c r="S43" s="62" t="s">
        <v>17</v>
      </c>
      <c r="T43" s="62" t="s">
        <v>18</v>
      </c>
      <c r="U43" s="62" t="s">
        <v>19</v>
      </c>
      <c r="V43" s="62" t="s">
        <v>20</v>
      </c>
      <c r="W43" s="62" t="s">
        <v>21</v>
      </c>
      <c r="X43" s="62" t="s">
        <v>22</v>
      </c>
      <c r="Y43" s="62" t="s">
        <v>23</v>
      </c>
    </row>
    <row r="44" spans="1:49" ht="30" customHeight="1">
      <c r="A44" s="105">
        <v>23</v>
      </c>
      <c r="B44" s="26" t="s">
        <v>85</v>
      </c>
      <c r="C44" s="26" t="s">
        <v>86</v>
      </c>
      <c r="D44" s="105" t="s">
        <v>26</v>
      </c>
      <c r="E44" s="23" t="s">
        <v>27</v>
      </c>
      <c r="F44" s="22">
        <v>100000</v>
      </c>
      <c r="G44" s="22">
        <f>F44*0.0287</f>
        <v>2870</v>
      </c>
      <c r="H44" s="22">
        <v>3040</v>
      </c>
      <c r="I44" s="22">
        <v>12105.44</v>
      </c>
      <c r="J44" s="22">
        <v>28745.11</v>
      </c>
      <c r="K44" s="22">
        <f>+G44+H44+I44+J44</f>
        <v>46760.55</v>
      </c>
      <c r="L44" s="22">
        <f>+F44-K44</f>
        <v>53239.45</v>
      </c>
      <c r="M44" s="57"/>
      <c r="N44" s="57"/>
      <c r="P44" s="60"/>
      <c r="Q44" s="61"/>
      <c r="R44" s="64" t="s">
        <v>46</v>
      </c>
      <c r="S44" s="65">
        <v>35000</v>
      </c>
      <c r="T44" s="66">
        <v>1004.5</v>
      </c>
      <c r="U44" s="66">
        <v>1064</v>
      </c>
      <c r="V44" s="66">
        <v>0</v>
      </c>
      <c r="W44" s="66">
        <v>2225</v>
      </c>
      <c r="X44" s="67">
        <v>4293.5</v>
      </c>
      <c r="Y44" s="66">
        <v>30706.5</v>
      </c>
    </row>
    <row r="45" spans="1:49" ht="30" customHeight="1">
      <c r="A45" s="105">
        <v>24</v>
      </c>
      <c r="B45" s="26" t="s">
        <v>87</v>
      </c>
      <c r="C45" s="26" t="s">
        <v>88</v>
      </c>
      <c r="D45" s="105" t="s">
        <v>26</v>
      </c>
      <c r="E45" s="23" t="s">
        <v>27</v>
      </c>
      <c r="F45" s="22">
        <v>70000</v>
      </c>
      <c r="G45" s="22">
        <f>F45*0.0287</f>
        <v>2009</v>
      </c>
      <c r="H45" s="22">
        <f>IF(F45&lt;75829.93,F45*0.0304,2305.23)</f>
        <v>2128</v>
      </c>
      <c r="I45" s="22">
        <v>5025.3599999999997</v>
      </c>
      <c r="J45" s="22">
        <v>2040.46</v>
      </c>
      <c r="K45" s="22">
        <f>+G45+H45+I45+J45</f>
        <v>11202.82</v>
      </c>
      <c r="L45" s="22">
        <f>+F45-K45</f>
        <v>58797.18</v>
      </c>
      <c r="M45" s="57"/>
      <c r="N45" s="57"/>
      <c r="P45" s="60"/>
      <c r="Q45" s="61"/>
      <c r="R45" s="64" t="s">
        <v>49</v>
      </c>
      <c r="S45" s="65">
        <v>13000</v>
      </c>
      <c r="T45" s="66">
        <v>373.1</v>
      </c>
      <c r="U45" s="66">
        <v>395.2</v>
      </c>
      <c r="V45" s="66">
        <v>1571.73</v>
      </c>
      <c r="W45" s="66">
        <v>0</v>
      </c>
      <c r="X45" s="66">
        <f>T45+U45+V45</f>
        <v>2340.0299999999997</v>
      </c>
      <c r="Y45" s="71">
        <f>S45-X45</f>
        <v>10659.970000000001</v>
      </c>
    </row>
    <row r="46" spans="1:49" s="43" customFormat="1" ht="30" customHeight="1">
      <c r="A46" s="105">
        <v>25</v>
      </c>
      <c r="B46" s="106" t="s">
        <v>84</v>
      </c>
      <c r="C46" s="106" t="s">
        <v>82</v>
      </c>
      <c r="D46" s="105" t="s">
        <v>26</v>
      </c>
      <c r="E46" s="23" t="s">
        <v>38</v>
      </c>
      <c r="F46" s="107">
        <v>48000</v>
      </c>
      <c r="G46" s="22">
        <f>F46*0.0287</f>
        <v>1377.6</v>
      </c>
      <c r="H46" s="107">
        <v>1459.2</v>
      </c>
      <c r="I46" s="22">
        <v>1571.73</v>
      </c>
      <c r="J46" s="107">
        <v>2225</v>
      </c>
      <c r="K46" s="22">
        <f>+G46+H46+I46+J46</f>
        <v>6633.5300000000007</v>
      </c>
      <c r="L46" s="22">
        <f>+F46-K46</f>
        <v>41366.47</v>
      </c>
      <c r="M46" s="57"/>
      <c r="N46" s="57"/>
      <c r="O46"/>
      <c r="P46" s="60"/>
      <c r="Q46" s="61"/>
      <c r="R46" s="64" t="s">
        <v>55</v>
      </c>
      <c r="S46" s="68">
        <f>+S44+S45</f>
        <v>48000</v>
      </c>
      <c r="T46" s="69">
        <f>T44+T45</f>
        <v>1377.6</v>
      </c>
      <c r="U46" s="69">
        <f>U44+U45</f>
        <v>1459.2</v>
      </c>
      <c r="V46" s="69">
        <f>+V44+V45</f>
        <v>1571.73</v>
      </c>
      <c r="W46" s="69">
        <f>W44+W45</f>
        <v>2225</v>
      </c>
      <c r="X46" s="69">
        <f>+X44+X45</f>
        <v>6633.53</v>
      </c>
      <c r="Y46" s="69">
        <f>+Y44+Y45</f>
        <v>41366.47</v>
      </c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43" customFormat="1" ht="30" customHeight="1">
      <c r="A47" s="105">
        <v>26</v>
      </c>
      <c r="B47" s="106" t="s">
        <v>89</v>
      </c>
      <c r="C47" s="123" t="s">
        <v>88</v>
      </c>
      <c r="D47" s="105" t="s">
        <v>30</v>
      </c>
      <c r="E47" s="23" t="s">
        <v>27</v>
      </c>
      <c r="F47" s="22">
        <v>60000</v>
      </c>
      <c r="G47" s="22">
        <f>F47*0.0287</f>
        <v>1722</v>
      </c>
      <c r="H47" s="22">
        <f>IF(F47&lt;75829.93,F47*0.0304,2305.23)</f>
        <v>1824</v>
      </c>
      <c r="I47" s="22">
        <v>3486.65</v>
      </c>
      <c r="J47" s="22">
        <v>125</v>
      </c>
      <c r="K47" s="22">
        <f>+G47+H47+I47+J47</f>
        <v>7157.65</v>
      </c>
      <c r="L47" s="22">
        <f>+F47-K47</f>
        <v>52842.35</v>
      </c>
      <c r="N47" s="57"/>
      <c r="O47"/>
      <c r="P47"/>
      <c r="Q47" s="218" t="s">
        <v>90</v>
      </c>
      <c r="R47" s="219"/>
      <c r="S47" s="219"/>
      <c r="T47" s="219"/>
      <c r="U47" s="219"/>
      <c r="V47" s="219"/>
      <c r="W47" s="219"/>
      <c r="X47" s="219"/>
      <c r="Y47" s="220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43" customFormat="1" ht="30" customHeight="1">
      <c r="A48" s="105">
        <v>27</v>
      </c>
      <c r="B48" s="106" t="s">
        <v>90</v>
      </c>
      <c r="C48" s="106" t="s">
        <v>82</v>
      </c>
      <c r="D48" s="105" t="s">
        <v>26</v>
      </c>
      <c r="E48" s="23" t="s">
        <v>38</v>
      </c>
      <c r="F48" s="22">
        <v>48000</v>
      </c>
      <c r="G48" s="22">
        <v>1377.6</v>
      </c>
      <c r="H48" s="22">
        <v>1459.2</v>
      </c>
      <c r="I48" s="22">
        <v>1571.73</v>
      </c>
      <c r="J48" s="22">
        <v>22391.05</v>
      </c>
      <c r="K48" s="22">
        <f>+G48+H48+I48+J48</f>
        <v>26799.58</v>
      </c>
      <c r="L48" s="22">
        <f>+F48-K48</f>
        <v>21200.42</v>
      </c>
      <c r="M48" s="57"/>
      <c r="N48" s="57"/>
      <c r="O48"/>
      <c r="P48" s="60"/>
      <c r="Q48" s="61"/>
      <c r="R48" s="61"/>
      <c r="S48" s="62" t="s">
        <v>17</v>
      </c>
      <c r="T48" s="62" t="s">
        <v>18</v>
      </c>
      <c r="U48" s="62" t="s">
        <v>19</v>
      </c>
      <c r="V48" s="62" t="s">
        <v>20</v>
      </c>
      <c r="W48" s="62" t="s">
        <v>21</v>
      </c>
      <c r="X48" s="62" t="s">
        <v>22</v>
      </c>
      <c r="Y48" s="62" t="s">
        <v>23</v>
      </c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30" ht="30" customHeight="1">
      <c r="A49" s="29" t="s">
        <v>60</v>
      </c>
      <c r="B49" s="36"/>
      <c r="C49" s="36"/>
      <c r="D49" s="37"/>
      <c r="E49" s="29"/>
      <c r="F49" s="28">
        <f>+SUM(F44:F48)</f>
        <v>326000</v>
      </c>
      <c r="G49" s="28">
        <f t="shared" ref="G49:L49" si="6">+SUM(G44:G48)</f>
        <v>9356.2000000000007</v>
      </c>
      <c r="H49" s="28">
        <f>+SUM(H44:H48)</f>
        <v>9910.4000000000015</v>
      </c>
      <c r="I49" s="28">
        <f>+SUM(I44:I48)</f>
        <v>23760.91</v>
      </c>
      <c r="J49" s="28">
        <f>+SUM(J44:J48)</f>
        <v>55526.619999999995</v>
      </c>
      <c r="K49" s="28">
        <f t="shared" si="6"/>
        <v>98554.13</v>
      </c>
      <c r="L49" s="28">
        <f t="shared" si="6"/>
        <v>227445.87</v>
      </c>
      <c r="M49" s="57"/>
      <c r="N49" s="57"/>
      <c r="P49" s="60"/>
      <c r="Q49" s="61"/>
      <c r="R49" s="64" t="s">
        <v>46</v>
      </c>
      <c r="S49" s="65">
        <v>35000</v>
      </c>
      <c r="T49" s="66">
        <v>1004.5</v>
      </c>
      <c r="U49" s="66">
        <v>1064</v>
      </c>
      <c r="V49" s="66">
        <v>0</v>
      </c>
      <c r="W49" s="66">
        <v>22391.05</v>
      </c>
      <c r="X49" s="67">
        <f>T49+U49+W49</f>
        <v>24459.55</v>
      </c>
      <c r="Y49" s="66">
        <f>S49-X49</f>
        <v>10540.45</v>
      </c>
    </row>
    <row r="50" spans="1:30" ht="30" customHeight="1">
      <c r="A50" s="208" t="s">
        <v>91</v>
      </c>
      <c r="B50" s="208" t="s">
        <v>92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57"/>
      <c r="N50" s="57"/>
      <c r="P50" s="60"/>
      <c r="Q50" s="61"/>
      <c r="R50" s="64" t="s">
        <v>49</v>
      </c>
      <c r="S50" s="65">
        <v>13000</v>
      </c>
      <c r="T50" s="66">
        <v>373.1</v>
      </c>
      <c r="U50" s="66">
        <v>395.2</v>
      </c>
      <c r="V50" s="66">
        <v>1571.73</v>
      </c>
      <c r="W50" s="66">
        <v>0</v>
      </c>
      <c r="X50" s="66">
        <f>T50+U50+V50</f>
        <v>2340.0299999999997</v>
      </c>
      <c r="Y50" s="66">
        <f>S50-X50</f>
        <v>10659.970000000001</v>
      </c>
    </row>
    <row r="51" spans="1:30" ht="30" customHeight="1">
      <c r="A51" s="31" t="s">
        <v>12</v>
      </c>
      <c r="B51" s="32" t="s">
        <v>13</v>
      </c>
      <c r="C51" s="32" t="s">
        <v>14</v>
      </c>
      <c r="D51" s="31" t="s">
        <v>15</v>
      </c>
      <c r="E51" s="32" t="s">
        <v>16</v>
      </c>
      <c r="F51" s="31" t="s">
        <v>17</v>
      </c>
      <c r="G51" s="31" t="s">
        <v>18</v>
      </c>
      <c r="H51" s="31" t="s">
        <v>19</v>
      </c>
      <c r="I51" s="31" t="s">
        <v>20</v>
      </c>
      <c r="J51" s="31" t="s">
        <v>21</v>
      </c>
      <c r="K51" s="31" t="s">
        <v>22</v>
      </c>
      <c r="L51" s="31" t="s">
        <v>23</v>
      </c>
      <c r="M51" s="57"/>
      <c r="N51" s="57"/>
      <c r="P51" s="60"/>
      <c r="Q51" s="61"/>
      <c r="R51" s="64" t="s">
        <v>55</v>
      </c>
      <c r="S51" s="68">
        <f>+S49+S50</f>
        <v>48000</v>
      </c>
      <c r="T51" s="69">
        <f>T49+T50</f>
        <v>1377.6</v>
      </c>
      <c r="U51" s="69">
        <f>U49+U50</f>
        <v>1459.2</v>
      </c>
      <c r="V51" s="69">
        <f>+V49+V50</f>
        <v>1571.73</v>
      </c>
      <c r="W51" s="69">
        <f>W49+W50</f>
        <v>22391.05</v>
      </c>
      <c r="X51" s="69">
        <f>+X49+X50</f>
        <v>26799.579999999998</v>
      </c>
      <c r="Y51" s="69">
        <f>+Y49+Y50</f>
        <v>21200.420000000002</v>
      </c>
    </row>
    <row r="52" spans="1:30" ht="30" customHeight="1">
      <c r="A52" s="23">
        <v>28</v>
      </c>
      <c r="B52" s="26" t="s">
        <v>93</v>
      </c>
      <c r="C52" s="26" t="s">
        <v>94</v>
      </c>
      <c r="D52" s="23" t="s">
        <v>26</v>
      </c>
      <c r="E52" s="23" t="s">
        <v>27</v>
      </c>
      <c r="F52" s="22">
        <v>62000</v>
      </c>
      <c r="G52" s="22">
        <f>F52*0.0287</f>
        <v>1779.4</v>
      </c>
      <c r="H52" s="22">
        <f>IF(F52&lt;75829.93,F52*0.0304,2305.23)</f>
        <v>1884.8</v>
      </c>
      <c r="I52" s="22">
        <v>3863.01</v>
      </c>
      <c r="J52" s="22">
        <v>1425</v>
      </c>
      <c r="K52" s="107">
        <f>G52+H52+I52+J52</f>
        <v>8952.2099999999991</v>
      </c>
      <c r="L52" s="24">
        <f>F52-K52</f>
        <v>53047.79</v>
      </c>
      <c r="M52" s="57"/>
      <c r="N52" s="57"/>
      <c r="P52" s="43"/>
      <c r="Q52" s="43"/>
      <c r="R52" s="43"/>
      <c r="S52" s="43"/>
      <c r="T52" s="94"/>
      <c r="U52" s="43"/>
      <c r="V52" s="43"/>
      <c r="W52" s="43"/>
      <c r="X52" s="43"/>
      <c r="Y52" s="43"/>
      <c r="Z52" s="43"/>
    </row>
    <row r="53" spans="1:30" ht="30" customHeight="1">
      <c r="A53" s="29" t="s">
        <v>60</v>
      </c>
      <c r="B53" s="48"/>
      <c r="C53" s="48"/>
      <c r="D53" s="37"/>
      <c r="E53" s="29"/>
      <c r="F53" s="28">
        <f>SUM(F52:F52)</f>
        <v>62000</v>
      </c>
      <c r="G53" s="28">
        <f>+SUM(G52:G52)</f>
        <v>1779.4</v>
      </c>
      <c r="H53" s="28">
        <f>+SUM(H52:H52)</f>
        <v>1884.8</v>
      </c>
      <c r="I53" s="28">
        <v>3863.01</v>
      </c>
      <c r="J53" s="28">
        <f>SUM(J52:J52)</f>
        <v>1425</v>
      </c>
      <c r="K53" s="28">
        <f>G53+H53+I53+J53</f>
        <v>8952.2099999999991</v>
      </c>
      <c r="L53" s="28">
        <f>F53-K53</f>
        <v>53047.79</v>
      </c>
      <c r="M53" s="57"/>
      <c r="N53" s="57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30" ht="30" customHeight="1">
      <c r="A54" s="208" t="s">
        <v>95</v>
      </c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57"/>
      <c r="N54" s="57"/>
      <c r="P54" s="60"/>
      <c r="Q54" s="209" t="s">
        <v>96</v>
      </c>
      <c r="R54" s="210"/>
      <c r="S54" s="210"/>
      <c r="T54" s="210"/>
      <c r="U54" s="210"/>
      <c r="V54" s="210"/>
      <c r="W54" s="210"/>
      <c r="X54" s="210"/>
      <c r="Y54" s="211"/>
    </row>
    <row r="55" spans="1:30" ht="30" customHeight="1">
      <c r="A55" s="31" t="s">
        <v>12</v>
      </c>
      <c r="B55" s="32" t="s">
        <v>13</v>
      </c>
      <c r="C55" s="32" t="s">
        <v>14</v>
      </c>
      <c r="D55" s="31" t="s">
        <v>15</v>
      </c>
      <c r="E55" s="32" t="s">
        <v>16</v>
      </c>
      <c r="F55" s="31" t="s">
        <v>17</v>
      </c>
      <c r="G55" s="31" t="s">
        <v>18</v>
      </c>
      <c r="H55" s="31" t="s">
        <v>19</v>
      </c>
      <c r="I55" s="31" t="s">
        <v>20</v>
      </c>
      <c r="J55" s="31" t="s">
        <v>21</v>
      </c>
      <c r="K55" s="31" t="s">
        <v>22</v>
      </c>
      <c r="L55" s="31" t="s">
        <v>23</v>
      </c>
      <c r="M55" s="57"/>
      <c r="N55" s="57"/>
      <c r="P55" s="60"/>
      <c r="Q55" s="61"/>
      <c r="R55" s="61"/>
      <c r="S55" s="62" t="s">
        <v>17</v>
      </c>
      <c r="T55" s="62" t="s">
        <v>18</v>
      </c>
      <c r="U55" s="62" t="s">
        <v>19</v>
      </c>
      <c r="V55" s="62" t="s">
        <v>20</v>
      </c>
      <c r="W55" s="62" t="s">
        <v>21</v>
      </c>
      <c r="X55" s="62" t="s">
        <v>22</v>
      </c>
      <c r="Y55" s="62" t="s">
        <v>23</v>
      </c>
    </row>
    <row r="56" spans="1:30" s="43" customFormat="1" ht="50.25" customHeight="1">
      <c r="A56" s="23">
        <v>29</v>
      </c>
      <c r="B56" s="26" t="s">
        <v>96</v>
      </c>
      <c r="C56" s="123" t="s">
        <v>97</v>
      </c>
      <c r="D56" s="124" t="s">
        <v>26</v>
      </c>
      <c r="E56" s="23" t="s">
        <v>27</v>
      </c>
      <c r="F56" s="107">
        <v>90000</v>
      </c>
      <c r="G56" s="107">
        <v>2583</v>
      </c>
      <c r="H56" s="107">
        <v>2736</v>
      </c>
      <c r="I56" s="107">
        <v>9753.19</v>
      </c>
      <c r="J56" s="107">
        <v>3225</v>
      </c>
      <c r="K56" s="107">
        <f>G56+H56+I56+J56</f>
        <v>18297.190000000002</v>
      </c>
      <c r="L56" s="107">
        <v>71702.81</v>
      </c>
      <c r="M56" s="57"/>
      <c r="N56" s="57"/>
      <c r="O56"/>
      <c r="P56" s="60"/>
      <c r="Q56" s="61"/>
      <c r="R56" s="64" t="s">
        <v>46</v>
      </c>
      <c r="S56" s="65">
        <v>50000</v>
      </c>
      <c r="T56" s="66">
        <v>1435</v>
      </c>
      <c r="U56" s="66">
        <v>1520</v>
      </c>
      <c r="V56" s="66">
        <v>1854</v>
      </c>
      <c r="W56" s="66">
        <v>3225</v>
      </c>
      <c r="X56" s="67">
        <v>8034</v>
      </c>
      <c r="Y56" s="66">
        <v>41966</v>
      </c>
      <c r="Z56"/>
      <c r="AA56"/>
      <c r="AB56"/>
      <c r="AC56"/>
      <c r="AD56"/>
    </row>
    <row r="57" spans="1:30" ht="50.25" customHeight="1">
      <c r="A57" s="23">
        <v>30</v>
      </c>
      <c r="B57" s="125" t="s">
        <v>98</v>
      </c>
      <c r="C57" s="123" t="s">
        <v>99</v>
      </c>
      <c r="D57" s="126" t="s">
        <v>26</v>
      </c>
      <c r="E57" s="23" t="s">
        <v>27</v>
      </c>
      <c r="F57" s="107">
        <v>62000</v>
      </c>
      <c r="G57" s="107">
        <v>1779.4</v>
      </c>
      <c r="H57" s="107">
        <v>1884.8</v>
      </c>
      <c r="I57" s="22">
        <v>3863.01</v>
      </c>
      <c r="J57" s="107">
        <v>2290.84</v>
      </c>
      <c r="K57" s="107">
        <f>G57+H57+I57+J57</f>
        <v>9818.0499999999993</v>
      </c>
      <c r="L57" s="107">
        <f>+F57-K57</f>
        <v>52181.95</v>
      </c>
      <c r="M57" s="57"/>
      <c r="N57" s="57"/>
      <c r="P57" s="60"/>
      <c r="Q57" s="61"/>
      <c r="R57" s="64" t="s">
        <v>49</v>
      </c>
      <c r="S57" s="65">
        <v>40000</v>
      </c>
      <c r="T57" s="66">
        <v>1148</v>
      </c>
      <c r="U57" s="66">
        <v>1216</v>
      </c>
      <c r="V57" s="66">
        <v>7899.19</v>
      </c>
      <c r="W57" s="66">
        <v>0</v>
      </c>
      <c r="X57" s="66">
        <v>10263.19</v>
      </c>
      <c r="Y57" s="66">
        <v>29736.81</v>
      </c>
    </row>
    <row r="58" spans="1:30" ht="30" customHeight="1">
      <c r="A58" s="29" t="s">
        <v>60</v>
      </c>
      <c r="B58" s="48"/>
      <c r="C58" s="48"/>
      <c r="D58" s="37"/>
      <c r="E58" s="29"/>
      <c r="F58" s="28">
        <f>SUM(F56:F57)</f>
        <v>152000</v>
      </c>
      <c r="G58" s="28">
        <f>SUM(G56:G57)</f>
        <v>4362.3999999999996</v>
      </c>
      <c r="H58" s="28">
        <f>+SUM(H56:H57)</f>
        <v>4620.8</v>
      </c>
      <c r="I58" s="28">
        <f>SUM(I56:I57)</f>
        <v>13616.2</v>
      </c>
      <c r="J58" s="28">
        <f>SUM(J56:J57)</f>
        <v>5515.84</v>
      </c>
      <c r="K58" s="28">
        <f>+SUM(K56:K57)</f>
        <v>28115.24</v>
      </c>
      <c r="L58" s="28">
        <f>SUM(L56:L57)</f>
        <v>123884.76</v>
      </c>
      <c r="M58" s="57"/>
      <c r="N58" s="57"/>
      <c r="P58" s="60"/>
      <c r="Q58" s="61"/>
      <c r="R58" s="64" t="s">
        <v>55</v>
      </c>
      <c r="S58" s="68">
        <f>+S56+S57</f>
        <v>90000</v>
      </c>
      <c r="T58" s="69">
        <f>T56+T57</f>
        <v>2583</v>
      </c>
      <c r="U58" s="69">
        <f>U56+U57</f>
        <v>2736</v>
      </c>
      <c r="V58" s="69">
        <f>+V56+V57</f>
        <v>9753.1899999999987</v>
      </c>
      <c r="W58" s="69">
        <f>W56+W57</f>
        <v>3225</v>
      </c>
      <c r="X58" s="69">
        <f>+X56+X57</f>
        <v>18297.190000000002</v>
      </c>
      <c r="Y58" s="69">
        <f>+Y56+Y57</f>
        <v>71702.81</v>
      </c>
    </row>
    <row r="59" spans="1:30" ht="30" customHeight="1">
      <c r="A59" s="208" t="s">
        <v>100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57"/>
      <c r="N59" s="57"/>
      <c r="P59" s="60"/>
      <c r="Q59" s="61"/>
      <c r="R59" s="64"/>
      <c r="S59" s="65"/>
      <c r="T59" s="66"/>
      <c r="U59" s="66"/>
      <c r="V59" s="66"/>
      <c r="W59" s="66"/>
      <c r="X59" s="67"/>
      <c r="Y59" s="66"/>
    </row>
    <row r="60" spans="1:30" ht="30" customHeight="1">
      <c r="A60" s="31" t="s">
        <v>12</v>
      </c>
      <c r="B60" s="32" t="s">
        <v>13</v>
      </c>
      <c r="C60" s="32" t="s">
        <v>14</v>
      </c>
      <c r="D60" s="31" t="s">
        <v>15</v>
      </c>
      <c r="E60" s="32" t="s">
        <v>16</v>
      </c>
      <c r="F60" s="31" t="s">
        <v>17</v>
      </c>
      <c r="G60" s="31" t="s">
        <v>18</v>
      </c>
      <c r="H60" s="31" t="s">
        <v>19</v>
      </c>
      <c r="I60" s="31" t="s">
        <v>20</v>
      </c>
      <c r="J60" s="31" t="s">
        <v>21</v>
      </c>
      <c r="K60" s="31" t="s">
        <v>22</v>
      </c>
      <c r="L60" s="31" t="s">
        <v>23</v>
      </c>
      <c r="M60" s="57"/>
      <c r="N60" s="57"/>
      <c r="P60" s="60"/>
      <c r="Q60" s="61"/>
      <c r="R60" s="64"/>
      <c r="S60" s="65"/>
      <c r="T60" s="66"/>
      <c r="U60" s="66"/>
      <c r="V60" s="66"/>
      <c r="W60" s="66"/>
      <c r="X60" s="66"/>
      <c r="Y60" s="66"/>
    </row>
    <row r="61" spans="1:30" ht="30" customHeight="1">
      <c r="A61" s="111">
        <v>31</v>
      </c>
      <c r="B61" s="26" t="s">
        <v>101</v>
      </c>
      <c r="C61" s="26" t="s">
        <v>102</v>
      </c>
      <c r="D61" s="23" t="s">
        <v>30</v>
      </c>
      <c r="E61" s="23" t="s">
        <v>38</v>
      </c>
      <c r="F61" s="107">
        <v>35000</v>
      </c>
      <c r="G61" s="107">
        <f>F61*0.0287</f>
        <v>1004.5</v>
      </c>
      <c r="H61" s="107">
        <f>IF(F61&lt;75829.93,F61*0.0304,2305.23)</f>
        <v>1064</v>
      </c>
      <c r="I61" s="22">
        <v>0</v>
      </c>
      <c r="J61" s="107">
        <v>939.5</v>
      </c>
      <c r="K61" s="107">
        <f t="shared" ref="K61:K67" si="7">G61+H61+I61+J61</f>
        <v>3008</v>
      </c>
      <c r="L61" s="107">
        <f>+F61-K61</f>
        <v>31992</v>
      </c>
      <c r="M61" s="57"/>
      <c r="N61" s="57"/>
      <c r="P61" s="60"/>
      <c r="Q61" s="61"/>
      <c r="R61" s="64"/>
      <c r="S61" s="68"/>
      <c r="T61" s="69"/>
      <c r="U61" s="69"/>
      <c r="V61" s="69"/>
      <c r="W61" s="69"/>
      <c r="X61" s="69"/>
      <c r="Y61" s="69"/>
    </row>
    <row r="62" spans="1:30" ht="30" customHeight="1">
      <c r="A62" s="111">
        <v>32</v>
      </c>
      <c r="B62" s="121" t="s">
        <v>103</v>
      </c>
      <c r="C62" s="26" t="s">
        <v>104</v>
      </c>
      <c r="D62" s="23" t="s">
        <v>30</v>
      </c>
      <c r="E62" s="23" t="s">
        <v>27</v>
      </c>
      <c r="F62" s="107">
        <v>55000</v>
      </c>
      <c r="G62" s="107">
        <f t="shared" ref="G62:G67" si="8">F62*0.0287</f>
        <v>1578.5</v>
      </c>
      <c r="H62" s="107">
        <f t="shared" ref="H62:H67" si="9">IF(F62&lt;75829.93,F62*0.0304,2305.23)</f>
        <v>1672</v>
      </c>
      <c r="I62" s="22">
        <v>2045.04</v>
      </c>
      <c r="J62" s="107">
        <v>7733.92</v>
      </c>
      <c r="K62" s="107">
        <f t="shared" si="7"/>
        <v>13029.46</v>
      </c>
      <c r="L62" s="107">
        <f t="shared" ref="L62:L66" si="10">+F62-K62</f>
        <v>41970.54</v>
      </c>
      <c r="M62" s="57"/>
      <c r="N62" s="57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30" ht="30" customHeight="1">
      <c r="A63" s="111">
        <v>33</v>
      </c>
      <c r="B63" s="26" t="s">
        <v>105</v>
      </c>
      <c r="C63" s="26" t="s">
        <v>106</v>
      </c>
      <c r="D63" s="23" t="s">
        <v>30</v>
      </c>
      <c r="E63" s="23" t="s">
        <v>27</v>
      </c>
      <c r="F63" s="107">
        <v>45000</v>
      </c>
      <c r="G63" s="107">
        <f t="shared" si="8"/>
        <v>1291.5</v>
      </c>
      <c r="H63" s="107">
        <f t="shared" si="9"/>
        <v>1368</v>
      </c>
      <c r="I63" s="22">
        <v>1148.32</v>
      </c>
      <c r="J63" s="107">
        <v>23155.39</v>
      </c>
      <c r="K63" s="107">
        <f>G63+H63+I63+J63</f>
        <v>26963.21</v>
      </c>
      <c r="L63" s="107">
        <f t="shared" si="10"/>
        <v>18036.79</v>
      </c>
      <c r="M63" s="57"/>
      <c r="N63" s="57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30" ht="30" customHeight="1">
      <c r="A64" s="111">
        <v>34</v>
      </c>
      <c r="B64" s="26" t="s">
        <v>107</v>
      </c>
      <c r="C64" s="26" t="s">
        <v>108</v>
      </c>
      <c r="D64" s="23" t="s">
        <v>30</v>
      </c>
      <c r="E64" s="23" t="s">
        <v>27</v>
      </c>
      <c r="F64" s="107">
        <v>90000</v>
      </c>
      <c r="G64" s="107">
        <f t="shared" si="8"/>
        <v>2583</v>
      </c>
      <c r="H64" s="107">
        <v>2736</v>
      </c>
      <c r="I64" s="107">
        <v>9324.32</v>
      </c>
      <c r="J64" s="107">
        <v>1840.46</v>
      </c>
      <c r="K64" s="107">
        <f>G64+H64+I64+J64</f>
        <v>16483.78</v>
      </c>
      <c r="L64" s="107">
        <f t="shared" si="10"/>
        <v>73516.22</v>
      </c>
      <c r="M64" s="57"/>
      <c r="N64" s="57"/>
      <c r="O64" s="95"/>
      <c r="P64" s="95"/>
      <c r="Q64" s="95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30" customHeight="1">
      <c r="A65" s="111">
        <v>35</v>
      </c>
      <c r="B65" s="26" t="s">
        <v>109</v>
      </c>
      <c r="C65" s="26" t="s">
        <v>110</v>
      </c>
      <c r="D65" s="23" t="s">
        <v>30</v>
      </c>
      <c r="E65" s="23" t="s">
        <v>27</v>
      </c>
      <c r="F65" s="107">
        <v>54450</v>
      </c>
      <c r="G65" s="107">
        <v>1562.72</v>
      </c>
      <c r="H65" s="107">
        <f t="shared" si="9"/>
        <v>1655.28</v>
      </c>
      <c r="I65" s="22">
        <v>2482.0500000000002</v>
      </c>
      <c r="J65" s="107">
        <v>25</v>
      </c>
      <c r="K65" s="107">
        <f>G65+H65+I65+J65</f>
        <v>5725.05</v>
      </c>
      <c r="L65" s="107">
        <f t="shared" si="10"/>
        <v>48724.95</v>
      </c>
      <c r="M65" s="57"/>
      <c r="N65" s="57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30" customHeight="1">
      <c r="A66" s="111">
        <v>36</v>
      </c>
      <c r="B66" s="26" t="s">
        <v>111</v>
      </c>
      <c r="C66" s="26" t="s">
        <v>112</v>
      </c>
      <c r="D66" s="23" t="s">
        <v>30</v>
      </c>
      <c r="E66" s="23" t="s">
        <v>27</v>
      </c>
      <c r="F66" s="107">
        <v>40000</v>
      </c>
      <c r="G66" s="107">
        <f t="shared" si="8"/>
        <v>1148</v>
      </c>
      <c r="H66" s="107">
        <f t="shared" si="9"/>
        <v>1216</v>
      </c>
      <c r="I66" s="22">
        <v>442.65</v>
      </c>
      <c r="J66" s="107">
        <v>4456.26</v>
      </c>
      <c r="K66" s="107">
        <f t="shared" si="7"/>
        <v>7262.91</v>
      </c>
      <c r="L66" s="107">
        <f t="shared" si="10"/>
        <v>32737.09</v>
      </c>
      <c r="M66" s="57"/>
      <c r="N66" s="57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6" ht="30" customHeight="1">
      <c r="A67" s="111">
        <v>37</v>
      </c>
      <c r="B67" s="26" t="s">
        <v>113</v>
      </c>
      <c r="C67" s="26" t="s">
        <v>45</v>
      </c>
      <c r="D67" s="23" t="s">
        <v>30</v>
      </c>
      <c r="E67" s="23" t="s">
        <v>38</v>
      </c>
      <c r="F67" s="107">
        <v>45000</v>
      </c>
      <c r="G67" s="107">
        <f t="shared" si="8"/>
        <v>1291.5</v>
      </c>
      <c r="H67" s="107">
        <f t="shared" si="9"/>
        <v>1368</v>
      </c>
      <c r="I67" s="22">
        <v>1148.32</v>
      </c>
      <c r="J67" s="107">
        <v>25</v>
      </c>
      <c r="K67" s="107">
        <f t="shared" si="7"/>
        <v>3832.8199999999997</v>
      </c>
      <c r="L67" s="107">
        <f>+F67-K67</f>
        <v>41167.18</v>
      </c>
      <c r="M67" s="57"/>
      <c r="N67" s="57"/>
      <c r="P67" s="60"/>
      <c r="Q67" s="226" t="s">
        <v>113</v>
      </c>
      <c r="R67" s="216"/>
      <c r="S67" s="216"/>
      <c r="T67" s="216"/>
      <c r="U67" s="216"/>
      <c r="V67" s="216"/>
      <c r="W67" s="216"/>
      <c r="X67" s="216"/>
      <c r="Y67" s="217"/>
    </row>
    <row r="68" spans="1:26" ht="30" customHeight="1">
      <c r="A68" s="29" t="s">
        <v>60</v>
      </c>
      <c r="B68" s="48"/>
      <c r="C68" s="48"/>
      <c r="D68" s="37"/>
      <c r="E68" s="29"/>
      <c r="F68" s="28">
        <f t="shared" ref="F68:K68" si="11">+SUM(F61:F67)</f>
        <v>364450</v>
      </c>
      <c r="G68" s="28">
        <f t="shared" si="11"/>
        <v>10459.720000000001</v>
      </c>
      <c r="H68" s="28">
        <f t="shared" si="11"/>
        <v>11079.28</v>
      </c>
      <c r="I68" s="28">
        <f t="shared" si="11"/>
        <v>16590.7</v>
      </c>
      <c r="J68" s="28">
        <f t="shared" si="11"/>
        <v>38175.53</v>
      </c>
      <c r="K68" s="28">
        <f t="shared" si="11"/>
        <v>76305.23000000001</v>
      </c>
      <c r="L68" s="25">
        <f>L61+L62+L63+L64+L65+L66+L67</f>
        <v>288144.77</v>
      </c>
      <c r="M68" s="57"/>
      <c r="N68" s="57"/>
      <c r="P68" s="60"/>
      <c r="Q68" s="61"/>
      <c r="R68" s="61"/>
      <c r="S68" s="62" t="s">
        <v>17</v>
      </c>
      <c r="T68" s="62" t="s">
        <v>18</v>
      </c>
      <c r="U68" s="62" t="s">
        <v>19</v>
      </c>
      <c r="V68" s="62" t="s">
        <v>20</v>
      </c>
      <c r="W68" s="62" t="s">
        <v>21</v>
      </c>
      <c r="X68" s="62" t="s">
        <v>22</v>
      </c>
      <c r="Y68" s="62" t="s">
        <v>23</v>
      </c>
    </row>
    <row r="69" spans="1:26" ht="30" customHeight="1">
      <c r="A69" s="208" t="s">
        <v>114</v>
      </c>
      <c r="B69" s="208"/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57"/>
      <c r="N69" s="57"/>
      <c r="P69" s="60"/>
      <c r="Q69" s="61"/>
      <c r="R69" s="64" t="s">
        <v>46</v>
      </c>
      <c r="S69" s="65">
        <v>30000</v>
      </c>
      <c r="T69" s="66">
        <v>861</v>
      </c>
      <c r="U69" s="66">
        <v>912</v>
      </c>
      <c r="V69" s="66">
        <v>0</v>
      </c>
      <c r="W69" s="66">
        <v>25</v>
      </c>
      <c r="X69" s="67">
        <v>1798</v>
      </c>
      <c r="Y69" s="66">
        <v>28202</v>
      </c>
    </row>
    <row r="70" spans="1:26" ht="30" customHeight="1">
      <c r="A70" s="31" t="s">
        <v>12</v>
      </c>
      <c r="B70" s="32" t="s">
        <v>13</v>
      </c>
      <c r="C70" s="32" t="s">
        <v>14</v>
      </c>
      <c r="D70" s="31" t="s">
        <v>15</v>
      </c>
      <c r="E70" s="32" t="s">
        <v>16</v>
      </c>
      <c r="F70" s="31" t="s">
        <v>17</v>
      </c>
      <c r="G70" s="31" t="s">
        <v>18</v>
      </c>
      <c r="H70" s="31" t="s">
        <v>19</v>
      </c>
      <c r="I70" s="31" t="s">
        <v>20</v>
      </c>
      <c r="J70" s="31" t="s">
        <v>21</v>
      </c>
      <c r="K70" s="31" t="s">
        <v>22</v>
      </c>
      <c r="L70" s="31" t="s">
        <v>23</v>
      </c>
      <c r="M70" s="57"/>
      <c r="N70" s="57"/>
      <c r="P70" s="60"/>
      <c r="Q70" s="61"/>
      <c r="R70" s="64" t="s">
        <v>49</v>
      </c>
      <c r="S70" s="65">
        <v>15000</v>
      </c>
      <c r="T70" s="66">
        <v>430.5</v>
      </c>
      <c r="U70" s="66">
        <v>456</v>
      </c>
      <c r="V70" s="66">
        <v>1148.32</v>
      </c>
      <c r="W70" s="66">
        <v>0</v>
      </c>
      <c r="X70" s="66">
        <v>2034.82</v>
      </c>
      <c r="Y70" s="66">
        <v>12965.18</v>
      </c>
    </row>
    <row r="71" spans="1:26" ht="30" customHeight="1">
      <c r="A71" s="111">
        <v>38</v>
      </c>
      <c r="B71" s="26" t="s">
        <v>115</v>
      </c>
      <c r="C71" s="26" t="s">
        <v>116</v>
      </c>
      <c r="D71" s="105" t="s">
        <v>26</v>
      </c>
      <c r="E71" s="23" t="s">
        <v>27</v>
      </c>
      <c r="F71" s="22">
        <v>100000</v>
      </c>
      <c r="G71" s="22">
        <f>F71*0.0287</f>
        <v>2870</v>
      </c>
      <c r="H71" s="22">
        <v>3040</v>
      </c>
      <c r="I71" s="22">
        <v>12105.44</v>
      </c>
      <c r="J71" s="22">
        <v>2225</v>
      </c>
      <c r="K71" s="22">
        <f>G71+H71+I71+J71</f>
        <v>20240.440000000002</v>
      </c>
      <c r="L71" s="24">
        <f>+F71-K71</f>
        <v>79759.56</v>
      </c>
      <c r="M71" s="57"/>
      <c r="N71" s="57"/>
      <c r="P71" s="60"/>
      <c r="Q71" s="61"/>
      <c r="R71" s="64" t="s">
        <v>55</v>
      </c>
      <c r="S71" s="65">
        <v>45000</v>
      </c>
      <c r="T71" s="69">
        <f>T69+T70</f>
        <v>1291.5</v>
      </c>
      <c r="U71" s="69">
        <f>U69+U70</f>
        <v>1368</v>
      </c>
      <c r="V71" s="69">
        <f>+V69+V70</f>
        <v>1148.32</v>
      </c>
      <c r="W71" s="69">
        <f>W69+W70</f>
        <v>25</v>
      </c>
      <c r="X71" s="69">
        <f>+X69+X70</f>
        <v>3832.8199999999997</v>
      </c>
      <c r="Y71" s="69">
        <f>+Y69+Y70</f>
        <v>41167.18</v>
      </c>
    </row>
    <row r="72" spans="1:26" ht="30" customHeight="1">
      <c r="A72" s="29" t="s">
        <v>60</v>
      </c>
      <c r="B72" s="48"/>
      <c r="C72" s="48"/>
      <c r="D72" s="37"/>
      <c r="E72" s="29"/>
      <c r="F72" s="28">
        <f>SUM(F71)</f>
        <v>100000</v>
      </c>
      <c r="G72" s="28">
        <f t="shared" ref="G72:L72" si="12">SUM(G71)</f>
        <v>2870</v>
      </c>
      <c r="H72" s="28">
        <f>SUM(H71)</f>
        <v>3040</v>
      </c>
      <c r="I72" s="28">
        <f>SUM(I71)</f>
        <v>12105.44</v>
      </c>
      <c r="J72" s="28">
        <f>SUM(J71)</f>
        <v>2225</v>
      </c>
      <c r="K72" s="28">
        <f t="shared" si="12"/>
        <v>20240.440000000002</v>
      </c>
      <c r="L72" s="28">
        <f t="shared" si="12"/>
        <v>79759.56</v>
      </c>
      <c r="M72" s="57"/>
      <c r="N72" s="57"/>
    </row>
    <row r="73" spans="1:26" ht="30" customHeight="1">
      <c r="A73" s="208" t="s">
        <v>117</v>
      </c>
      <c r="B73" s="208"/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57"/>
      <c r="N73" s="57"/>
      <c r="P73" s="60"/>
      <c r="Q73" s="215" t="s">
        <v>118</v>
      </c>
      <c r="R73" s="227"/>
      <c r="S73" s="227"/>
      <c r="T73" s="227"/>
      <c r="U73" s="227"/>
      <c r="V73" s="227"/>
      <c r="W73" s="227"/>
      <c r="X73" s="227"/>
      <c r="Y73" s="228"/>
    </row>
    <row r="74" spans="1:26" ht="30" customHeight="1">
      <c r="A74" s="31" t="s">
        <v>12</v>
      </c>
      <c r="B74" s="32" t="s">
        <v>13</v>
      </c>
      <c r="C74" s="32" t="s">
        <v>14</v>
      </c>
      <c r="D74" s="31" t="s">
        <v>15</v>
      </c>
      <c r="E74" s="32" t="s">
        <v>16</v>
      </c>
      <c r="F74" s="31" t="s">
        <v>17</v>
      </c>
      <c r="G74" s="31" t="s">
        <v>18</v>
      </c>
      <c r="H74" s="31" t="s">
        <v>19</v>
      </c>
      <c r="I74" s="31" t="s">
        <v>20</v>
      </c>
      <c r="J74" s="31" t="s">
        <v>21</v>
      </c>
      <c r="K74" s="31" t="s">
        <v>22</v>
      </c>
      <c r="L74" s="31" t="s">
        <v>23</v>
      </c>
      <c r="M74" s="57"/>
      <c r="N74" s="57"/>
      <c r="P74" s="60"/>
      <c r="Q74" s="61"/>
      <c r="R74" s="61"/>
      <c r="S74" s="62" t="s">
        <v>17</v>
      </c>
      <c r="T74" s="62" t="s">
        <v>18</v>
      </c>
      <c r="U74" s="62" t="s">
        <v>19</v>
      </c>
      <c r="V74" s="62" t="s">
        <v>20</v>
      </c>
      <c r="W74" s="62" t="s">
        <v>21</v>
      </c>
      <c r="X74" s="62" t="s">
        <v>22</v>
      </c>
      <c r="Y74" s="62" t="s">
        <v>23</v>
      </c>
    </row>
    <row r="75" spans="1:26" ht="30" customHeight="1">
      <c r="A75" s="111">
        <v>39</v>
      </c>
      <c r="B75" s="106" t="s">
        <v>119</v>
      </c>
      <c r="C75" s="106" t="s">
        <v>41</v>
      </c>
      <c r="D75" s="23" t="s">
        <v>26</v>
      </c>
      <c r="E75" s="97" t="s">
        <v>38</v>
      </c>
      <c r="F75" s="122">
        <v>65000</v>
      </c>
      <c r="G75" s="107">
        <f>F75*0.0287</f>
        <v>1865.5</v>
      </c>
      <c r="H75" s="22">
        <f>IF(F75&lt;75829.93,F75*0.0304,2305.23)</f>
        <v>1976</v>
      </c>
      <c r="I75" s="22">
        <v>4427.55</v>
      </c>
      <c r="J75" s="27">
        <v>33521.85</v>
      </c>
      <c r="K75" s="27">
        <f>+G75+H75+I75+J75</f>
        <v>41790.899999999994</v>
      </c>
      <c r="L75" s="28">
        <f>+F75-K75</f>
        <v>23209.100000000006</v>
      </c>
      <c r="M75" s="57"/>
      <c r="N75" s="57"/>
      <c r="P75" s="60"/>
      <c r="Q75" s="61"/>
      <c r="R75" s="64" t="s">
        <v>46</v>
      </c>
      <c r="S75" s="65">
        <v>55000</v>
      </c>
      <c r="T75" s="66">
        <v>1578.5</v>
      </c>
      <c r="U75" s="66">
        <v>1672</v>
      </c>
      <c r="V75" s="66">
        <v>2559.67</v>
      </c>
      <c r="W75" s="66">
        <v>1425</v>
      </c>
      <c r="X75" s="67">
        <f>T75+U75+V75+W75</f>
        <v>7235.17</v>
      </c>
      <c r="Y75" s="66">
        <f>S75-X75</f>
        <v>47764.83</v>
      </c>
    </row>
    <row r="76" spans="1:26" ht="30" customHeight="1">
      <c r="A76" s="29" t="s">
        <v>60</v>
      </c>
      <c r="B76" s="48"/>
      <c r="C76" s="48"/>
      <c r="D76" s="37"/>
      <c r="E76" s="29"/>
      <c r="F76" s="98">
        <f>+F75</f>
        <v>65000</v>
      </c>
      <c r="G76" s="98">
        <f>+SUM(G75)</f>
        <v>1865.5</v>
      </c>
      <c r="H76" s="98">
        <f>+SUM(H75)</f>
        <v>1976</v>
      </c>
      <c r="I76" s="24">
        <f>SUM(I75)</f>
        <v>4427.55</v>
      </c>
      <c r="J76" s="98">
        <f>+J75</f>
        <v>33521.85</v>
      </c>
      <c r="K76" s="28">
        <f>SUM(K75)</f>
        <v>41790.899999999994</v>
      </c>
      <c r="L76" s="98">
        <f>SUM(L75)</f>
        <v>23209.100000000006</v>
      </c>
      <c r="M76" s="57"/>
      <c r="N76" s="57"/>
      <c r="P76" s="60"/>
      <c r="Q76" s="61"/>
      <c r="R76" s="64" t="s">
        <v>49</v>
      </c>
      <c r="S76" s="65">
        <v>7000</v>
      </c>
      <c r="T76" s="66">
        <v>200.9</v>
      </c>
      <c r="U76" s="66">
        <v>212.8</v>
      </c>
      <c r="V76" s="66">
        <v>1303.3399999999999</v>
      </c>
      <c r="W76" s="66">
        <v>0</v>
      </c>
      <c r="X76" s="66">
        <f>T76+U76+V76</f>
        <v>1717.04</v>
      </c>
      <c r="Y76" s="66">
        <f>S76-X76</f>
        <v>5282.96</v>
      </c>
    </row>
    <row r="77" spans="1:26" ht="30" customHeight="1">
      <c r="A77" s="208" t="s">
        <v>120</v>
      </c>
      <c r="B77" s="208" t="s">
        <v>92</v>
      </c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57"/>
      <c r="N77" s="57"/>
      <c r="P77" s="60"/>
      <c r="Q77" s="61"/>
      <c r="R77" s="64" t="s">
        <v>55</v>
      </c>
      <c r="S77" s="65">
        <v>45000</v>
      </c>
      <c r="T77" s="69">
        <f>T75+T76</f>
        <v>1779.4</v>
      </c>
      <c r="U77" s="69">
        <f>U75+U76</f>
        <v>1884.8</v>
      </c>
      <c r="V77" s="69">
        <f>+V75+V76</f>
        <v>3863.01</v>
      </c>
      <c r="W77" s="69">
        <f>W75+W76</f>
        <v>1425</v>
      </c>
      <c r="X77" s="69">
        <f>+X75+X76</f>
        <v>8952.2099999999991</v>
      </c>
      <c r="Y77" s="69">
        <f>+Y75+Y76</f>
        <v>53047.79</v>
      </c>
    </row>
    <row r="78" spans="1:26" ht="30" customHeight="1">
      <c r="A78" s="31" t="s">
        <v>12</v>
      </c>
      <c r="B78" s="32" t="s">
        <v>13</v>
      </c>
      <c r="C78" s="32" t="s">
        <v>14</v>
      </c>
      <c r="D78" s="31" t="s">
        <v>15</v>
      </c>
      <c r="E78" s="32" t="s">
        <v>16</v>
      </c>
      <c r="F78" s="31" t="s">
        <v>17</v>
      </c>
      <c r="G78" s="31" t="s">
        <v>18</v>
      </c>
      <c r="H78" s="31" t="s">
        <v>19</v>
      </c>
      <c r="I78" s="31" t="s">
        <v>20</v>
      </c>
      <c r="J78" s="31" t="s">
        <v>21</v>
      </c>
      <c r="K78" s="31" t="s">
        <v>22</v>
      </c>
      <c r="L78" s="31" t="s">
        <v>23</v>
      </c>
      <c r="M78" s="57"/>
      <c r="N78" s="57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6" ht="30" customHeight="1">
      <c r="A79" s="111">
        <v>40</v>
      </c>
      <c r="B79" s="26" t="s">
        <v>121</v>
      </c>
      <c r="C79" s="26" t="s">
        <v>122</v>
      </c>
      <c r="D79" s="105" t="s">
        <v>30</v>
      </c>
      <c r="E79" s="23" t="s">
        <v>38</v>
      </c>
      <c r="F79" s="22">
        <v>50000</v>
      </c>
      <c r="G79" s="22">
        <f>F79*0.0287</f>
        <v>1435</v>
      </c>
      <c r="H79" s="22">
        <f>IF(F79&lt;75829.93,F79*0.0304,2305.23)</f>
        <v>1520</v>
      </c>
      <c r="I79" s="22">
        <v>1854</v>
      </c>
      <c r="J79" s="22">
        <v>6825.8</v>
      </c>
      <c r="K79" s="22">
        <f>+G79+H79+I79+J79</f>
        <v>11634.8</v>
      </c>
      <c r="L79" s="22">
        <f>+F79-K79</f>
        <v>38365.199999999997</v>
      </c>
      <c r="M79" s="57"/>
      <c r="N79" s="57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6" ht="30" customHeight="1">
      <c r="A80" s="111">
        <v>41</v>
      </c>
      <c r="B80" s="26" t="s">
        <v>123</v>
      </c>
      <c r="C80" s="26" t="s">
        <v>124</v>
      </c>
      <c r="D80" s="23" t="s">
        <v>26</v>
      </c>
      <c r="E80" s="23" t="s">
        <v>27</v>
      </c>
      <c r="F80" s="22">
        <v>55000</v>
      </c>
      <c r="G80" s="22">
        <v>1578.5</v>
      </c>
      <c r="H80" s="22">
        <v>1672</v>
      </c>
      <c r="I80" s="22">
        <v>2302.36</v>
      </c>
      <c r="J80" s="22">
        <v>19011.18</v>
      </c>
      <c r="K80" s="22">
        <f>G80+H80+I80+J80</f>
        <v>24564.04</v>
      </c>
      <c r="L80" s="22">
        <f>F80-K80</f>
        <v>30435.96</v>
      </c>
      <c r="M80" s="57"/>
      <c r="N80" s="57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49" ht="30" customHeight="1">
      <c r="A81" s="23">
        <v>42</v>
      </c>
      <c r="B81" s="26" t="s">
        <v>125</v>
      </c>
      <c r="C81" s="26" t="s">
        <v>82</v>
      </c>
      <c r="D81" s="23" t="s">
        <v>26</v>
      </c>
      <c r="E81" s="23" t="s">
        <v>38</v>
      </c>
      <c r="F81" s="22">
        <v>55000</v>
      </c>
      <c r="G81" s="22">
        <f>F81*0.0287</f>
        <v>1578.5</v>
      </c>
      <c r="H81" s="22">
        <f>IF(F81&lt;75829.93,F81*0.0304,2305.23)</f>
        <v>1672</v>
      </c>
      <c r="I81" s="22">
        <v>2559.67</v>
      </c>
      <c r="J81" s="22">
        <v>1039.5</v>
      </c>
      <c r="K81" s="22">
        <f>G81+H81+I81+J81</f>
        <v>6849.67</v>
      </c>
      <c r="L81" s="22">
        <f>+F81-K81</f>
        <v>48150.33</v>
      </c>
      <c r="M81" s="57"/>
      <c r="N81" s="57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49" s="43" customFormat="1" ht="30" customHeight="1">
      <c r="A82" s="29" t="s">
        <v>60</v>
      </c>
      <c r="B82" s="47"/>
      <c r="C82" s="47"/>
      <c r="D82" s="35"/>
      <c r="E82" s="30"/>
      <c r="F82" s="28">
        <f>SUM(F79:F81)</f>
        <v>160000</v>
      </c>
      <c r="G82" s="28">
        <f>SUM(G79:G81)</f>
        <v>4592</v>
      </c>
      <c r="H82" s="44">
        <f>SUM(H79:H81)</f>
        <v>4864</v>
      </c>
      <c r="I82" s="28">
        <f>SUM(I79:I81)</f>
        <v>6716.0300000000007</v>
      </c>
      <c r="J82" s="28">
        <f>SUM(J79:J81)</f>
        <v>26876.48</v>
      </c>
      <c r="K82" s="28">
        <f>G82+H82+I82+J82</f>
        <v>43048.51</v>
      </c>
      <c r="L82" s="28">
        <f>F82-K82</f>
        <v>116951.48999999999</v>
      </c>
      <c r="M82" s="57"/>
      <c r="N82" s="57"/>
      <c r="O82"/>
      <c r="P82" s="60"/>
      <c r="Q82" s="226" t="s">
        <v>123</v>
      </c>
      <c r="R82" s="216"/>
      <c r="S82" s="216"/>
      <c r="T82" s="216"/>
      <c r="U82" s="216"/>
      <c r="V82" s="216"/>
      <c r="W82" s="216"/>
      <c r="X82" s="216"/>
      <c r="Y82" s="217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</row>
    <row r="83" spans="1:49" ht="30" hidden="1" customHeight="1">
      <c r="J83" s="19"/>
      <c r="K83" s="19"/>
      <c r="L83" s="19"/>
      <c r="M83" s="57"/>
      <c r="N83" s="57"/>
      <c r="P83" s="60"/>
      <c r="Q83" s="61"/>
      <c r="R83" s="61"/>
      <c r="S83" s="62" t="s">
        <v>17</v>
      </c>
      <c r="T83" s="62" t="s">
        <v>18</v>
      </c>
      <c r="U83" s="62" t="s">
        <v>19</v>
      </c>
      <c r="V83" s="62" t="s">
        <v>20</v>
      </c>
      <c r="W83" s="62" t="s">
        <v>21</v>
      </c>
      <c r="X83" s="62" t="s">
        <v>22</v>
      </c>
      <c r="Y83" s="62" t="s">
        <v>23</v>
      </c>
    </row>
    <row r="84" spans="1:49" ht="30" customHeight="1">
      <c r="A84" s="208" t="s">
        <v>126</v>
      </c>
      <c r="B84" s="208" t="s">
        <v>92</v>
      </c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57"/>
      <c r="N84" s="57"/>
      <c r="P84" s="60"/>
      <c r="Q84" s="61"/>
      <c r="R84" s="64" t="s">
        <v>46</v>
      </c>
      <c r="S84" s="65">
        <v>35000</v>
      </c>
      <c r="T84" s="66">
        <v>1004.5</v>
      </c>
      <c r="U84" s="66">
        <v>1064</v>
      </c>
      <c r="V84" s="66">
        <v>0</v>
      </c>
      <c r="W84" s="66">
        <v>19011.18</v>
      </c>
      <c r="X84" s="67">
        <f>T84+U84+V84+W84</f>
        <v>21079.68</v>
      </c>
      <c r="Y84" s="66">
        <f>S84-X84</f>
        <v>13920.32</v>
      </c>
    </row>
    <row r="85" spans="1:49" ht="30" customHeight="1">
      <c r="A85" s="31" t="s">
        <v>12</v>
      </c>
      <c r="B85" s="32" t="s">
        <v>13</v>
      </c>
      <c r="C85" s="32" t="s">
        <v>14</v>
      </c>
      <c r="D85" s="31" t="s">
        <v>15</v>
      </c>
      <c r="E85" s="32" t="s">
        <v>16</v>
      </c>
      <c r="F85" s="31" t="s">
        <v>17</v>
      </c>
      <c r="G85" s="31" t="s">
        <v>18</v>
      </c>
      <c r="H85" s="31" t="s">
        <v>19</v>
      </c>
      <c r="I85" s="31" t="s">
        <v>20</v>
      </c>
      <c r="J85" s="31" t="s">
        <v>21</v>
      </c>
      <c r="K85" s="31" t="s">
        <v>22</v>
      </c>
      <c r="L85" s="31" t="s">
        <v>23</v>
      </c>
      <c r="M85" s="57"/>
      <c r="N85" s="57"/>
      <c r="P85" s="60"/>
      <c r="Q85" s="61"/>
      <c r="R85" s="64" t="s">
        <v>49</v>
      </c>
      <c r="S85" s="65">
        <v>20000</v>
      </c>
      <c r="T85" s="66">
        <v>574</v>
      </c>
      <c r="U85" s="66">
        <v>608</v>
      </c>
      <c r="V85" s="66">
        <v>2302.36</v>
      </c>
      <c r="W85" s="66">
        <v>0</v>
      </c>
      <c r="X85" s="66">
        <f>T85+U85+V85+W85</f>
        <v>3484.36</v>
      </c>
      <c r="Y85" s="66">
        <f>S85-X85</f>
        <v>16515.64</v>
      </c>
    </row>
    <row r="86" spans="1:49" ht="30" customHeight="1">
      <c r="A86" s="23">
        <v>43</v>
      </c>
      <c r="B86" s="121" t="s">
        <v>127</v>
      </c>
      <c r="C86" s="26" t="s">
        <v>128</v>
      </c>
      <c r="D86" s="105" t="s">
        <v>26</v>
      </c>
      <c r="E86" s="23" t="s">
        <v>27</v>
      </c>
      <c r="F86" s="22">
        <v>37000</v>
      </c>
      <c r="G86" s="22">
        <f t="shared" ref="G86:G89" si="13">F86*0.0287</f>
        <v>1061.9000000000001</v>
      </c>
      <c r="H86" s="22">
        <v>1124.8</v>
      </c>
      <c r="I86" s="22">
        <v>0</v>
      </c>
      <c r="J86" s="22">
        <v>9414.06</v>
      </c>
      <c r="K86" s="22">
        <f t="shared" ref="K86:K88" si="14">G86+H86+I86+J86</f>
        <v>11600.759999999998</v>
      </c>
      <c r="L86" s="22">
        <f t="shared" ref="L86:L89" si="15">+F86-K86</f>
        <v>25399.24</v>
      </c>
      <c r="M86" s="57"/>
      <c r="N86" s="57"/>
      <c r="P86" s="60"/>
      <c r="Q86" s="61"/>
      <c r="R86" s="64" t="s">
        <v>55</v>
      </c>
      <c r="S86" s="68">
        <f>+S84+S85</f>
        <v>55000</v>
      </c>
      <c r="T86" s="69">
        <f>T84+T85</f>
        <v>1578.5</v>
      </c>
      <c r="U86" s="69">
        <f>U84+U85</f>
        <v>1672</v>
      </c>
      <c r="V86" s="69">
        <f>+V84+V85</f>
        <v>2302.36</v>
      </c>
      <c r="W86" s="69">
        <f>W84+W85</f>
        <v>19011.18</v>
      </c>
      <c r="X86" s="69">
        <f>+X84+X85</f>
        <v>24564.04</v>
      </c>
      <c r="Y86" s="69">
        <f>+Y84+Y85</f>
        <v>30435.96</v>
      </c>
    </row>
    <row r="87" spans="1:49" ht="30" customHeight="1">
      <c r="A87" s="23">
        <v>44</v>
      </c>
      <c r="B87" s="26" t="s">
        <v>129</v>
      </c>
      <c r="C87" s="26" t="s">
        <v>128</v>
      </c>
      <c r="D87" s="105" t="s">
        <v>26</v>
      </c>
      <c r="E87" s="23" t="s">
        <v>38</v>
      </c>
      <c r="F87" s="22">
        <v>37000</v>
      </c>
      <c r="G87" s="22">
        <f t="shared" si="13"/>
        <v>1061.9000000000001</v>
      </c>
      <c r="H87" s="22">
        <f t="shared" ref="H87:H89" si="16">IF(F87&lt;75829.93,F87*0.0304,2305.23)</f>
        <v>1124.8</v>
      </c>
      <c r="I87" s="22">
        <v>19.239999999999998</v>
      </c>
      <c r="J87" s="22">
        <v>9875.39</v>
      </c>
      <c r="K87" s="22">
        <f t="shared" si="14"/>
        <v>12081.329999999998</v>
      </c>
      <c r="L87" s="22">
        <f t="shared" si="15"/>
        <v>24918.670000000002</v>
      </c>
      <c r="M87" s="57"/>
      <c r="N87" s="57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49" ht="30" customHeight="1">
      <c r="A88" s="23">
        <v>45</v>
      </c>
      <c r="B88" s="26" t="s">
        <v>130</v>
      </c>
      <c r="C88" s="26" t="s">
        <v>131</v>
      </c>
      <c r="D88" s="23" t="s">
        <v>30</v>
      </c>
      <c r="E88" s="23" t="s">
        <v>38</v>
      </c>
      <c r="F88" s="22">
        <v>37000</v>
      </c>
      <c r="G88" s="22">
        <f t="shared" si="13"/>
        <v>1061.9000000000001</v>
      </c>
      <c r="H88" s="22">
        <f t="shared" si="16"/>
        <v>1124.8</v>
      </c>
      <c r="I88" s="22">
        <v>19.239999999999998</v>
      </c>
      <c r="J88" s="22">
        <v>965</v>
      </c>
      <c r="K88" s="22">
        <f t="shared" si="14"/>
        <v>3170.9399999999996</v>
      </c>
      <c r="L88" s="22">
        <f t="shared" si="15"/>
        <v>33829.06</v>
      </c>
      <c r="M88" s="57"/>
      <c r="N88" s="57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49" ht="30" customHeight="1">
      <c r="A89" s="23">
        <v>46</v>
      </c>
      <c r="B89" s="26" t="s">
        <v>132</v>
      </c>
      <c r="C89" s="26" t="s">
        <v>131</v>
      </c>
      <c r="D89" s="23" t="s">
        <v>30</v>
      </c>
      <c r="E89" s="23" t="s">
        <v>38</v>
      </c>
      <c r="F89" s="22">
        <v>30000</v>
      </c>
      <c r="G89" s="22">
        <f t="shared" si="13"/>
        <v>861</v>
      </c>
      <c r="H89" s="22">
        <f t="shared" si="16"/>
        <v>912</v>
      </c>
      <c r="I89" s="22">
        <v>0</v>
      </c>
      <c r="J89" s="22">
        <v>8256.41</v>
      </c>
      <c r="K89" s="22">
        <f>G89+H89+I89+J89</f>
        <v>10029.41</v>
      </c>
      <c r="L89" s="22">
        <f t="shared" si="15"/>
        <v>19970.59</v>
      </c>
      <c r="M89" s="57"/>
      <c r="N89" s="57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49" s="43" customFormat="1" ht="30" customHeight="1">
      <c r="A90" s="23">
        <v>47</v>
      </c>
      <c r="B90" s="26" t="s">
        <v>133</v>
      </c>
      <c r="C90" s="26" t="s">
        <v>128</v>
      </c>
      <c r="D90" s="105" t="s">
        <v>26</v>
      </c>
      <c r="E90" s="23" t="s">
        <v>38</v>
      </c>
      <c r="F90" s="22">
        <v>26000</v>
      </c>
      <c r="G90" s="22">
        <f>F90*0.0287</f>
        <v>746.2</v>
      </c>
      <c r="H90" s="22">
        <f>IF(F90&lt;75829.93,F90*0.0304,2305.23)</f>
        <v>790.4</v>
      </c>
      <c r="I90" s="22">
        <v>0</v>
      </c>
      <c r="J90" s="22">
        <v>3349.73</v>
      </c>
      <c r="K90" s="22">
        <f>G90+H90+I90+J90</f>
        <v>4886.33</v>
      </c>
      <c r="L90" s="22">
        <f>+F90-K90</f>
        <v>21113.67</v>
      </c>
      <c r="M90" s="57"/>
      <c r="N90" s="57"/>
      <c r="O90"/>
      <c r="P90" s="60"/>
      <c r="Q90" s="215" t="s">
        <v>125</v>
      </c>
      <c r="R90" s="227"/>
      <c r="S90" s="227"/>
      <c r="T90" s="227"/>
      <c r="U90" s="227"/>
      <c r="V90" s="227"/>
      <c r="W90" s="227"/>
      <c r="X90" s="227"/>
      <c r="Y90" s="228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ht="30" customHeight="1">
      <c r="A91" s="23">
        <v>48</v>
      </c>
      <c r="B91" s="121" t="s">
        <v>134</v>
      </c>
      <c r="C91" s="26" t="s">
        <v>51</v>
      </c>
      <c r="D91" s="23" t="s">
        <v>30</v>
      </c>
      <c r="E91" s="23" t="s">
        <v>38</v>
      </c>
      <c r="F91" s="22">
        <v>26000</v>
      </c>
      <c r="G91" s="115">
        <f>F91*0.0287</f>
        <v>746.2</v>
      </c>
      <c r="H91" s="22">
        <f>IF(F91&lt;75829.93,F91*0.0304,2305.23)</f>
        <v>790.4</v>
      </c>
      <c r="I91" s="110">
        <v>0</v>
      </c>
      <c r="J91" s="115">
        <v>25</v>
      </c>
      <c r="K91" s="115">
        <f>G91+H91+I91+J91</f>
        <v>1561.6</v>
      </c>
      <c r="L91" s="107">
        <f>+F91-K91</f>
        <v>24438.400000000001</v>
      </c>
      <c r="M91" s="57"/>
      <c r="N91" s="57"/>
      <c r="P91" s="60"/>
      <c r="Q91" s="61"/>
      <c r="R91" s="61"/>
      <c r="S91" s="62" t="s">
        <v>17</v>
      </c>
      <c r="T91" s="62" t="s">
        <v>18</v>
      </c>
      <c r="U91" s="62" t="s">
        <v>19</v>
      </c>
      <c r="V91" s="62" t="s">
        <v>20</v>
      </c>
      <c r="W91" s="62" t="s">
        <v>21</v>
      </c>
      <c r="X91" s="62" t="s">
        <v>22</v>
      </c>
      <c r="Y91" s="62" t="s">
        <v>23</v>
      </c>
    </row>
    <row r="92" spans="1:49" ht="30" customHeight="1">
      <c r="A92" s="23">
        <v>49</v>
      </c>
      <c r="B92" s="26" t="s">
        <v>135</v>
      </c>
      <c r="C92" s="26" t="s">
        <v>131</v>
      </c>
      <c r="D92" s="23" t="s">
        <v>30</v>
      </c>
      <c r="E92" s="23" t="s">
        <v>38</v>
      </c>
      <c r="F92" s="22">
        <v>40000</v>
      </c>
      <c r="G92" s="22">
        <f>F92*0.0287</f>
        <v>1148</v>
      </c>
      <c r="H92" s="22">
        <f>IF(F92&lt;75829.93,F92*0.0304,2305.23)</f>
        <v>1216</v>
      </c>
      <c r="I92" s="22">
        <v>442.65</v>
      </c>
      <c r="J92" s="22">
        <v>325</v>
      </c>
      <c r="K92" s="22">
        <f>G92+H92+I92+J92</f>
        <v>3131.65</v>
      </c>
      <c r="L92" s="107">
        <f>+F92-K92</f>
        <v>36868.35</v>
      </c>
      <c r="M92" s="57"/>
      <c r="N92" s="57"/>
      <c r="P92" s="60"/>
      <c r="Q92" s="61"/>
      <c r="R92" s="64" t="s">
        <v>46</v>
      </c>
      <c r="S92" s="65">
        <v>30000</v>
      </c>
      <c r="T92" s="66">
        <v>861</v>
      </c>
      <c r="U92" s="66">
        <v>912</v>
      </c>
      <c r="V92" s="66">
        <v>0</v>
      </c>
      <c r="W92" s="66">
        <v>1039.5</v>
      </c>
      <c r="X92" s="67">
        <v>2812.5</v>
      </c>
      <c r="Y92" s="66">
        <v>27187.5</v>
      </c>
    </row>
    <row r="93" spans="1:49" ht="30" customHeight="1">
      <c r="A93" s="23">
        <v>50</v>
      </c>
      <c r="B93" s="26" t="s">
        <v>136</v>
      </c>
      <c r="C93" s="26" t="s">
        <v>131</v>
      </c>
      <c r="D93" s="23" t="s">
        <v>26</v>
      </c>
      <c r="E93" s="23" t="s">
        <v>38</v>
      </c>
      <c r="F93" s="22">
        <v>35000</v>
      </c>
      <c r="G93" s="22">
        <f>F93*0.0287</f>
        <v>1004.5</v>
      </c>
      <c r="H93" s="22">
        <f>IF(F93&lt;75829.93,F93*0.0304,2305.23)</f>
        <v>1064</v>
      </c>
      <c r="I93" s="22">
        <v>0</v>
      </c>
      <c r="J93" s="22">
        <v>225</v>
      </c>
      <c r="K93" s="22">
        <f>G93+H93+I93+J93</f>
        <v>2293.5</v>
      </c>
      <c r="L93" s="22">
        <f>+F93-K93</f>
        <v>32706.5</v>
      </c>
      <c r="M93" s="57"/>
      <c r="N93" s="57"/>
      <c r="P93" s="60"/>
      <c r="Q93" s="61"/>
      <c r="R93" s="64" t="s">
        <v>49</v>
      </c>
      <c r="S93" s="65">
        <v>25000</v>
      </c>
      <c r="T93" s="66">
        <v>717.5</v>
      </c>
      <c r="U93" s="66">
        <v>760</v>
      </c>
      <c r="V93" s="66">
        <v>2559.67</v>
      </c>
      <c r="W93" s="66">
        <v>0</v>
      </c>
      <c r="X93" s="66">
        <f>T93+U93+V93+W93</f>
        <v>4037.17</v>
      </c>
      <c r="Y93" s="66">
        <f>S93-X93</f>
        <v>20962.830000000002</v>
      </c>
    </row>
    <row r="94" spans="1:49" ht="30" customHeight="1">
      <c r="A94" s="29" t="s">
        <v>60</v>
      </c>
      <c r="B94" s="47"/>
      <c r="C94" s="47"/>
      <c r="D94" s="35"/>
      <c r="E94" s="30"/>
      <c r="F94" s="28">
        <f>SUM(F86:F93)</f>
        <v>268000</v>
      </c>
      <c r="G94" s="28">
        <f>SUM(G86:G93)</f>
        <v>7691.6</v>
      </c>
      <c r="H94" s="44">
        <f>+SUM(H86:H93)</f>
        <v>8147.1999999999989</v>
      </c>
      <c r="I94" s="28">
        <f>SUM(I86:I93)</f>
        <v>481.13</v>
      </c>
      <c r="J94" s="28">
        <f>SUM(J86:J93)</f>
        <v>32435.589999999997</v>
      </c>
      <c r="K94" s="28">
        <f>SUM(K86:K93)</f>
        <v>48755.519999999997</v>
      </c>
      <c r="L94" s="28">
        <f>SUM(L86:L93)</f>
        <v>219244.48</v>
      </c>
      <c r="M94" s="57"/>
      <c r="N94" s="57"/>
      <c r="P94" s="60"/>
      <c r="Q94" s="61"/>
      <c r="R94" s="61"/>
      <c r="S94" s="93">
        <f t="shared" ref="S94:Y94" si="17">+S92+S93</f>
        <v>55000</v>
      </c>
      <c r="T94" s="66">
        <f>SUM(T92:T93)</f>
        <v>1578.5</v>
      </c>
      <c r="U94" s="66">
        <f t="shared" si="17"/>
        <v>1672</v>
      </c>
      <c r="V94" s="66">
        <f t="shared" si="17"/>
        <v>2559.67</v>
      </c>
      <c r="W94" s="66">
        <f t="shared" si="17"/>
        <v>1039.5</v>
      </c>
      <c r="X94" s="66">
        <f t="shared" si="17"/>
        <v>6849.67</v>
      </c>
      <c r="Y94" s="66">
        <f t="shared" si="17"/>
        <v>48150.33</v>
      </c>
    </row>
    <row r="95" spans="1:49" ht="30" customHeight="1">
      <c r="A95" s="208" t="s">
        <v>137</v>
      </c>
      <c r="B95" s="208" t="s">
        <v>92</v>
      </c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57"/>
      <c r="N95" s="57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49" ht="30" customHeight="1">
      <c r="A96" s="31" t="s">
        <v>12</v>
      </c>
      <c r="B96" s="32" t="s">
        <v>13</v>
      </c>
      <c r="C96" s="32" t="s">
        <v>14</v>
      </c>
      <c r="D96" s="31" t="s">
        <v>15</v>
      </c>
      <c r="E96" s="32" t="s">
        <v>16</v>
      </c>
      <c r="F96" s="31" t="s">
        <v>17</v>
      </c>
      <c r="G96" s="31" t="s">
        <v>18</v>
      </c>
      <c r="H96" s="31" t="s">
        <v>19</v>
      </c>
      <c r="I96" s="31" t="s">
        <v>20</v>
      </c>
      <c r="J96" s="31" t="s">
        <v>21</v>
      </c>
      <c r="K96" s="31" t="s">
        <v>22</v>
      </c>
      <c r="L96" s="31" t="s">
        <v>23</v>
      </c>
      <c r="M96" s="57"/>
      <c r="N96" s="57"/>
      <c r="P96" s="60"/>
      <c r="Q96" s="215" t="s">
        <v>138</v>
      </c>
      <c r="R96" s="227"/>
      <c r="S96" s="227"/>
      <c r="T96" s="227"/>
      <c r="U96" s="227"/>
      <c r="V96" s="227"/>
      <c r="W96" s="227"/>
      <c r="X96" s="227"/>
      <c r="Y96" s="228"/>
    </row>
    <row r="97" spans="1:25" ht="30" customHeight="1">
      <c r="A97" s="23">
        <v>51</v>
      </c>
      <c r="B97" s="26" t="s">
        <v>139</v>
      </c>
      <c r="C97" s="26" t="s">
        <v>140</v>
      </c>
      <c r="D97" s="23" t="s">
        <v>30</v>
      </c>
      <c r="E97" s="23" t="s">
        <v>27</v>
      </c>
      <c r="F97" s="22">
        <v>45000</v>
      </c>
      <c r="G97" s="22">
        <v>1291.5</v>
      </c>
      <c r="H97" s="22">
        <v>1368</v>
      </c>
      <c r="I97" s="22">
        <v>1148.32</v>
      </c>
      <c r="J97" s="22">
        <v>7182.86</v>
      </c>
      <c r="K97" s="22">
        <f>+G97+H97+I97+J97</f>
        <v>10990.68</v>
      </c>
      <c r="L97" s="22">
        <f>+F97-K97</f>
        <v>34009.32</v>
      </c>
      <c r="M97" s="57"/>
      <c r="N97" s="57"/>
      <c r="P97" s="60"/>
      <c r="Q97" s="61"/>
      <c r="R97" s="61"/>
      <c r="S97" s="62" t="s">
        <v>17</v>
      </c>
      <c r="T97" s="62" t="s">
        <v>18</v>
      </c>
      <c r="U97" s="62" t="s">
        <v>19</v>
      </c>
      <c r="V97" s="62" t="s">
        <v>20</v>
      </c>
      <c r="W97" s="62" t="s">
        <v>21</v>
      </c>
      <c r="X97" s="62" t="s">
        <v>22</v>
      </c>
      <c r="Y97" s="62" t="s">
        <v>23</v>
      </c>
    </row>
    <row r="98" spans="1:25" ht="30" customHeight="1">
      <c r="A98" s="111">
        <v>52</v>
      </c>
      <c r="B98" s="26" t="s">
        <v>141</v>
      </c>
      <c r="C98" s="26" t="s">
        <v>142</v>
      </c>
      <c r="D98" s="105" t="s">
        <v>26</v>
      </c>
      <c r="E98" s="23" t="s">
        <v>27</v>
      </c>
      <c r="F98" s="22">
        <v>55000</v>
      </c>
      <c r="G98" s="22">
        <f>F98*0.0287</f>
        <v>1578.5</v>
      </c>
      <c r="H98" s="22">
        <f>IF(F98&lt;75829.93,F98*0.0304,2305.23)</f>
        <v>1672</v>
      </c>
      <c r="I98" s="22">
        <v>2559.67</v>
      </c>
      <c r="J98" s="22">
        <v>225</v>
      </c>
      <c r="K98" s="22">
        <v>6035.17</v>
      </c>
      <c r="L98" s="22">
        <f>+F98-K98</f>
        <v>48964.83</v>
      </c>
      <c r="M98" s="57"/>
      <c r="N98" s="57"/>
      <c r="P98" s="60"/>
      <c r="Q98" s="61"/>
      <c r="R98" s="64" t="s">
        <v>46</v>
      </c>
      <c r="S98" s="65">
        <v>35000</v>
      </c>
      <c r="T98" s="103">
        <v>1004.5</v>
      </c>
      <c r="U98" s="103">
        <v>1064</v>
      </c>
      <c r="V98" s="103">
        <v>0</v>
      </c>
      <c r="W98" s="103">
        <v>325</v>
      </c>
      <c r="X98" s="104">
        <f>T98+U98+V98+W98</f>
        <v>2393.5</v>
      </c>
      <c r="Y98" s="103">
        <f>S98-X98</f>
        <v>32606.5</v>
      </c>
    </row>
    <row r="99" spans="1:25" ht="30" customHeight="1">
      <c r="A99" s="29" t="s">
        <v>60</v>
      </c>
      <c r="B99" s="47"/>
      <c r="C99" s="47"/>
      <c r="D99" s="35"/>
      <c r="E99" s="30"/>
      <c r="F99" s="28">
        <f t="shared" ref="F99:L99" si="18">SUM(F97:F98)</f>
        <v>100000</v>
      </c>
      <c r="G99" s="28">
        <f t="shared" si="18"/>
        <v>2870</v>
      </c>
      <c r="H99" s="28">
        <f t="shared" si="18"/>
        <v>3040</v>
      </c>
      <c r="I99" s="28">
        <f t="shared" si="18"/>
        <v>3707.99</v>
      </c>
      <c r="J99" s="28">
        <f t="shared" si="18"/>
        <v>7407.86</v>
      </c>
      <c r="K99" s="28">
        <f t="shared" si="18"/>
        <v>17025.849999999999</v>
      </c>
      <c r="L99" s="28">
        <f t="shared" si="18"/>
        <v>82974.149999999994</v>
      </c>
      <c r="M99" s="57"/>
      <c r="N99" s="57"/>
      <c r="P99" s="60"/>
      <c r="Q99" s="61"/>
      <c r="R99" s="64" t="s">
        <v>49</v>
      </c>
      <c r="S99" s="65">
        <v>5000</v>
      </c>
      <c r="T99" s="66">
        <v>143.5</v>
      </c>
      <c r="U99" s="66">
        <v>152</v>
      </c>
      <c r="V99" s="66">
        <v>442.65</v>
      </c>
      <c r="W99" s="66">
        <v>0</v>
      </c>
      <c r="X99" s="66">
        <f>T99+U99+V99+W99</f>
        <v>738.15</v>
      </c>
      <c r="Y99" s="66">
        <f>S99-X99</f>
        <v>4261.8500000000004</v>
      </c>
    </row>
    <row r="100" spans="1:25" ht="30" customHeight="1">
      <c r="A100" s="208" t="s">
        <v>143</v>
      </c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57"/>
      <c r="N100" s="57"/>
      <c r="P100" s="60"/>
      <c r="Q100" s="61"/>
      <c r="R100" s="61"/>
      <c r="S100" s="93">
        <f t="shared" ref="S100" si="19">+S98+S99</f>
        <v>40000</v>
      </c>
      <c r="T100" s="66">
        <f>SUM(T98:T99)</f>
        <v>1148</v>
      </c>
      <c r="U100" s="66">
        <f>SUM(U98:U99)</f>
        <v>1216</v>
      </c>
      <c r="V100" s="66">
        <f>SUM(V98:V99)</f>
        <v>442.65</v>
      </c>
      <c r="W100" s="66">
        <f>SUM(W98:W99)</f>
        <v>325</v>
      </c>
      <c r="X100" s="66">
        <f>SUM(X98:X99)</f>
        <v>3131.65</v>
      </c>
      <c r="Y100" s="66">
        <f>S100-X100</f>
        <v>36868.35</v>
      </c>
    </row>
    <row r="101" spans="1:25" ht="30" customHeight="1">
      <c r="A101" s="31" t="s">
        <v>12</v>
      </c>
      <c r="B101" s="32" t="s">
        <v>13</v>
      </c>
      <c r="C101" s="32" t="s">
        <v>14</v>
      </c>
      <c r="D101" s="31" t="s">
        <v>15</v>
      </c>
      <c r="E101" s="32" t="s">
        <v>16</v>
      </c>
      <c r="F101" s="31" t="s">
        <v>17</v>
      </c>
      <c r="G101" s="31" t="s">
        <v>18</v>
      </c>
      <c r="H101" s="31" t="s">
        <v>19</v>
      </c>
      <c r="I101" s="31" t="s">
        <v>20</v>
      </c>
      <c r="J101" s="31" t="s">
        <v>21</v>
      </c>
      <c r="K101" s="31" t="s">
        <v>22</v>
      </c>
      <c r="L101" s="31" t="s">
        <v>23</v>
      </c>
      <c r="M101" s="57"/>
      <c r="N101" s="57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ht="30" customHeight="1">
      <c r="A102" s="23">
        <v>53</v>
      </c>
      <c r="B102" s="121" t="s">
        <v>144</v>
      </c>
      <c r="C102" s="26" t="s">
        <v>51</v>
      </c>
      <c r="D102" s="23" t="s">
        <v>30</v>
      </c>
      <c r="E102" s="23" t="s">
        <v>38</v>
      </c>
      <c r="F102" s="22">
        <v>25000</v>
      </c>
      <c r="G102" s="22">
        <f t="shared" ref="G102:G108" si="20">F102*0.0287</f>
        <v>717.5</v>
      </c>
      <c r="H102" s="22">
        <f>IF(F102&lt;75829.93,F102*0.0304,2305.23)</f>
        <v>760</v>
      </c>
      <c r="I102" s="22">
        <f>(F102-G102-H102-33326.92)*IF(F102&gt;33326.92,15%)</f>
        <v>0</v>
      </c>
      <c r="J102" s="22">
        <v>325</v>
      </c>
      <c r="K102" s="22">
        <f>G102+H102+I102+J102</f>
        <v>1802.5</v>
      </c>
      <c r="L102" s="115">
        <f t="shared" ref="L102:L108" si="21">+F102-K102</f>
        <v>23197.5</v>
      </c>
      <c r="M102" s="57"/>
      <c r="N102" s="57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ht="30" customHeight="1">
      <c r="A103" s="23">
        <v>54</v>
      </c>
      <c r="B103" s="121" t="s">
        <v>145</v>
      </c>
      <c r="C103" s="26" t="s">
        <v>146</v>
      </c>
      <c r="D103" s="23" t="s">
        <v>26</v>
      </c>
      <c r="E103" s="23" t="s">
        <v>27</v>
      </c>
      <c r="F103" s="22">
        <v>22000</v>
      </c>
      <c r="G103" s="22">
        <f t="shared" si="20"/>
        <v>631.4</v>
      </c>
      <c r="H103" s="22">
        <f>IF(F103&lt;75829.93,F103*0.0304,2305.23)</f>
        <v>668.8</v>
      </c>
      <c r="I103" s="22">
        <f>(F103-G103-H103-33326.92)*IF(F103&gt;33326.92,15%)</f>
        <v>0</v>
      </c>
      <c r="J103" s="22">
        <v>3057</v>
      </c>
      <c r="K103" s="22">
        <f t="shared" ref="K103:K116" si="22">G103+H103+I103+J103</f>
        <v>4357.2</v>
      </c>
      <c r="L103" s="115">
        <f t="shared" si="21"/>
        <v>17642.8</v>
      </c>
      <c r="M103" s="57"/>
      <c r="N103" s="57"/>
      <c r="P103" s="60"/>
      <c r="Q103" s="215"/>
      <c r="R103" s="227"/>
      <c r="S103" s="227"/>
      <c r="T103" s="227"/>
      <c r="U103" s="227"/>
      <c r="V103" s="227"/>
      <c r="W103" s="227"/>
      <c r="X103" s="227"/>
      <c r="Y103" s="228"/>
    </row>
    <row r="104" spans="1:25" ht="42" customHeight="1">
      <c r="A104" s="23">
        <v>55</v>
      </c>
      <c r="B104" s="121" t="s">
        <v>147</v>
      </c>
      <c r="C104" s="26" t="s">
        <v>148</v>
      </c>
      <c r="D104" s="23" t="s">
        <v>30</v>
      </c>
      <c r="E104" s="23" t="s">
        <v>38</v>
      </c>
      <c r="F104" s="22">
        <v>60000</v>
      </c>
      <c r="G104" s="22">
        <f t="shared" si="20"/>
        <v>1722</v>
      </c>
      <c r="H104" s="22">
        <f t="shared" ref="H104:H116" si="23">IF(F104&lt;75829.93,F104*0.0304,2305.23)</f>
        <v>1824</v>
      </c>
      <c r="I104" s="22">
        <v>3486.65</v>
      </c>
      <c r="J104" s="22">
        <v>8050.62</v>
      </c>
      <c r="K104" s="22">
        <f>SUM(G104:J104)</f>
        <v>15083.27</v>
      </c>
      <c r="L104" s="115">
        <f t="shared" si="21"/>
        <v>44916.729999999996</v>
      </c>
      <c r="M104" s="57"/>
      <c r="N104" s="57"/>
      <c r="P104" s="60"/>
      <c r="Q104" s="61"/>
      <c r="R104" s="61"/>
      <c r="S104" s="62"/>
      <c r="T104" s="62"/>
      <c r="U104" s="62"/>
      <c r="V104" s="62"/>
      <c r="W104" s="62"/>
      <c r="X104" s="62"/>
      <c r="Y104" s="62"/>
    </row>
    <row r="105" spans="1:25" ht="30" customHeight="1">
      <c r="A105" s="23">
        <v>56</v>
      </c>
      <c r="B105" s="121" t="s">
        <v>149</v>
      </c>
      <c r="C105" s="26" t="s">
        <v>146</v>
      </c>
      <c r="D105" s="23" t="s">
        <v>26</v>
      </c>
      <c r="E105" s="23" t="s">
        <v>150</v>
      </c>
      <c r="F105" s="22">
        <v>24000</v>
      </c>
      <c r="G105" s="22">
        <f t="shared" si="20"/>
        <v>688.8</v>
      </c>
      <c r="H105" s="22">
        <f t="shared" si="23"/>
        <v>729.6</v>
      </c>
      <c r="I105" s="22">
        <f>(F105-G105-H105-33326.92)*IF(F105&gt;33326.92,15%)</f>
        <v>0</v>
      </c>
      <c r="J105" s="22">
        <v>8940.57</v>
      </c>
      <c r="K105" s="22">
        <f t="shared" si="22"/>
        <v>10358.969999999999</v>
      </c>
      <c r="L105" s="115">
        <f t="shared" si="21"/>
        <v>13641.03</v>
      </c>
      <c r="M105" s="57"/>
      <c r="N105" s="57"/>
      <c r="P105" s="60"/>
      <c r="Q105" s="61"/>
      <c r="R105" s="64"/>
      <c r="S105" s="65"/>
      <c r="T105" s="66"/>
      <c r="U105" s="66"/>
      <c r="V105" s="66"/>
      <c r="W105" s="66"/>
      <c r="X105" s="67"/>
      <c r="Y105" s="66"/>
    </row>
    <row r="106" spans="1:25" ht="30" customHeight="1">
      <c r="A106" s="23">
        <v>57</v>
      </c>
      <c r="B106" s="121" t="s">
        <v>151</v>
      </c>
      <c r="C106" s="26" t="s">
        <v>146</v>
      </c>
      <c r="D106" s="23" t="s">
        <v>26</v>
      </c>
      <c r="E106" s="23" t="s">
        <v>38</v>
      </c>
      <c r="F106" s="22">
        <v>20000</v>
      </c>
      <c r="G106" s="22">
        <f>F106*0.0287</f>
        <v>574</v>
      </c>
      <c r="H106" s="22">
        <f t="shared" si="23"/>
        <v>608</v>
      </c>
      <c r="I106" s="22">
        <v>0</v>
      </c>
      <c r="J106" s="22">
        <v>3425</v>
      </c>
      <c r="K106" s="22">
        <f>G106+H106+I106+J106</f>
        <v>4607</v>
      </c>
      <c r="L106" s="115">
        <f>+F106-K106</f>
        <v>15393</v>
      </c>
      <c r="M106" s="57"/>
      <c r="N106" s="57"/>
      <c r="P106" s="60"/>
      <c r="Q106" s="61"/>
      <c r="R106" s="64"/>
      <c r="S106" s="65"/>
      <c r="T106" s="66"/>
      <c r="U106" s="66"/>
      <c r="V106" s="66"/>
      <c r="W106" s="66"/>
      <c r="X106" s="66"/>
      <c r="Y106" s="66"/>
    </row>
    <row r="107" spans="1:25" ht="30" customHeight="1">
      <c r="A107" s="23">
        <v>58</v>
      </c>
      <c r="B107" s="26" t="s">
        <v>152</v>
      </c>
      <c r="C107" s="26" t="s">
        <v>146</v>
      </c>
      <c r="D107" s="23" t="s">
        <v>26</v>
      </c>
      <c r="E107" s="23" t="s">
        <v>27</v>
      </c>
      <c r="F107" s="22">
        <v>22000</v>
      </c>
      <c r="G107" s="22">
        <f t="shared" si="20"/>
        <v>631.4</v>
      </c>
      <c r="H107" s="22">
        <f t="shared" si="23"/>
        <v>668.8</v>
      </c>
      <c r="I107" s="22">
        <f>(F107-G107-H107-33326.92)*IF(F107&gt;33326.92,15%)</f>
        <v>0</v>
      </c>
      <c r="J107" s="22">
        <v>5467.85</v>
      </c>
      <c r="K107" s="22">
        <f t="shared" si="22"/>
        <v>6768.05</v>
      </c>
      <c r="L107" s="115">
        <f t="shared" si="21"/>
        <v>15231.95</v>
      </c>
      <c r="M107" s="57"/>
      <c r="N107" s="57"/>
      <c r="P107" s="60"/>
      <c r="Q107" s="61"/>
      <c r="R107" s="61"/>
      <c r="S107" s="93"/>
      <c r="T107" s="66"/>
      <c r="U107" s="66"/>
      <c r="V107" s="66"/>
      <c r="W107" s="66"/>
      <c r="X107" s="66"/>
      <c r="Y107" s="66"/>
    </row>
    <row r="108" spans="1:25" ht="30" customHeight="1">
      <c r="A108" s="23">
        <v>59</v>
      </c>
      <c r="B108" s="26" t="s">
        <v>153</v>
      </c>
      <c r="C108" s="26" t="s">
        <v>146</v>
      </c>
      <c r="D108" s="23" t="s">
        <v>26</v>
      </c>
      <c r="E108" s="23" t="s">
        <v>27</v>
      </c>
      <c r="F108" s="22">
        <v>22000</v>
      </c>
      <c r="G108" s="22">
        <f t="shared" si="20"/>
        <v>631.4</v>
      </c>
      <c r="H108" s="22">
        <f t="shared" si="23"/>
        <v>668.8</v>
      </c>
      <c r="I108" s="22">
        <f>(F108-G108-H108-33326.92)*IF(F108&gt;33326.92,15%)</f>
        <v>0</v>
      </c>
      <c r="J108" s="22">
        <v>6213.35</v>
      </c>
      <c r="K108" s="22">
        <f t="shared" si="22"/>
        <v>7513.55</v>
      </c>
      <c r="L108" s="115">
        <f t="shared" si="21"/>
        <v>14486.45</v>
      </c>
      <c r="M108" s="57"/>
      <c r="N108" s="57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ht="30" customHeight="1">
      <c r="A109" s="23">
        <v>60</v>
      </c>
      <c r="B109" s="121" t="s">
        <v>154</v>
      </c>
      <c r="C109" s="26" t="s">
        <v>51</v>
      </c>
      <c r="D109" s="23" t="s">
        <v>30</v>
      </c>
      <c r="E109" s="23" t="s">
        <v>38</v>
      </c>
      <c r="F109" s="22">
        <v>25000</v>
      </c>
      <c r="G109" s="22">
        <f t="shared" ref="G109:G116" si="24">F109*0.0287</f>
        <v>717.5</v>
      </c>
      <c r="H109" s="22">
        <f t="shared" si="23"/>
        <v>760</v>
      </c>
      <c r="I109" s="22">
        <f>(F109-G109-H109-33326.92)*IF(F109&gt;33326.92,15%)</f>
        <v>0</v>
      </c>
      <c r="J109" s="22">
        <v>125</v>
      </c>
      <c r="K109" s="22">
        <f t="shared" si="22"/>
        <v>1602.5</v>
      </c>
      <c r="L109" s="115">
        <f t="shared" ref="L109:L116" si="25">+F109-K109</f>
        <v>23397.5</v>
      </c>
      <c r="M109" s="57"/>
      <c r="N109" s="57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ht="30" customHeight="1">
      <c r="A110" s="23">
        <v>61</v>
      </c>
      <c r="B110" s="26" t="s">
        <v>155</v>
      </c>
      <c r="C110" s="26" t="s">
        <v>156</v>
      </c>
      <c r="D110" s="23" t="s">
        <v>26</v>
      </c>
      <c r="E110" s="23" t="s">
        <v>38</v>
      </c>
      <c r="F110" s="22">
        <v>22000</v>
      </c>
      <c r="G110" s="22">
        <f t="shared" ref="G110:G115" si="26">F110*0.0287</f>
        <v>631.4</v>
      </c>
      <c r="H110" s="22">
        <f t="shared" si="23"/>
        <v>668.8</v>
      </c>
      <c r="I110" s="22">
        <v>0</v>
      </c>
      <c r="J110" s="22">
        <v>665</v>
      </c>
      <c r="K110" s="22">
        <f t="shared" si="22"/>
        <v>1965.1999999999998</v>
      </c>
      <c r="L110" s="115">
        <f t="shared" si="25"/>
        <v>20034.8</v>
      </c>
      <c r="M110" s="57"/>
      <c r="N110" s="57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ht="30" customHeight="1">
      <c r="A111" s="23">
        <v>62</v>
      </c>
      <c r="B111" s="121" t="s">
        <v>157</v>
      </c>
      <c r="C111" s="26" t="s">
        <v>158</v>
      </c>
      <c r="D111" s="23" t="s">
        <v>30</v>
      </c>
      <c r="E111" s="23" t="s">
        <v>38</v>
      </c>
      <c r="F111" s="22">
        <v>37000</v>
      </c>
      <c r="G111" s="22">
        <f t="shared" si="26"/>
        <v>1061.9000000000001</v>
      </c>
      <c r="H111" s="22">
        <f t="shared" si="23"/>
        <v>1124.8</v>
      </c>
      <c r="I111" s="22">
        <v>19.239999999999998</v>
      </c>
      <c r="J111" s="22">
        <v>2394</v>
      </c>
      <c r="K111" s="22">
        <f t="shared" si="22"/>
        <v>4599.9399999999996</v>
      </c>
      <c r="L111" s="115">
        <f t="shared" si="25"/>
        <v>32400.06</v>
      </c>
      <c r="M111" s="57"/>
      <c r="N111" s="57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ht="30" customHeight="1">
      <c r="A112" s="23">
        <v>63</v>
      </c>
      <c r="B112" s="121" t="s">
        <v>159</v>
      </c>
      <c r="C112" s="26" t="s">
        <v>160</v>
      </c>
      <c r="D112" s="23" t="s">
        <v>30</v>
      </c>
      <c r="E112" s="23" t="s">
        <v>38</v>
      </c>
      <c r="F112" s="22">
        <v>26000</v>
      </c>
      <c r="G112" s="22">
        <f t="shared" si="26"/>
        <v>746.2</v>
      </c>
      <c r="H112" s="22">
        <f t="shared" si="23"/>
        <v>790.4</v>
      </c>
      <c r="I112" s="22">
        <v>0</v>
      </c>
      <c r="J112" s="22">
        <v>25</v>
      </c>
      <c r="K112" s="22">
        <f t="shared" si="22"/>
        <v>1561.6</v>
      </c>
      <c r="L112" s="115">
        <f t="shared" si="25"/>
        <v>24438.400000000001</v>
      </c>
      <c r="M112" s="57"/>
      <c r="N112" s="57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ht="30" customHeight="1">
      <c r="A113" s="23">
        <v>64</v>
      </c>
      <c r="B113" s="26" t="s">
        <v>161</v>
      </c>
      <c r="C113" s="26" t="s">
        <v>146</v>
      </c>
      <c r="D113" s="23" t="s">
        <v>30</v>
      </c>
      <c r="E113" s="23" t="s">
        <v>38</v>
      </c>
      <c r="F113" s="22">
        <v>30000</v>
      </c>
      <c r="G113" s="22">
        <f t="shared" si="26"/>
        <v>861</v>
      </c>
      <c r="H113" s="22">
        <f t="shared" si="23"/>
        <v>912</v>
      </c>
      <c r="I113" s="22">
        <v>0</v>
      </c>
      <c r="J113" s="22">
        <v>1345</v>
      </c>
      <c r="K113" s="22">
        <f t="shared" si="22"/>
        <v>3118</v>
      </c>
      <c r="L113" s="115">
        <f t="shared" si="25"/>
        <v>26882</v>
      </c>
      <c r="M113" s="57"/>
      <c r="N113" s="57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ht="30" customHeight="1">
      <c r="A114" s="23">
        <v>65</v>
      </c>
      <c r="B114" s="26" t="s">
        <v>162</v>
      </c>
      <c r="C114" s="26" t="s">
        <v>146</v>
      </c>
      <c r="D114" s="23" t="s">
        <v>30</v>
      </c>
      <c r="E114" s="23" t="s">
        <v>38</v>
      </c>
      <c r="F114" s="22">
        <v>22000</v>
      </c>
      <c r="G114" s="22">
        <f t="shared" si="26"/>
        <v>631.4</v>
      </c>
      <c r="H114" s="22">
        <f t="shared" si="23"/>
        <v>668.8</v>
      </c>
      <c r="I114" s="22">
        <v>0</v>
      </c>
      <c r="J114" s="22">
        <v>465</v>
      </c>
      <c r="K114" s="22">
        <f>G114+H114+J114</f>
        <v>1765.1999999999998</v>
      </c>
      <c r="L114" s="115">
        <f t="shared" si="25"/>
        <v>20234.8</v>
      </c>
      <c r="M114" s="57"/>
      <c r="N114" s="57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ht="30" customHeight="1">
      <c r="A115" s="23">
        <v>66</v>
      </c>
      <c r="B115" s="26" t="s">
        <v>163</v>
      </c>
      <c r="C115" s="26" t="s">
        <v>164</v>
      </c>
      <c r="D115" s="23" t="s">
        <v>30</v>
      </c>
      <c r="E115" s="23" t="s">
        <v>38</v>
      </c>
      <c r="F115" s="22">
        <v>22000</v>
      </c>
      <c r="G115" s="22">
        <f t="shared" si="26"/>
        <v>631.4</v>
      </c>
      <c r="H115" s="22">
        <f t="shared" ref="H115" si="27">IF(F115&lt;75829.93,F115*0.0304,2305.23)</f>
        <v>668.8</v>
      </c>
      <c r="I115" s="22">
        <v>0</v>
      </c>
      <c r="J115" s="22">
        <v>465</v>
      </c>
      <c r="K115" s="22">
        <f>J115+H115+G115</f>
        <v>1765.1999999999998</v>
      </c>
      <c r="L115" s="115">
        <f t="shared" ref="L115" si="28">+F115-K115</f>
        <v>20234.8</v>
      </c>
      <c r="M115" s="57"/>
      <c r="N115" s="57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ht="30" customHeight="1">
      <c r="A116" s="23">
        <v>67</v>
      </c>
      <c r="B116" s="121" t="s">
        <v>165</v>
      </c>
      <c r="C116" s="26" t="s">
        <v>51</v>
      </c>
      <c r="D116" s="23" t="s">
        <v>30</v>
      </c>
      <c r="E116" s="23" t="s">
        <v>38</v>
      </c>
      <c r="F116" s="22">
        <v>26000</v>
      </c>
      <c r="G116" s="22">
        <f t="shared" si="24"/>
        <v>746.2</v>
      </c>
      <c r="H116" s="22">
        <f t="shared" si="23"/>
        <v>790.4</v>
      </c>
      <c r="I116" s="22">
        <v>0</v>
      </c>
      <c r="J116" s="22">
        <v>745</v>
      </c>
      <c r="K116" s="22">
        <f t="shared" si="22"/>
        <v>2281.6</v>
      </c>
      <c r="L116" s="115">
        <f t="shared" si="25"/>
        <v>23718.400000000001</v>
      </c>
      <c r="M116" s="57"/>
      <c r="N116" s="57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ht="30" customHeight="1">
      <c r="A117" s="23">
        <v>68</v>
      </c>
      <c r="B117" s="121" t="s">
        <v>166</v>
      </c>
      <c r="C117" s="26" t="s">
        <v>146</v>
      </c>
      <c r="D117" s="23" t="s">
        <v>26</v>
      </c>
      <c r="E117" s="23" t="s">
        <v>38</v>
      </c>
      <c r="F117" s="22">
        <v>20000</v>
      </c>
      <c r="G117" s="22">
        <f>F117*0.0287</f>
        <v>574</v>
      </c>
      <c r="H117" s="22">
        <f>IF(F117&lt;75829.93,F117*0.0304,2305.23)</f>
        <v>608</v>
      </c>
      <c r="I117" s="22">
        <v>0</v>
      </c>
      <c r="J117" s="22">
        <v>6717.83</v>
      </c>
      <c r="K117" s="22">
        <f>G117+H117+I117+J117</f>
        <v>7899.83</v>
      </c>
      <c r="L117" s="115">
        <f>+F117-K117</f>
        <v>12100.17</v>
      </c>
      <c r="M117" s="57"/>
      <c r="N117" s="57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ht="30" customHeight="1">
      <c r="A118" s="23">
        <v>69</v>
      </c>
      <c r="B118" s="26" t="s">
        <v>167</v>
      </c>
      <c r="C118" s="26" t="s">
        <v>168</v>
      </c>
      <c r="D118" s="23" t="s">
        <v>30</v>
      </c>
      <c r="E118" s="23" t="s">
        <v>38</v>
      </c>
      <c r="F118" s="22">
        <v>24000</v>
      </c>
      <c r="G118" s="22">
        <f>F118*0.0287</f>
        <v>688.8</v>
      </c>
      <c r="H118" s="22">
        <f>IF(F118&lt;75829.93,F118*0.0304,2305.23)</f>
        <v>729.6</v>
      </c>
      <c r="I118" s="22">
        <v>0</v>
      </c>
      <c r="J118" s="22">
        <v>2350.84</v>
      </c>
      <c r="K118" s="22">
        <f>G118+H118+I118+J118</f>
        <v>3769.2400000000002</v>
      </c>
      <c r="L118" s="115">
        <f>+F118-K118</f>
        <v>20230.759999999998</v>
      </c>
      <c r="M118" s="57"/>
      <c r="N118" s="57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ht="30" customHeight="1">
      <c r="A119" s="23">
        <v>70</v>
      </c>
      <c r="B119" s="26" t="s">
        <v>169</v>
      </c>
      <c r="C119" s="26" t="s">
        <v>168</v>
      </c>
      <c r="D119" s="23" t="s">
        <v>30</v>
      </c>
      <c r="E119" s="23" t="s">
        <v>38</v>
      </c>
      <c r="F119" s="22">
        <v>24000</v>
      </c>
      <c r="G119" s="22">
        <f>F119*0.0287</f>
        <v>688.8</v>
      </c>
      <c r="H119" s="22">
        <f>IF(F119&lt;75829.93,F119*0.0304,2305.23)</f>
        <v>729.6</v>
      </c>
      <c r="I119" s="22">
        <v>0</v>
      </c>
      <c r="J119" s="22">
        <v>25</v>
      </c>
      <c r="K119" s="22">
        <f>G119+H119+I119+J119</f>
        <v>1443.4</v>
      </c>
      <c r="L119" s="115">
        <f>+F119-K119</f>
        <v>22556.6</v>
      </c>
      <c r="M119" s="57"/>
      <c r="N119" s="57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ht="30" customHeight="1">
      <c r="A120" s="23">
        <v>71</v>
      </c>
      <c r="B120" s="26" t="s">
        <v>170</v>
      </c>
      <c r="C120" s="26" t="s">
        <v>146</v>
      </c>
      <c r="D120" s="23" t="s">
        <v>30</v>
      </c>
      <c r="E120" s="23" t="s">
        <v>38</v>
      </c>
      <c r="F120" s="22">
        <v>25000</v>
      </c>
      <c r="G120" s="22">
        <f>F120*0.0287</f>
        <v>717.5</v>
      </c>
      <c r="H120" s="22">
        <f>IF(F120&lt;75829.93,F120*0.0304,2305.23)</f>
        <v>760</v>
      </c>
      <c r="I120" s="22">
        <v>0</v>
      </c>
      <c r="J120" s="22">
        <v>25</v>
      </c>
      <c r="K120" s="22">
        <f>G120+H120+I120+J120</f>
        <v>1502.5</v>
      </c>
      <c r="L120" s="115">
        <f>+F120-K120</f>
        <v>23497.5</v>
      </c>
      <c r="M120" s="57"/>
      <c r="N120" s="57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ht="30" customHeight="1">
      <c r="A121" s="29" t="s">
        <v>60</v>
      </c>
      <c r="B121" s="45"/>
      <c r="C121" s="45"/>
      <c r="D121" s="35"/>
      <c r="E121" s="30"/>
      <c r="F121" s="24">
        <f t="shared" ref="F121:L121" si="29">SUM(F102:F120)</f>
        <v>498000</v>
      </c>
      <c r="G121" s="24">
        <f>SUM(G102:G120)</f>
        <v>14292.599999999999</v>
      </c>
      <c r="H121" s="24">
        <f>SUM(H102:H120)</f>
        <v>15139.199999999999</v>
      </c>
      <c r="I121" s="24">
        <f>SUM(I102:I120)</f>
        <v>3505.89</v>
      </c>
      <c r="J121" s="24">
        <f>SUM(J102:J120)</f>
        <v>50827.06</v>
      </c>
      <c r="K121" s="24">
        <f t="shared" si="29"/>
        <v>83764.750000000015</v>
      </c>
      <c r="L121" s="28">
        <f t="shared" si="29"/>
        <v>414235.24999999994</v>
      </c>
      <c r="M121" s="57"/>
      <c r="N121" s="57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ht="30" hidden="1" customHeight="1">
      <c r="M122" s="57"/>
      <c r="N122" s="57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ht="30" customHeight="1">
      <c r="A123" s="208" t="s">
        <v>171</v>
      </c>
      <c r="B123" s="208" t="s">
        <v>92</v>
      </c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57"/>
      <c r="N123" s="57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ht="30" customHeight="1">
      <c r="A124" s="31" t="s">
        <v>12</v>
      </c>
      <c r="B124" s="32" t="s">
        <v>13</v>
      </c>
      <c r="C124" s="32" t="s">
        <v>14</v>
      </c>
      <c r="D124" s="31" t="s">
        <v>15</v>
      </c>
      <c r="E124" s="32" t="s">
        <v>16</v>
      </c>
      <c r="F124" s="31" t="s">
        <v>17</v>
      </c>
      <c r="G124" s="31" t="s">
        <v>18</v>
      </c>
      <c r="H124" s="31" t="s">
        <v>19</v>
      </c>
      <c r="I124" s="31" t="s">
        <v>20</v>
      </c>
      <c r="J124" s="31" t="s">
        <v>21</v>
      </c>
      <c r="K124" s="31" t="s">
        <v>22</v>
      </c>
      <c r="L124" s="31" t="s">
        <v>23</v>
      </c>
      <c r="M124" s="57"/>
      <c r="N124" s="57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ht="30" customHeight="1">
      <c r="A125" s="23">
        <v>72</v>
      </c>
      <c r="B125" s="26" t="s">
        <v>172</v>
      </c>
      <c r="C125" s="26" t="s">
        <v>173</v>
      </c>
      <c r="D125" s="23" t="s">
        <v>30</v>
      </c>
      <c r="E125" s="23" t="s">
        <v>38</v>
      </c>
      <c r="F125" s="107">
        <v>37000</v>
      </c>
      <c r="G125" s="107">
        <f>F125*0.0287</f>
        <v>1061.9000000000001</v>
      </c>
      <c r="H125" s="22">
        <f>IF(F125&lt;75829.93,F125*0.0304,2305.23)</f>
        <v>1124.8</v>
      </c>
      <c r="I125" s="110">
        <v>19.239999999999998</v>
      </c>
      <c r="J125" s="107">
        <v>21685.360000000001</v>
      </c>
      <c r="K125" s="107">
        <f>G125+H125+I125+J125</f>
        <v>23891.3</v>
      </c>
      <c r="L125" s="107">
        <f>+F125-K125</f>
        <v>13108.7</v>
      </c>
      <c r="M125" s="57"/>
      <c r="N125" s="57"/>
      <c r="P125" s="73"/>
      <c r="Q125" s="73"/>
      <c r="R125" s="60"/>
      <c r="S125" s="60"/>
      <c r="T125" s="60"/>
      <c r="U125" s="60"/>
      <c r="V125" s="60"/>
      <c r="W125" s="60"/>
      <c r="X125" s="60"/>
      <c r="Y125" s="60"/>
    </row>
    <row r="126" spans="1:25" ht="30" customHeight="1">
      <c r="A126" s="29" t="s">
        <v>60</v>
      </c>
      <c r="B126" s="48"/>
      <c r="C126" s="48"/>
      <c r="D126" s="37"/>
      <c r="E126" s="29"/>
      <c r="F126" s="28">
        <f>+SUM(F125)</f>
        <v>37000</v>
      </c>
      <c r="G126" s="28">
        <f t="shared" ref="G126:L126" si="30">+SUM(G125)</f>
        <v>1061.9000000000001</v>
      </c>
      <c r="H126" s="28">
        <f>+SUM(H125)</f>
        <v>1124.8</v>
      </c>
      <c r="I126" s="28">
        <f>+SUM(I125)</f>
        <v>19.239999999999998</v>
      </c>
      <c r="J126" s="28">
        <f>+SUM(J125)</f>
        <v>21685.360000000001</v>
      </c>
      <c r="K126" s="28">
        <f t="shared" si="30"/>
        <v>23891.3</v>
      </c>
      <c r="L126" s="28">
        <f t="shared" si="30"/>
        <v>13108.7</v>
      </c>
      <c r="M126" s="57"/>
      <c r="N126" s="57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ht="30" customHeight="1">
      <c r="A127" s="208" t="s">
        <v>174</v>
      </c>
      <c r="B127" s="208" t="s">
        <v>92</v>
      </c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57"/>
      <c r="N127" s="57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ht="30" customHeight="1">
      <c r="A128" s="31" t="s">
        <v>12</v>
      </c>
      <c r="B128" s="32" t="s">
        <v>13</v>
      </c>
      <c r="C128" s="32" t="s">
        <v>14</v>
      </c>
      <c r="D128" s="31" t="s">
        <v>15</v>
      </c>
      <c r="E128" s="32" t="s">
        <v>16</v>
      </c>
      <c r="F128" s="31" t="s">
        <v>17</v>
      </c>
      <c r="G128" s="31" t="s">
        <v>18</v>
      </c>
      <c r="H128" s="31" t="s">
        <v>19</v>
      </c>
      <c r="I128" s="31" t="s">
        <v>20</v>
      </c>
      <c r="J128" s="31" t="s">
        <v>21</v>
      </c>
      <c r="K128" s="31" t="s">
        <v>22</v>
      </c>
      <c r="L128" s="31" t="s">
        <v>23</v>
      </c>
      <c r="M128" s="57"/>
      <c r="N128" s="57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ht="30" customHeight="1">
      <c r="A129" s="111">
        <v>73</v>
      </c>
      <c r="B129" s="112" t="s">
        <v>175</v>
      </c>
      <c r="C129" s="26" t="s">
        <v>45</v>
      </c>
      <c r="D129" s="105" t="s">
        <v>26</v>
      </c>
      <c r="E129" s="23" t="s">
        <v>38</v>
      </c>
      <c r="F129" s="107">
        <v>30000</v>
      </c>
      <c r="G129" s="27">
        <f>F129*0.0287</f>
        <v>861</v>
      </c>
      <c r="H129" s="22">
        <f>IF(F129&lt;75829.93,F129*0.0304,2305.23)</f>
        <v>912</v>
      </c>
      <c r="I129" s="110">
        <v>0</v>
      </c>
      <c r="J129" s="107">
        <v>2802.72</v>
      </c>
      <c r="K129" s="107">
        <f>+G129+H129+I129+J129</f>
        <v>4575.7199999999993</v>
      </c>
      <c r="L129" s="27">
        <f>+F129-K129</f>
        <v>25424.28</v>
      </c>
      <c r="M129" s="57"/>
      <c r="N129" s="57"/>
      <c r="P129" s="73"/>
      <c r="Q129" s="73"/>
      <c r="R129" s="60"/>
      <c r="S129" s="60"/>
      <c r="T129" s="60"/>
      <c r="U129" s="60"/>
      <c r="V129" s="60"/>
      <c r="W129" s="60"/>
      <c r="X129" s="60"/>
      <c r="Y129" s="60"/>
    </row>
    <row r="130" spans="1:25" ht="30" customHeight="1">
      <c r="A130" s="111">
        <v>74</v>
      </c>
      <c r="B130" s="113" t="s">
        <v>176</v>
      </c>
      <c r="C130" s="113" t="s">
        <v>177</v>
      </c>
      <c r="D130" s="23" t="s">
        <v>26</v>
      </c>
      <c r="E130" s="23" t="s">
        <v>38</v>
      </c>
      <c r="F130" s="107">
        <v>30000</v>
      </c>
      <c r="G130" s="27">
        <f>F130*0.0287</f>
        <v>861</v>
      </c>
      <c r="H130" s="22">
        <f>IF(F130&lt;75829.93,F130*0.0304,2305.23)</f>
        <v>912</v>
      </c>
      <c r="I130" s="110">
        <v>0</v>
      </c>
      <c r="J130" s="107">
        <v>1025</v>
      </c>
      <c r="K130" s="107">
        <f>+G130+H130+I130+J130</f>
        <v>2798</v>
      </c>
      <c r="L130" s="27">
        <f>+F130-K130</f>
        <v>27202</v>
      </c>
      <c r="M130" s="57"/>
      <c r="N130" s="57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ht="30" customHeight="1">
      <c r="A131" s="111">
        <v>75</v>
      </c>
      <c r="B131" s="113" t="s">
        <v>178</v>
      </c>
      <c r="C131" s="113" t="s">
        <v>177</v>
      </c>
      <c r="D131" s="23" t="s">
        <v>26</v>
      </c>
      <c r="E131" s="23" t="s">
        <v>38</v>
      </c>
      <c r="F131" s="107">
        <v>30000</v>
      </c>
      <c r="G131" s="27">
        <f>F131*0.0287</f>
        <v>861</v>
      </c>
      <c r="H131" s="22">
        <f>IF(F131&lt;75829.93,F131*0.0304,2305.23)</f>
        <v>912</v>
      </c>
      <c r="I131" s="110">
        <v>0</v>
      </c>
      <c r="J131" s="107">
        <v>25</v>
      </c>
      <c r="K131" s="107">
        <f>+G131+H131+I131+J131</f>
        <v>1798</v>
      </c>
      <c r="L131" s="27">
        <f>+F131-K131</f>
        <v>28202</v>
      </c>
      <c r="M131" s="57"/>
      <c r="N131" s="57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ht="30" customHeight="1">
      <c r="A132" s="29" t="s">
        <v>60</v>
      </c>
      <c r="B132" s="113"/>
      <c r="C132" s="113"/>
      <c r="D132" s="23"/>
      <c r="E132" s="23"/>
      <c r="F132" s="25">
        <f>SUM(F129:F131)</f>
        <v>90000</v>
      </c>
      <c r="G132" s="25">
        <f>SUM(G129:G131)</f>
        <v>2583</v>
      </c>
      <c r="H132" s="25">
        <f>+SUM(H129:H131)</f>
        <v>2736</v>
      </c>
      <c r="I132" s="28">
        <f>SUM(I129:I131)</f>
        <v>0</v>
      </c>
      <c r="J132" s="25">
        <f>SUM(J129:J131)</f>
        <v>3852.72</v>
      </c>
      <c r="K132" s="25">
        <f>SUM(K129:K131)</f>
        <v>9171.7199999999993</v>
      </c>
      <c r="L132" s="25">
        <f>SUM(L129:L131)</f>
        <v>80828.28</v>
      </c>
      <c r="M132" s="57"/>
      <c r="N132" s="57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ht="48" customHeight="1">
      <c r="A133" s="32" t="s">
        <v>1</v>
      </c>
      <c r="B133" s="32" t="s">
        <v>179</v>
      </c>
      <c r="C133" s="32" t="s">
        <v>3</v>
      </c>
      <c r="D133" s="32" t="s">
        <v>180</v>
      </c>
      <c r="E133" s="32" t="s">
        <v>5</v>
      </c>
      <c r="F133" s="32" t="s">
        <v>181</v>
      </c>
      <c r="G133" s="32" t="s">
        <v>182</v>
      </c>
      <c r="H133" s="32" t="s">
        <v>183</v>
      </c>
      <c r="I133" s="32" t="s">
        <v>184</v>
      </c>
      <c r="J133" s="32" t="s">
        <v>185</v>
      </c>
      <c r="K133" s="32"/>
      <c r="L133" s="32"/>
      <c r="M133" s="57"/>
      <c r="N133" s="57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ht="30" customHeight="1">
      <c r="A134" s="208" t="s">
        <v>186</v>
      </c>
      <c r="B134" s="208"/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  <c r="M134" s="57"/>
      <c r="N134" s="57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ht="30" customHeight="1">
      <c r="A135" s="31" t="s">
        <v>12</v>
      </c>
      <c r="B135" s="32" t="s">
        <v>13</v>
      </c>
      <c r="C135" s="32" t="s">
        <v>14</v>
      </c>
      <c r="D135" s="31" t="s">
        <v>15</v>
      </c>
      <c r="E135" s="32" t="s">
        <v>16</v>
      </c>
      <c r="F135" s="31" t="s">
        <v>17</v>
      </c>
      <c r="G135" s="31" t="s">
        <v>18</v>
      </c>
      <c r="H135" s="31" t="s">
        <v>19</v>
      </c>
      <c r="I135" s="31" t="s">
        <v>20</v>
      </c>
      <c r="J135" s="31" t="s">
        <v>21</v>
      </c>
      <c r="K135" s="31" t="s">
        <v>22</v>
      </c>
      <c r="L135" s="31" t="s">
        <v>23</v>
      </c>
      <c r="M135" s="57"/>
      <c r="N135" s="57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ht="30" customHeight="1">
      <c r="A136" s="111">
        <v>76</v>
      </c>
      <c r="B136" s="26" t="s">
        <v>187</v>
      </c>
      <c r="C136" s="26" t="s">
        <v>188</v>
      </c>
      <c r="D136" s="23" t="s">
        <v>26</v>
      </c>
      <c r="E136" s="23" t="s">
        <v>27</v>
      </c>
      <c r="F136" s="27">
        <v>100000</v>
      </c>
      <c r="G136" s="27">
        <f>F136*0.0287</f>
        <v>2870</v>
      </c>
      <c r="H136" s="27">
        <v>3040</v>
      </c>
      <c r="I136" s="27">
        <v>12105.44</v>
      </c>
      <c r="J136" s="27">
        <v>225</v>
      </c>
      <c r="K136" s="27">
        <f>G136+H136+I136+J136</f>
        <v>18240.440000000002</v>
      </c>
      <c r="L136" s="27">
        <f>+F136-K136</f>
        <v>81759.56</v>
      </c>
      <c r="M136" s="57"/>
      <c r="N136" s="57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ht="30" customHeight="1">
      <c r="A137" s="111">
        <v>77</v>
      </c>
      <c r="B137" s="26" t="s">
        <v>189</v>
      </c>
      <c r="C137" s="26" t="s">
        <v>190</v>
      </c>
      <c r="D137" s="23" t="s">
        <v>30</v>
      </c>
      <c r="E137" s="23" t="s">
        <v>27</v>
      </c>
      <c r="F137" s="27">
        <v>50000</v>
      </c>
      <c r="G137" s="27">
        <f>F137*0.0287</f>
        <v>1435</v>
      </c>
      <c r="H137" s="27">
        <f>IF(F137&lt;75829.93,F137*0.0304,2305.23)</f>
        <v>1520</v>
      </c>
      <c r="I137" s="27">
        <v>1596.68</v>
      </c>
      <c r="J137" s="27">
        <v>2040.46</v>
      </c>
      <c r="K137" s="27">
        <f>G137+H137+I137+J137</f>
        <v>6592.14</v>
      </c>
      <c r="L137" s="27">
        <f>+F137-K137</f>
        <v>43407.86</v>
      </c>
      <c r="M137" s="57"/>
      <c r="N137" s="57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ht="30" customHeight="1">
      <c r="A138" s="111">
        <v>78</v>
      </c>
      <c r="B138" s="26" t="s">
        <v>191</v>
      </c>
      <c r="C138" s="26" t="s">
        <v>192</v>
      </c>
      <c r="D138" s="23" t="s">
        <v>26</v>
      </c>
      <c r="E138" s="23" t="s">
        <v>27</v>
      </c>
      <c r="F138" s="27">
        <v>50000</v>
      </c>
      <c r="G138" s="27">
        <f>F138*0.0287</f>
        <v>1435</v>
      </c>
      <c r="H138" s="27">
        <f>IF(F138&lt;75829.93,F138*0.0304,2305.23)</f>
        <v>1520</v>
      </c>
      <c r="I138" s="27">
        <v>1854</v>
      </c>
      <c r="J138" s="27">
        <v>2754</v>
      </c>
      <c r="K138" s="27">
        <f>G138+H138+I138+J138</f>
        <v>7563</v>
      </c>
      <c r="L138" s="27">
        <f>+F138-K138</f>
        <v>42437</v>
      </c>
      <c r="M138" s="57"/>
      <c r="N138" s="57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ht="30" customHeight="1">
      <c r="A139" s="111">
        <v>79</v>
      </c>
      <c r="B139" s="26" t="s">
        <v>193</v>
      </c>
      <c r="C139" s="26" t="s">
        <v>194</v>
      </c>
      <c r="D139" s="23" t="s">
        <v>26</v>
      </c>
      <c r="E139" s="23" t="s">
        <v>27</v>
      </c>
      <c r="F139" s="27">
        <v>55000</v>
      </c>
      <c r="G139" s="27">
        <f>F139*0.0287</f>
        <v>1578.5</v>
      </c>
      <c r="H139" s="27">
        <f>IF(F139&lt;75829.93,F139*0.0304,2305.23)</f>
        <v>1672</v>
      </c>
      <c r="I139" s="27">
        <v>2559.67</v>
      </c>
      <c r="J139" s="27">
        <v>5853.2</v>
      </c>
      <c r="K139" s="27">
        <f>J139+I139+H139+G139</f>
        <v>11663.369999999999</v>
      </c>
      <c r="L139" s="27">
        <f>+F139-K139</f>
        <v>43336.630000000005</v>
      </c>
      <c r="M139" s="57"/>
      <c r="N139" s="57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ht="30" customHeight="1">
      <c r="A140" s="111">
        <v>80</v>
      </c>
      <c r="B140" s="26" t="s">
        <v>195</v>
      </c>
      <c r="C140" s="26" t="s">
        <v>45</v>
      </c>
      <c r="D140" s="23" t="s">
        <v>26</v>
      </c>
      <c r="E140" s="23" t="s">
        <v>38</v>
      </c>
      <c r="F140" s="27">
        <v>35000</v>
      </c>
      <c r="G140" s="27">
        <f>F140*0.0287</f>
        <v>1004.5</v>
      </c>
      <c r="H140" s="27">
        <f>IF(F140&lt;75829.93,F140*0.0304,2305.23)</f>
        <v>1064</v>
      </c>
      <c r="I140" s="27">
        <v>0</v>
      </c>
      <c r="J140" s="27">
        <v>725</v>
      </c>
      <c r="K140" s="27">
        <f>G140+H140+I140+J140</f>
        <v>2793.5</v>
      </c>
      <c r="L140" s="27">
        <f>+F140-K140</f>
        <v>32206.5</v>
      </c>
      <c r="M140" s="57"/>
      <c r="N140" s="57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ht="30" customHeight="1">
      <c r="A141" s="29" t="s">
        <v>60</v>
      </c>
      <c r="B141" s="48"/>
      <c r="C141" s="48"/>
      <c r="D141" s="37"/>
      <c r="E141" s="29"/>
      <c r="F141" s="28">
        <f>SUM(F136:F140)</f>
        <v>290000</v>
      </c>
      <c r="G141" s="28">
        <f t="shared" ref="G141:L141" si="31">SUM(G136:G140)</f>
        <v>8323</v>
      </c>
      <c r="H141" s="28">
        <f>+SUM(H136:H140)</f>
        <v>8816</v>
      </c>
      <c r="I141" s="28">
        <f>SUM(I136:I140)</f>
        <v>18115.79</v>
      </c>
      <c r="J141" s="28">
        <f>SUM(J136:J140)</f>
        <v>11597.66</v>
      </c>
      <c r="K141" s="28">
        <f t="shared" si="31"/>
        <v>46852.45</v>
      </c>
      <c r="L141" s="28">
        <f t="shared" si="31"/>
        <v>243147.55</v>
      </c>
      <c r="M141" s="57"/>
      <c r="N141" s="57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ht="30" customHeight="1">
      <c r="A142" s="208" t="s">
        <v>196</v>
      </c>
      <c r="B142" s="208"/>
      <c r="C142" s="208"/>
      <c r="D142" s="208"/>
      <c r="E142" s="208"/>
      <c r="F142" s="208"/>
      <c r="G142" s="208"/>
      <c r="H142" s="208"/>
      <c r="I142" s="208"/>
      <c r="J142" s="208"/>
      <c r="K142" s="208"/>
      <c r="L142" s="208"/>
      <c r="M142" s="57"/>
      <c r="N142" s="57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ht="30" customHeight="1">
      <c r="A143" s="31" t="s">
        <v>12</v>
      </c>
      <c r="B143" s="32" t="s">
        <v>13</v>
      </c>
      <c r="C143" s="32" t="s">
        <v>14</v>
      </c>
      <c r="D143" s="31" t="s">
        <v>15</v>
      </c>
      <c r="E143" s="32" t="s">
        <v>16</v>
      </c>
      <c r="F143" s="31" t="s">
        <v>17</v>
      </c>
      <c r="G143" s="31" t="s">
        <v>18</v>
      </c>
      <c r="H143" s="31" t="s">
        <v>19</v>
      </c>
      <c r="I143" s="31" t="s">
        <v>20</v>
      </c>
      <c r="J143" s="31" t="s">
        <v>21</v>
      </c>
      <c r="K143" s="31" t="s">
        <v>22</v>
      </c>
      <c r="L143" s="31" t="s">
        <v>23</v>
      </c>
      <c r="M143" s="57"/>
      <c r="N143" s="57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ht="30" customHeight="1">
      <c r="A144" s="111">
        <v>81</v>
      </c>
      <c r="B144" s="38" t="s">
        <v>197</v>
      </c>
      <c r="C144" s="38" t="s">
        <v>198</v>
      </c>
      <c r="D144" s="39" t="s">
        <v>30</v>
      </c>
      <c r="E144" s="39" t="s">
        <v>38</v>
      </c>
      <c r="F144" s="107">
        <v>37000</v>
      </c>
      <c r="G144" s="27">
        <f>F144*0.0287</f>
        <v>1061.9000000000001</v>
      </c>
      <c r="H144" s="27">
        <f>IF(F144&lt;75829.93,F144*0.0304,2305.23)</f>
        <v>1124.8</v>
      </c>
      <c r="I144" s="110">
        <v>19.239999999999998</v>
      </c>
      <c r="J144" s="107">
        <v>25</v>
      </c>
      <c r="K144" s="107">
        <f>G144+H144+I144+J144</f>
        <v>2230.9399999999996</v>
      </c>
      <c r="L144" s="114">
        <f t="shared" ref="L144:L150" si="32">+F144-K144</f>
        <v>34769.06</v>
      </c>
      <c r="M144" s="57"/>
      <c r="N144" s="57"/>
      <c r="P144" s="60"/>
      <c r="Q144" s="74"/>
      <c r="R144" s="60"/>
      <c r="S144" s="60"/>
      <c r="T144" s="60"/>
      <c r="U144" s="60"/>
      <c r="V144" s="60"/>
      <c r="W144" s="60"/>
      <c r="X144" s="60"/>
      <c r="Y144" s="60"/>
    </row>
    <row r="145" spans="1:49" ht="30" customHeight="1">
      <c r="A145" s="111">
        <v>82</v>
      </c>
      <c r="B145" s="26" t="s">
        <v>199</v>
      </c>
      <c r="C145" s="26" t="s">
        <v>200</v>
      </c>
      <c r="D145" s="23" t="s">
        <v>30</v>
      </c>
      <c r="E145" s="23" t="s">
        <v>38</v>
      </c>
      <c r="F145" s="22">
        <v>48000</v>
      </c>
      <c r="G145" s="27">
        <f t="shared" ref="G145:G150" si="33">F145*0.0287</f>
        <v>1377.6</v>
      </c>
      <c r="H145" s="27">
        <f t="shared" ref="H145:H150" si="34">IF(F145&lt;75829.93,F145*0.0304,2305.23)</f>
        <v>1459.2</v>
      </c>
      <c r="I145" s="22">
        <v>1571.73</v>
      </c>
      <c r="J145" s="22">
        <v>225</v>
      </c>
      <c r="K145" s="22">
        <f>G145+H145+I145+J145</f>
        <v>4633.5300000000007</v>
      </c>
      <c r="L145" s="22">
        <f t="shared" si="32"/>
        <v>43366.47</v>
      </c>
      <c r="M145" s="57"/>
      <c r="N145" s="57"/>
      <c r="P145" s="60"/>
      <c r="Q145" s="75"/>
      <c r="R145" s="60"/>
      <c r="S145" s="60"/>
      <c r="T145" s="60"/>
      <c r="U145" s="60"/>
      <c r="V145" s="60"/>
      <c r="W145" s="60"/>
      <c r="X145" s="60"/>
      <c r="Y145" s="60"/>
    </row>
    <row r="146" spans="1:49" ht="30" customHeight="1">
      <c r="A146" s="111">
        <v>83</v>
      </c>
      <c r="B146" s="26" t="s">
        <v>201</v>
      </c>
      <c r="C146" s="26" t="s">
        <v>202</v>
      </c>
      <c r="D146" s="23" t="s">
        <v>26</v>
      </c>
      <c r="E146" s="23" t="s">
        <v>38</v>
      </c>
      <c r="F146" s="27">
        <v>100000</v>
      </c>
      <c r="G146" s="27">
        <f t="shared" si="33"/>
        <v>2870</v>
      </c>
      <c r="H146" s="27">
        <v>3040</v>
      </c>
      <c r="I146" s="27">
        <v>12105.44</v>
      </c>
      <c r="J146" s="27">
        <v>25</v>
      </c>
      <c r="K146" s="22">
        <f t="shared" ref="K146:K150" si="35">G146+H146+I146+J146</f>
        <v>18040.440000000002</v>
      </c>
      <c r="L146" s="27">
        <f t="shared" si="32"/>
        <v>81959.56</v>
      </c>
      <c r="M146" s="57"/>
      <c r="N146" s="57"/>
      <c r="P146" s="60"/>
      <c r="Q146" s="75"/>
      <c r="R146" s="60"/>
      <c r="S146" s="230" t="s">
        <v>203</v>
      </c>
      <c r="T146" s="230"/>
      <c r="U146" s="230"/>
      <c r="V146" s="230"/>
      <c r="W146" s="230"/>
      <c r="X146" s="230"/>
      <c r="Y146" s="230"/>
    </row>
    <row r="147" spans="1:49" s="43" customFormat="1" ht="30" customHeight="1">
      <c r="A147" s="111">
        <v>84</v>
      </c>
      <c r="B147" s="26" t="s">
        <v>204</v>
      </c>
      <c r="C147" s="26" t="s">
        <v>205</v>
      </c>
      <c r="D147" s="23" t="s">
        <v>30</v>
      </c>
      <c r="E147" s="23" t="s">
        <v>38</v>
      </c>
      <c r="F147" s="27">
        <v>48000</v>
      </c>
      <c r="G147" s="27">
        <v>1377.6</v>
      </c>
      <c r="H147" s="27">
        <v>1459.2</v>
      </c>
      <c r="I147" s="27">
        <v>1057.0899999999999</v>
      </c>
      <c r="J147" s="27">
        <v>20694</v>
      </c>
      <c r="K147" s="27">
        <f>J147+I147+H147+G147</f>
        <v>24587.89</v>
      </c>
      <c r="L147" s="107">
        <f>+F147-K147</f>
        <v>23412.11</v>
      </c>
      <c r="M147" s="57"/>
      <c r="N147" s="57"/>
      <c r="O147"/>
      <c r="P147" s="60"/>
      <c r="Q147" s="75"/>
      <c r="R147" s="60"/>
      <c r="S147" s="62" t="s">
        <v>17</v>
      </c>
      <c r="T147" s="62" t="s">
        <v>18</v>
      </c>
      <c r="U147" s="62" t="s">
        <v>19</v>
      </c>
      <c r="V147" s="62" t="s">
        <v>20</v>
      </c>
      <c r="W147" s="62" t="s">
        <v>21</v>
      </c>
      <c r="X147" s="62" t="s">
        <v>22</v>
      </c>
      <c r="Y147" s="62" t="s">
        <v>23</v>
      </c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1:49" ht="30" customHeight="1">
      <c r="A148" s="111">
        <v>85</v>
      </c>
      <c r="B148" s="26" t="s">
        <v>206</v>
      </c>
      <c r="C148" s="26" t="s">
        <v>205</v>
      </c>
      <c r="D148" s="23" t="s">
        <v>26</v>
      </c>
      <c r="E148" s="23" t="s">
        <v>38</v>
      </c>
      <c r="F148" s="107">
        <v>45000</v>
      </c>
      <c r="G148" s="27">
        <f t="shared" si="33"/>
        <v>1291.5</v>
      </c>
      <c r="H148" s="27">
        <f t="shared" si="34"/>
        <v>1368</v>
      </c>
      <c r="I148" s="115">
        <v>1148.32</v>
      </c>
      <c r="J148" s="107">
        <v>15058.77</v>
      </c>
      <c r="K148" s="107">
        <f t="shared" si="35"/>
        <v>18866.59</v>
      </c>
      <c r="L148" s="107">
        <f t="shared" si="32"/>
        <v>26133.41</v>
      </c>
      <c r="M148" s="57"/>
      <c r="N148" s="57"/>
      <c r="P148" s="60"/>
      <c r="Q148" s="75"/>
      <c r="R148" s="76" t="s">
        <v>46</v>
      </c>
      <c r="S148" s="63">
        <v>35000</v>
      </c>
      <c r="T148" s="70">
        <v>1004.5</v>
      </c>
      <c r="U148" s="70">
        <v>1064</v>
      </c>
      <c r="V148" s="70">
        <v>0</v>
      </c>
      <c r="W148" s="70">
        <v>20694</v>
      </c>
      <c r="X148" s="72">
        <f>W148+U148+T148</f>
        <v>22762.5</v>
      </c>
      <c r="Y148" s="72">
        <f>S148-X148</f>
        <v>12237.5</v>
      </c>
    </row>
    <row r="149" spans="1:49" ht="30" customHeight="1">
      <c r="A149" s="111">
        <v>86</v>
      </c>
      <c r="B149" s="26" t="s">
        <v>207</v>
      </c>
      <c r="C149" s="26" t="s">
        <v>205</v>
      </c>
      <c r="D149" s="23" t="s">
        <v>26</v>
      </c>
      <c r="E149" s="23" t="s">
        <v>38</v>
      </c>
      <c r="F149" s="27">
        <v>37000</v>
      </c>
      <c r="G149" s="27">
        <f t="shared" si="33"/>
        <v>1061.9000000000001</v>
      </c>
      <c r="H149" s="27">
        <f t="shared" si="34"/>
        <v>1124.8</v>
      </c>
      <c r="I149" s="27">
        <v>19.239999999999998</v>
      </c>
      <c r="J149" s="27">
        <v>25</v>
      </c>
      <c r="K149" s="27">
        <f t="shared" si="35"/>
        <v>2230.9399999999996</v>
      </c>
      <c r="L149" s="107">
        <f t="shared" si="32"/>
        <v>34769.06</v>
      </c>
      <c r="M149" s="57"/>
      <c r="N149" s="57"/>
      <c r="P149" s="60"/>
      <c r="Q149" s="74"/>
      <c r="R149" s="76" t="s">
        <v>49</v>
      </c>
      <c r="S149" s="63">
        <v>5000</v>
      </c>
      <c r="T149" s="70">
        <v>143.5</v>
      </c>
      <c r="U149" s="70">
        <v>152</v>
      </c>
      <c r="V149" s="70">
        <v>0</v>
      </c>
      <c r="W149" s="70">
        <v>0</v>
      </c>
      <c r="X149" s="72">
        <v>295.5</v>
      </c>
      <c r="Y149" s="72">
        <v>4704.5</v>
      </c>
    </row>
    <row r="150" spans="1:49" ht="30" customHeight="1">
      <c r="A150" s="111">
        <v>87</v>
      </c>
      <c r="B150" s="26" t="s">
        <v>208</v>
      </c>
      <c r="C150" s="26" t="s">
        <v>131</v>
      </c>
      <c r="D150" s="23" t="s">
        <v>30</v>
      </c>
      <c r="E150" s="23" t="s">
        <v>38</v>
      </c>
      <c r="F150" s="27">
        <v>30000</v>
      </c>
      <c r="G150" s="27">
        <f t="shared" si="33"/>
        <v>861</v>
      </c>
      <c r="H150" s="27">
        <f t="shared" si="34"/>
        <v>912</v>
      </c>
      <c r="I150" s="27">
        <v>0</v>
      </c>
      <c r="J150" s="27">
        <v>25</v>
      </c>
      <c r="K150" s="107">
        <f t="shared" si="35"/>
        <v>1798</v>
      </c>
      <c r="L150" s="27">
        <f t="shared" si="32"/>
        <v>28202</v>
      </c>
      <c r="M150" s="57"/>
      <c r="N150" s="57"/>
      <c r="P150" s="60"/>
      <c r="Q150" s="74"/>
      <c r="R150" t="s">
        <v>52</v>
      </c>
      <c r="S150" s="20">
        <v>8000</v>
      </c>
      <c r="T150">
        <v>229.6</v>
      </c>
      <c r="U150">
        <v>243.2</v>
      </c>
      <c r="V150">
        <v>1057.0899999999999</v>
      </c>
      <c r="W150">
        <v>0</v>
      </c>
      <c r="X150" s="20">
        <f>T150+U150+V150</f>
        <v>1529.8899999999999</v>
      </c>
      <c r="Y150" s="20">
        <f>S150-X150</f>
        <v>6470.1100000000006</v>
      </c>
    </row>
    <row r="151" spans="1:49" ht="30" customHeight="1">
      <c r="A151" s="111">
        <v>88</v>
      </c>
      <c r="B151" s="26" t="s">
        <v>209</v>
      </c>
      <c r="C151" s="26" t="s">
        <v>190</v>
      </c>
      <c r="D151" s="23" t="s">
        <v>26</v>
      </c>
      <c r="E151" s="23" t="s">
        <v>27</v>
      </c>
      <c r="F151" s="107">
        <v>50000</v>
      </c>
      <c r="G151" s="27">
        <f>F151*0.0287</f>
        <v>1435</v>
      </c>
      <c r="H151" s="27">
        <f>IF(F151&lt;75829.93,F151*0.0304,2305.23)</f>
        <v>1520</v>
      </c>
      <c r="I151" s="27">
        <v>1596.68</v>
      </c>
      <c r="J151" s="107">
        <v>8695.3700000000008</v>
      </c>
      <c r="K151" s="107">
        <f>G151+H151+I151+J151</f>
        <v>13247.050000000001</v>
      </c>
      <c r="L151" s="27">
        <f>+F151-K151</f>
        <v>36752.949999999997</v>
      </c>
      <c r="M151" s="57"/>
      <c r="N151" s="57"/>
      <c r="P151" s="60"/>
      <c r="Q151" s="74"/>
      <c r="R151" s="76" t="s">
        <v>55</v>
      </c>
      <c r="S151" s="77">
        <f t="shared" ref="S151:Y151" si="36">SUM(S148:S150)</f>
        <v>48000</v>
      </c>
      <c r="T151" s="78">
        <f t="shared" si="36"/>
        <v>1377.6</v>
      </c>
      <c r="U151" s="78">
        <f t="shared" si="36"/>
        <v>1459.2</v>
      </c>
      <c r="V151" s="78">
        <f t="shared" si="36"/>
        <v>1057.0899999999999</v>
      </c>
      <c r="W151" s="78">
        <f t="shared" si="36"/>
        <v>20694</v>
      </c>
      <c r="X151" s="78">
        <f t="shared" si="36"/>
        <v>24587.89</v>
      </c>
      <c r="Y151" s="78">
        <f t="shared" si="36"/>
        <v>23412.11</v>
      </c>
    </row>
    <row r="152" spans="1:49" ht="30" customHeight="1">
      <c r="A152" s="111">
        <v>89</v>
      </c>
      <c r="B152" s="26" t="s">
        <v>210</v>
      </c>
      <c r="C152" s="26" t="s">
        <v>211</v>
      </c>
      <c r="D152" s="23" t="s">
        <v>26</v>
      </c>
      <c r="E152" s="23" t="s">
        <v>27</v>
      </c>
      <c r="F152" s="27">
        <v>73000</v>
      </c>
      <c r="G152" s="27">
        <f>F152*0.0287</f>
        <v>2095.1</v>
      </c>
      <c r="H152" s="27">
        <f>IF(F152&lt;75829.93,F152*0.0304,2305.23)</f>
        <v>2219.1999999999998</v>
      </c>
      <c r="I152" s="27">
        <v>5932.99</v>
      </c>
      <c r="J152" s="27">
        <v>225</v>
      </c>
      <c r="K152" s="107">
        <f>G152+H152+I152+J152</f>
        <v>10472.289999999999</v>
      </c>
      <c r="L152" s="27">
        <f>+F152-K152</f>
        <v>62527.71</v>
      </c>
      <c r="M152" s="57"/>
      <c r="N152" s="57"/>
      <c r="P152" s="60"/>
      <c r="Q152" s="73"/>
      <c r="R152" s="60"/>
      <c r="S152" s="60"/>
      <c r="T152" s="60"/>
      <c r="U152" s="60"/>
      <c r="V152" s="70"/>
      <c r="W152" s="60"/>
      <c r="X152" s="60"/>
      <c r="Y152" s="60"/>
    </row>
    <row r="153" spans="1:49" ht="30" customHeight="1">
      <c r="A153" s="111">
        <v>90</v>
      </c>
      <c r="B153" s="116" t="s">
        <v>212</v>
      </c>
      <c r="C153" s="117" t="s">
        <v>131</v>
      </c>
      <c r="D153" s="118" t="s">
        <v>26</v>
      </c>
      <c r="E153" s="39" t="s">
        <v>38</v>
      </c>
      <c r="F153" s="119">
        <v>35000</v>
      </c>
      <c r="G153" s="119">
        <f>F153*0.0287</f>
        <v>1004.5</v>
      </c>
      <c r="H153" s="119">
        <f>IF(F153&lt;75829.93,F153*0.0304,2305.23)</f>
        <v>1064</v>
      </c>
      <c r="I153" s="119">
        <v>0</v>
      </c>
      <c r="J153" s="119">
        <v>925</v>
      </c>
      <c r="K153" s="120">
        <f>G153+H153+I153+J153</f>
        <v>2993.5</v>
      </c>
      <c r="L153" s="119">
        <f>+F153-K153</f>
        <v>32006.5</v>
      </c>
      <c r="M153" s="57"/>
      <c r="N153" s="57"/>
      <c r="P153" s="60"/>
      <c r="Q153" s="74"/>
      <c r="R153" s="60"/>
      <c r="S153" s="60"/>
      <c r="T153" s="60"/>
      <c r="U153" s="60"/>
      <c r="V153" s="60"/>
      <c r="W153" s="60"/>
      <c r="X153" s="60"/>
      <c r="Y153" s="60"/>
    </row>
    <row r="154" spans="1:49" ht="30" customHeight="1">
      <c r="A154" s="29" t="s">
        <v>60</v>
      </c>
      <c r="B154" s="46"/>
      <c r="C154" s="46"/>
      <c r="D154" s="33"/>
      <c r="E154" s="34"/>
      <c r="F154" s="28">
        <f t="shared" ref="F154:K154" si="37">SUM(F144:F153)</f>
        <v>503000</v>
      </c>
      <c r="G154" s="28">
        <f t="shared" si="37"/>
        <v>14436.1</v>
      </c>
      <c r="H154" s="28">
        <f t="shared" si="37"/>
        <v>15291.2</v>
      </c>
      <c r="I154" s="28">
        <f t="shared" si="37"/>
        <v>23450.729999999996</v>
      </c>
      <c r="J154" s="28">
        <f t="shared" si="37"/>
        <v>45923.140000000007</v>
      </c>
      <c r="K154" s="28">
        <f t="shared" si="37"/>
        <v>99101.17</v>
      </c>
      <c r="L154" s="28">
        <f>SUM(L144:L153)</f>
        <v>403898.83000000007</v>
      </c>
      <c r="M154" s="57"/>
      <c r="N154" s="57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49" ht="30" customHeight="1">
      <c r="A155" s="208" t="s">
        <v>213</v>
      </c>
      <c r="B155" s="208"/>
      <c r="C155" s="208"/>
      <c r="D155" s="208"/>
      <c r="E155" s="208"/>
      <c r="F155" s="208"/>
      <c r="G155" s="208"/>
      <c r="H155" s="208"/>
      <c r="I155" s="208"/>
      <c r="J155" s="208"/>
      <c r="K155" s="208"/>
      <c r="L155" s="208"/>
      <c r="M155" s="57"/>
      <c r="N155" s="57"/>
      <c r="O155" s="19"/>
      <c r="P155" s="70"/>
      <c r="Q155" s="70"/>
      <c r="R155" s="60"/>
      <c r="S155" s="60"/>
      <c r="T155" s="60"/>
      <c r="U155" s="60"/>
      <c r="V155" s="60"/>
      <c r="W155" s="60"/>
      <c r="X155" s="60"/>
      <c r="Y155" s="60"/>
    </row>
    <row r="156" spans="1:49" ht="30" customHeight="1">
      <c r="A156" s="31" t="s">
        <v>12</v>
      </c>
      <c r="B156" s="32" t="s">
        <v>13</v>
      </c>
      <c r="C156" s="32" t="s">
        <v>14</v>
      </c>
      <c r="D156" s="31" t="s">
        <v>15</v>
      </c>
      <c r="E156" s="32" t="s">
        <v>16</v>
      </c>
      <c r="F156" s="31" t="s">
        <v>17</v>
      </c>
      <c r="G156" s="31" t="s">
        <v>18</v>
      </c>
      <c r="H156" s="31" t="s">
        <v>19</v>
      </c>
      <c r="I156" s="31" t="s">
        <v>20</v>
      </c>
      <c r="J156" s="31" t="s">
        <v>21</v>
      </c>
      <c r="K156" s="31" t="s">
        <v>22</v>
      </c>
      <c r="L156" s="31" t="s">
        <v>23</v>
      </c>
      <c r="M156" s="57"/>
      <c r="N156" s="57"/>
      <c r="O156" s="21"/>
      <c r="P156" s="63"/>
      <c r="Q156" s="63"/>
      <c r="R156" s="60"/>
      <c r="S156" s="60"/>
      <c r="T156" s="60"/>
      <c r="U156" s="60"/>
      <c r="V156" s="60"/>
      <c r="W156" s="60"/>
      <c r="X156" s="60"/>
      <c r="Y156" s="60"/>
    </row>
    <row r="157" spans="1:49" ht="30" customHeight="1">
      <c r="A157" s="23">
        <v>91</v>
      </c>
      <c r="B157" s="106" t="s">
        <v>214</v>
      </c>
      <c r="C157" s="106" t="s">
        <v>215</v>
      </c>
      <c r="D157" s="23" t="s">
        <v>26</v>
      </c>
      <c r="E157" s="97" t="s">
        <v>27</v>
      </c>
      <c r="F157" s="27">
        <v>60000</v>
      </c>
      <c r="G157" s="27">
        <f>F157*0.0287</f>
        <v>1722</v>
      </c>
      <c r="H157" s="27">
        <f>IF(F157&lt;75829.93,F157*0.0304,2305.23)</f>
        <v>1824</v>
      </c>
      <c r="I157" s="27">
        <v>3143.56</v>
      </c>
      <c r="J157" s="27">
        <v>3300.46</v>
      </c>
      <c r="K157" s="27">
        <f>+G157+H157+I157+J157</f>
        <v>9990.02</v>
      </c>
      <c r="L157" s="27">
        <f>+F157-K157</f>
        <v>50009.979999999996</v>
      </c>
      <c r="M157" s="57"/>
      <c r="N157" s="57"/>
      <c r="P157" s="63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49" ht="30" customHeight="1">
      <c r="A158" s="40">
        <v>92</v>
      </c>
      <c r="B158" s="26" t="s">
        <v>216</v>
      </c>
      <c r="C158" s="26" t="s">
        <v>217</v>
      </c>
      <c r="D158" s="23" t="s">
        <v>26</v>
      </c>
      <c r="E158" s="23" t="s">
        <v>27</v>
      </c>
      <c r="F158" s="107">
        <v>65000</v>
      </c>
      <c r="G158" s="107">
        <f>F158*0.0287</f>
        <v>1865.5</v>
      </c>
      <c r="H158" s="107">
        <f>IF(F158&lt;75829.93,F158*0.0304,2305.23)</f>
        <v>1976</v>
      </c>
      <c r="I158" s="27">
        <v>4427.55</v>
      </c>
      <c r="J158" s="107">
        <v>225</v>
      </c>
      <c r="K158" s="107">
        <f>+G158+H158+I158+J158</f>
        <v>8494.0499999999993</v>
      </c>
      <c r="L158" s="107">
        <f>+F158-K158</f>
        <v>56505.95</v>
      </c>
      <c r="M158" s="57"/>
      <c r="N158" s="57"/>
      <c r="P158" s="84"/>
      <c r="Q158" s="229" t="s">
        <v>216</v>
      </c>
      <c r="R158" s="229"/>
      <c r="S158" s="229"/>
      <c r="T158" s="229"/>
      <c r="U158" s="229"/>
      <c r="V158" s="229"/>
      <c r="W158" s="229"/>
      <c r="X158" s="60"/>
      <c r="Y158" s="60"/>
    </row>
    <row r="159" spans="1:49" ht="30" customHeight="1">
      <c r="A159" s="40">
        <v>93</v>
      </c>
      <c r="B159" s="26" t="s">
        <v>218</v>
      </c>
      <c r="C159" s="26" t="s">
        <v>131</v>
      </c>
      <c r="D159" s="23" t="s">
        <v>26</v>
      </c>
      <c r="E159" s="23" t="s">
        <v>38</v>
      </c>
      <c r="F159" s="27">
        <v>37000</v>
      </c>
      <c r="G159" s="27">
        <f>F159*0.0287</f>
        <v>1061.9000000000001</v>
      </c>
      <c r="H159" s="27">
        <f>IF(F159&lt;75829.93,F159*0.0304,2305.23)</f>
        <v>1124.8</v>
      </c>
      <c r="I159" s="27">
        <v>19.239999999999998</v>
      </c>
      <c r="J159" s="27">
        <v>225</v>
      </c>
      <c r="K159" s="107">
        <f>+G159+H159+I159+J159</f>
        <v>2430.9399999999996</v>
      </c>
      <c r="L159" s="27">
        <f>+F159-K159</f>
        <v>34569.06</v>
      </c>
      <c r="M159" s="57"/>
      <c r="N159" s="57"/>
      <c r="P159" s="84"/>
      <c r="Q159" s="62" t="s">
        <v>17</v>
      </c>
      <c r="R159" s="62" t="s">
        <v>18</v>
      </c>
      <c r="S159" s="62" t="s">
        <v>19</v>
      </c>
      <c r="T159" s="62" t="s">
        <v>20</v>
      </c>
      <c r="U159" s="62" t="s">
        <v>21</v>
      </c>
      <c r="V159" s="62" t="s">
        <v>22</v>
      </c>
      <c r="W159" s="62" t="s">
        <v>23</v>
      </c>
      <c r="X159" s="60"/>
      <c r="Y159" s="60"/>
    </row>
    <row r="160" spans="1:49" ht="30" customHeight="1">
      <c r="A160" s="29" t="s">
        <v>60</v>
      </c>
      <c r="B160" s="46"/>
      <c r="C160" s="46"/>
      <c r="D160" s="33"/>
      <c r="E160" s="34"/>
      <c r="F160" s="28">
        <f t="shared" ref="F160:L160" si="38">SUM(F157:F159)</f>
        <v>162000</v>
      </c>
      <c r="G160" s="28">
        <f t="shared" si="38"/>
        <v>4649.3999999999996</v>
      </c>
      <c r="H160" s="28">
        <f t="shared" si="38"/>
        <v>4924.8</v>
      </c>
      <c r="I160" s="28">
        <f t="shared" si="38"/>
        <v>7590.35</v>
      </c>
      <c r="J160" s="28">
        <f t="shared" si="38"/>
        <v>3750.46</v>
      </c>
      <c r="K160" s="28">
        <f t="shared" si="38"/>
        <v>20915.009999999998</v>
      </c>
      <c r="L160" s="28">
        <f t="shared" si="38"/>
        <v>141084.99</v>
      </c>
      <c r="M160" s="57"/>
      <c r="N160" s="57"/>
      <c r="P160" s="64" t="s">
        <v>46</v>
      </c>
      <c r="Q160" s="66">
        <v>60000</v>
      </c>
      <c r="R160" s="66">
        <v>1722</v>
      </c>
      <c r="S160" s="66">
        <v>1824</v>
      </c>
      <c r="T160" s="66">
        <v>3486.65</v>
      </c>
      <c r="U160" s="66">
        <v>225</v>
      </c>
      <c r="V160" s="66">
        <v>7257.65</v>
      </c>
      <c r="W160" s="66">
        <v>52742.35</v>
      </c>
      <c r="X160" s="60"/>
      <c r="Y160" s="60"/>
    </row>
    <row r="161" spans="1:29" ht="30" customHeight="1">
      <c r="A161" s="208" t="s">
        <v>219</v>
      </c>
      <c r="B161" s="208"/>
      <c r="C161" s="208"/>
      <c r="D161" s="208"/>
      <c r="E161" s="208"/>
      <c r="F161" s="208"/>
      <c r="G161" s="208"/>
      <c r="H161" s="208"/>
      <c r="I161" s="208"/>
      <c r="J161" s="208"/>
      <c r="K161" s="208"/>
      <c r="L161" s="208"/>
      <c r="M161" s="57"/>
      <c r="N161" s="57"/>
      <c r="P161" s="64" t="s">
        <v>220</v>
      </c>
      <c r="Q161" s="66">
        <v>5000</v>
      </c>
      <c r="R161" s="66">
        <v>143.5</v>
      </c>
      <c r="S161" s="66">
        <v>152</v>
      </c>
      <c r="T161" s="66">
        <v>940.9</v>
      </c>
      <c r="U161" s="66">
        <v>0</v>
      </c>
      <c r="V161" s="66">
        <v>1236.4000000000001</v>
      </c>
      <c r="W161" s="66">
        <v>3763.6</v>
      </c>
      <c r="X161" s="60"/>
      <c r="Y161" s="60"/>
    </row>
    <row r="162" spans="1:29" ht="30" customHeight="1">
      <c r="A162" s="31" t="s">
        <v>12</v>
      </c>
      <c r="B162" s="32" t="s">
        <v>13</v>
      </c>
      <c r="C162" s="32" t="s">
        <v>14</v>
      </c>
      <c r="D162" s="31" t="s">
        <v>15</v>
      </c>
      <c r="E162" s="32" t="s">
        <v>16</v>
      </c>
      <c r="F162" s="31" t="s">
        <v>17</v>
      </c>
      <c r="G162" s="31" t="s">
        <v>18</v>
      </c>
      <c r="H162" s="31" t="s">
        <v>19</v>
      </c>
      <c r="I162" s="31" t="s">
        <v>20</v>
      </c>
      <c r="J162" s="31" t="s">
        <v>21</v>
      </c>
      <c r="K162" s="31" t="s">
        <v>22</v>
      </c>
      <c r="L162" s="31" t="s">
        <v>23</v>
      </c>
      <c r="M162" s="57"/>
      <c r="N162" s="57"/>
      <c r="P162" s="64" t="s">
        <v>55</v>
      </c>
      <c r="Q162" s="68">
        <f>+Q160+Q161</f>
        <v>65000</v>
      </c>
      <c r="R162" s="69">
        <f>R160+R161</f>
        <v>1865.5</v>
      </c>
      <c r="S162" s="69">
        <f>S160+S161</f>
        <v>1976</v>
      </c>
      <c r="T162" s="69">
        <f>+T160+T161</f>
        <v>4427.55</v>
      </c>
      <c r="U162" s="69">
        <f>U160+U161</f>
        <v>225</v>
      </c>
      <c r="V162" s="69">
        <f>+V160+V161</f>
        <v>8494.0499999999993</v>
      </c>
      <c r="W162" s="69">
        <f>+W160+W161</f>
        <v>56505.95</v>
      </c>
      <c r="X162" s="60"/>
      <c r="Y162" s="60"/>
    </row>
    <row r="163" spans="1:29" ht="30" customHeight="1">
      <c r="A163" s="23">
        <v>94</v>
      </c>
      <c r="B163" s="26" t="s">
        <v>221</v>
      </c>
      <c r="C163" s="26" t="s">
        <v>190</v>
      </c>
      <c r="D163" s="23" t="s">
        <v>26</v>
      </c>
      <c r="E163" s="23" t="s">
        <v>27</v>
      </c>
      <c r="F163" s="27">
        <v>50000</v>
      </c>
      <c r="G163" s="27">
        <f t="shared" ref="G163:G171" si="39">F163*0.0287</f>
        <v>1435</v>
      </c>
      <c r="H163" s="27">
        <f>IF(F163&lt;75829.93,F163*0.0304,2305.23)</f>
        <v>1520</v>
      </c>
      <c r="I163" s="27">
        <v>1854</v>
      </c>
      <c r="J163" s="27">
        <v>325</v>
      </c>
      <c r="K163" s="27">
        <f t="shared" ref="K163:K168" si="40">G163+H163+I163+J163</f>
        <v>5134</v>
      </c>
      <c r="L163" s="27">
        <f>+F163-K163</f>
        <v>44866</v>
      </c>
      <c r="M163" s="57"/>
      <c r="N163" s="57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9" ht="30" customHeight="1">
      <c r="A164" s="23">
        <v>95</v>
      </c>
      <c r="B164" s="26" t="s">
        <v>222</v>
      </c>
      <c r="C164" s="26" t="s">
        <v>190</v>
      </c>
      <c r="D164" s="23" t="s">
        <v>30</v>
      </c>
      <c r="E164" s="23" t="s">
        <v>27</v>
      </c>
      <c r="F164" s="27">
        <v>60000</v>
      </c>
      <c r="G164" s="27">
        <f t="shared" si="39"/>
        <v>1722</v>
      </c>
      <c r="H164" s="27">
        <f t="shared" ref="H164:H172" si="41">IF(F164&lt;75829.93,F164*0.0304,2305.23)</f>
        <v>1824</v>
      </c>
      <c r="I164" s="27">
        <v>3486.65</v>
      </c>
      <c r="J164" s="27">
        <v>1525</v>
      </c>
      <c r="K164" s="27">
        <f t="shared" si="40"/>
        <v>8557.65</v>
      </c>
      <c r="L164" s="27">
        <f>+F164-K164</f>
        <v>51442.35</v>
      </c>
      <c r="M164" s="57"/>
      <c r="N164" s="57"/>
      <c r="P164" s="84"/>
      <c r="Q164" s="214" t="s">
        <v>223</v>
      </c>
      <c r="R164" s="214"/>
      <c r="S164" s="214"/>
      <c r="T164" s="214"/>
      <c r="U164" s="214"/>
      <c r="V164" s="214"/>
      <c r="W164" s="214"/>
      <c r="X164" s="60"/>
      <c r="Y164" s="60"/>
    </row>
    <row r="165" spans="1:29" ht="30" customHeight="1">
      <c r="A165" s="23">
        <v>96</v>
      </c>
      <c r="B165" s="26" t="s">
        <v>224</v>
      </c>
      <c r="C165" s="26" t="s">
        <v>190</v>
      </c>
      <c r="D165" s="23" t="s">
        <v>30</v>
      </c>
      <c r="E165" s="23" t="s">
        <v>27</v>
      </c>
      <c r="F165" s="27">
        <v>50000</v>
      </c>
      <c r="G165" s="27">
        <f>F165*0.0287</f>
        <v>1435</v>
      </c>
      <c r="H165" s="27">
        <f t="shared" si="41"/>
        <v>1520</v>
      </c>
      <c r="I165" s="27">
        <v>1596.68</v>
      </c>
      <c r="J165" s="27">
        <v>13886.18</v>
      </c>
      <c r="K165" s="27">
        <f t="shared" si="40"/>
        <v>18437.86</v>
      </c>
      <c r="L165" s="27">
        <f>+F165-K165</f>
        <v>31562.14</v>
      </c>
      <c r="M165" s="57"/>
      <c r="N165" s="57"/>
      <c r="P165" s="84"/>
      <c r="Q165" s="62" t="s">
        <v>17</v>
      </c>
      <c r="R165" s="62" t="s">
        <v>18</v>
      </c>
      <c r="S165" s="62" t="s">
        <v>19</v>
      </c>
      <c r="T165" s="62" t="s">
        <v>20</v>
      </c>
      <c r="U165" s="62" t="s">
        <v>21</v>
      </c>
      <c r="V165" s="62" t="s">
        <v>22</v>
      </c>
      <c r="W165" s="62" t="s">
        <v>23</v>
      </c>
      <c r="X165" s="60"/>
      <c r="Y165" s="60"/>
    </row>
    <row r="166" spans="1:29" ht="30" customHeight="1">
      <c r="A166" s="23">
        <v>97</v>
      </c>
      <c r="B166" s="26" t="s">
        <v>225</v>
      </c>
      <c r="C166" s="26" t="s">
        <v>37</v>
      </c>
      <c r="D166" s="23" t="s">
        <v>26</v>
      </c>
      <c r="E166" s="23" t="s">
        <v>27</v>
      </c>
      <c r="F166" s="27">
        <v>30000</v>
      </c>
      <c r="G166" s="27">
        <f>F166*0.0287</f>
        <v>861</v>
      </c>
      <c r="H166" s="27">
        <f t="shared" si="41"/>
        <v>912</v>
      </c>
      <c r="I166" s="27">
        <f>(F166-G166-H166-33326.92)*IF(F166&gt;33326.92,15%)</f>
        <v>0</v>
      </c>
      <c r="J166" s="27">
        <v>3555.92</v>
      </c>
      <c r="K166" s="27">
        <f t="shared" si="40"/>
        <v>5328.92</v>
      </c>
      <c r="L166" s="27">
        <f>+F166-K166</f>
        <v>24671.08</v>
      </c>
      <c r="M166" s="57"/>
      <c r="N166" s="57"/>
      <c r="O166" s="20"/>
      <c r="P166" s="64" t="s">
        <v>46</v>
      </c>
      <c r="Q166" s="66">
        <v>35000</v>
      </c>
      <c r="R166" s="66">
        <v>1004.5</v>
      </c>
      <c r="S166" s="66">
        <v>1064</v>
      </c>
      <c r="T166" s="66">
        <v>0</v>
      </c>
      <c r="U166" s="66">
        <v>725</v>
      </c>
      <c r="V166" s="66">
        <f>U166+S166+R166</f>
        <v>2793.5</v>
      </c>
      <c r="W166" s="66">
        <f>Q166-V166</f>
        <v>32206.5</v>
      </c>
      <c r="X166" s="60"/>
      <c r="Y166" s="60"/>
    </row>
    <row r="167" spans="1:29" ht="30" customHeight="1">
      <c r="A167" s="23">
        <v>98</v>
      </c>
      <c r="B167" s="26" t="s">
        <v>226</v>
      </c>
      <c r="C167" s="26" t="s">
        <v>190</v>
      </c>
      <c r="D167" s="23" t="s">
        <v>26</v>
      </c>
      <c r="E167" s="23" t="s">
        <v>38</v>
      </c>
      <c r="F167" s="27">
        <v>50000</v>
      </c>
      <c r="G167" s="27">
        <f t="shared" si="39"/>
        <v>1435</v>
      </c>
      <c r="H167" s="27">
        <f t="shared" si="41"/>
        <v>1520</v>
      </c>
      <c r="I167" s="27">
        <v>1339.36</v>
      </c>
      <c r="J167" s="27">
        <v>4755.92</v>
      </c>
      <c r="K167" s="27">
        <f t="shared" si="40"/>
        <v>9050.2799999999988</v>
      </c>
      <c r="L167" s="27">
        <f t="shared" ref="L167:L172" si="42">+F167-K167</f>
        <v>40949.72</v>
      </c>
      <c r="M167" s="57"/>
      <c r="N167" s="57"/>
      <c r="O167" s="20"/>
      <c r="P167" s="64" t="s">
        <v>49</v>
      </c>
      <c r="Q167" s="66">
        <v>5000</v>
      </c>
      <c r="R167" s="66">
        <v>143.5</v>
      </c>
      <c r="S167" s="66">
        <v>442.65</v>
      </c>
      <c r="T167" s="66">
        <v>152</v>
      </c>
      <c r="U167" s="66">
        <v>0</v>
      </c>
      <c r="V167" s="66">
        <f>R167+S167+T167</f>
        <v>738.15</v>
      </c>
      <c r="W167" s="66">
        <f>Q167-V167</f>
        <v>4261.8500000000004</v>
      </c>
      <c r="X167" s="60"/>
      <c r="Y167" s="60"/>
    </row>
    <row r="168" spans="1:29" ht="30" customHeight="1">
      <c r="A168" s="23">
        <v>99</v>
      </c>
      <c r="B168" s="26" t="s">
        <v>227</v>
      </c>
      <c r="C168" s="106" t="s">
        <v>124</v>
      </c>
      <c r="D168" s="105" t="s">
        <v>30</v>
      </c>
      <c r="E168" s="23" t="s">
        <v>38</v>
      </c>
      <c r="F168" s="22">
        <v>40000</v>
      </c>
      <c r="G168" s="22">
        <v>1148</v>
      </c>
      <c r="H168" s="22">
        <v>1506.65</v>
      </c>
      <c r="I168" s="22">
        <v>152</v>
      </c>
      <c r="J168" s="22">
        <v>725</v>
      </c>
      <c r="K168" s="22">
        <f t="shared" si="40"/>
        <v>3531.65</v>
      </c>
      <c r="L168" s="22">
        <f>+F168-K168</f>
        <v>36468.35</v>
      </c>
      <c r="M168" s="57"/>
      <c r="N168" s="57"/>
      <c r="O168" s="20"/>
      <c r="P168" s="64" t="s">
        <v>55</v>
      </c>
      <c r="Q168" s="68">
        <f>+Q166+Q167</f>
        <v>40000</v>
      </c>
      <c r="R168" s="69">
        <f>R166+R167</f>
        <v>1148</v>
      </c>
      <c r="S168" s="69">
        <f>S166+S167</f>
        <v>1506.65</v>
      </c>
      <c r="T168" s="69">
        <f>+T166+T167</f>
        <v>152</v>
      </c>
      <c r="U168" s="69">
        <f>U166+U167</f>
        <v>725</v>
      </c>
      <c r="V168" s="69">
        <f>+V166+V167</f>
        <v>3531.65</v>
      </c>
      <c r="W168" s="69">
        <f>W166+W167</f>
        <v>36468.35</v>
      </c>
      <c r="X168" s="75"/>
      <c r="Y168" s="75"/>
      <c r="Z168" s="7"/>
      <c r="AA168" s="7"/>
      <c r="AB168" s="7"/>
      <c r="AC168" s="8"/>
    </row>
    <row r="169" spans="1:29" ht="30" customHeight="1">
      <c r="A169" s="23">
        <v>100</v>
      </c>
      <c r="B169" s="26" t="s">
        <v>228</v>
      </c>
      <c r="C169" s="26" t="s">
        <v>190</v>
      </c>
      <c r="D169" s="23" t="s">
        <v>30</v>
      </c>
      <c r="E169" s="23" t="s">
        <v>38</v>
      </c>
      <c r="F169" s="27">
        <v>50000</v>
      </c>
      <c r="G169" s="27">
        <f>F169*0.0287</f>
        <v>1435</v>
      </c>
      <c r="H169" s="27">
        <f t="shared" si="41"/>
        <v>1520</v>
      </c>
      <c r="I169" s="27">
        <v>1854</v>
      </c>
      <c r="J169" s="27">
        <v>1325</v>
      </c>
      <c r="K169" s="27">
        <f>G169+H169+I169+J169</f>
        <v>6134</v>
      </c>
      <c r="L169" s="27">
        <f t="shared" si="42"/>
        <v>43866</v>
      </c>
      <c r="M169" s="57"/>
      <c r="N169" s="57"/>
      <c r="O169" s="20"/>
      <c r="P169" s="72"/>
      <c r="Q169" s="72"/>
      <c r="R169" s="60"/>
      <c r="S169" s="60"/>
      <c r="T169" s="60"/>
      <c r="U169" s="60"/>
      <c r="V169" s="60"/>
      <c r="W169" s="60"/>
      <c r="X169" s="60"/>
      <c r="Y169" s="60"/>
    </row>
    <row r="170" spans="1:29" s="43" customFormat="1" ht="30" customHeight="1">
      <c r="A170" s="23">
        <v>101</v>
      </c>
      <c r="B170" s="121" t="s">
        <v>229</v>
      </c>
      <c r="C170" s="26" t="s">
        <v>230</v>
      </c>
      <c r="D170" s="23" t="s">
        <v>30</v>
      </c>
      <c r="E170" s="23" t="s">
        <v>38</v>
      </c>
      <c r="F170" s="27">
        <v>100000</v>
      </c>
      <c r="G170" s="27">
        <v>2870</v>
      </c>
      <c r="H170" s="27">
        <v>3040</v>
      </c>
      <c r="I170" s="27">
        <v>12105.44</v>
      </c>
      <c r="J170" s="27">
        <v>10895.87</v>
      </c>
      <c r="K170" s="27">
        <f>G170+J170+I170+H170</f>
        <v>28911.31</v>
      </c>
      <c r="L170" s="27">
        <f t="shared" si="42"/>
        <v>71088.69</v>
      </c>
      <c r="M170" s="57"/>
      <c r="N170" s="57"/>
      <c r="O170" s="20"/>
      <c r="P170" s="84"/>
      <c r="Q170" s="214" t="s">
        <v>229</v>
      </c>
      <c r="R170" s="214"/>
      <c r="S170" s="214"/>
      <c r="T170" s="214"/>
      <c r="U170" s="214"/>
      <c r="V170" s="214"/>
      <c r="W170" s="214"/>
      <c r="X170" s="60"/>
      <c r="Y170" s="60"/>
    </row>
    <row r="171" spans="1:29" ht="30" customHeight="1">
      <c r="A171" s="23">
        <v>102</v>
      </c>
      <c r="B171" s="26" t="s">
        <v>231</v>
      </c>
      <c r="C171" s="26" t="s">
        <v>198</v>
      </c>
      <c r="D171" s="23" t="s">
        <v>30</v>
      </c>
      <c r="E171" s="23" t="s">
        <v>38</v>
      </c>
      <c r="F171" s="27">
        <v>35000</v>
      </c>
      <c r="G171" s="27">
        <f t="shared" si="39"/>
        <v>1004.5</v>
      </c>
      <c r="H171" s="27">
        <f>IF(F171&lt;75829.93,F171*0.0304,2305.23)</f>
        <v>1064</v>
      </c>
      <c r="I171" s="27">
        <v>0</v>
      </c>
      <c r="J171" s="27">
        <v>25</v>
      </c>
      <c r="K171" s="27">
        <f>G171+H171+I171+J171</f>
        <v>2093.5</v>
      </c>
      <c r="L171" s="27">
        <f t="shared" si="42"/>
        <v>32906.5</v>
      </c>
      <c r="M171" s="57"/>
      <c r="N171" s="57"/>
      <c r="O171" s="20"/>
      <c r="P171" s="84"/>
      <c r="Q171" s="62" t="s">
        <v>17</v>
      </c>
      <c r="R171" s="62" t="s">
        <v>18</v>
      </c>
      <c r="S171" s="62" t="s">
        <v>19</v>
      </c>
      <c r="T171" s="62" t="s">
        <v>20</v>
      </c>
      <c r="U171" s="62" t="s">
        <v>21</v>
      </c>
      <c r="V171" s="62" t="s">
        <v>22</v>
      </c>
      <c r="W171" s="62" t="s">
        <v>23</v>
      </c>
      <c r="X171" s="60"/>
      <c r="Y171" s="60"/>
    </row>
    <row r="172" spans="1:29" ht="30" customHeight="1">
      <c r="A172" s="23">
        <v>103</v>
      </c>
      <c r="B172" s="26" t="s">
        <v>232</v>
      </c>
      <c r="C172" s="26" t="s">
        <v>131</v>
      </c>
      <c r="D172" s="23" t="s">
        <v>26</v>
      </c>
      <c r="E172" s="23" t="s">
        <v>38</v>
      </c>
      <c r="F172" s="22">
        <v>35000</v>
      </c>
      <c r="G172" s="27">
        <f>F172*0.0287</f>
        <v>1004.5</v>
      </c>
      <c r="H172" s="27">
        <f t="shared" si="41"/>
        <v>1064</v>
      </c>
      <c r="I172" s="27">
        <v>0</v>
      </c>
      <c r="J172" s="27">
        <v>725</v>
      </c>
      <c r="K172" s="27">
        <f>G172+H172+I172+J172</f>
        <v>2793.5</v>
      </c>
      <c r="L172" s="27">
        <f t="shared" si="42"/>
        <v>32206.5</v>
      </c>
      <c r="M172" s="57"/>
      <c r="N172" s="57"/>
      <c r="O172" s="20"/>
      <c r="P172" s="64" t="s">
        <v>46</v>
      </c>
      <c r="Q172" s="66">
        <v>55000</v>
      </c>
      <c r="R172" s="66">
        <v>1578.5</v>
      </c>
      <c r="S172" s="66">
        <v>1672</v>
      </c>
      <c r="T172" s="66">
        <v>2559.67</v>
      </c>
      <c r="U172" s="66">
        <v>10895.87</v>
      </c>
      <c r="V172" s="66">
        <f>U172+T172+S172+R172</f>
        <v>16706.04</v>
      </c>
      <c r="W172" s="66">
        <f>Q172-V172</f>
        <v>38293.96</v>
      </c>
      <c r="X172" s="60"/>
      <c r="Y172" s="60"/>
    </row>
    <row r="173" spans="1:29" ht="30" customHeight="1">
      <c r="A173" s="40" t="s">
        <v>60</v>
      </c>
      <c r="B173" s="49"/>
      <c r="C173" s="49"/>
      <c r="D173" s="41"/>
      <c r="E173" s="40"/>
      <c r="F173" s="28">
        <f t="shared" ref="F173:L173" si="43">SUM(F163:F172)</f>
        <v>500000</v>
      </c>
      <c r="G173" s="28">
        <f t="shared" si="43"/>
        <v>14350</v>
      </c>
      <c r="H173" s="28">
        <f t="shared" si="43"/>
        <v>15490.65</v>
      </c>
      <c r="I173" s="28">
        <f t="shared" si="43"/>
        <v>22388.13</v>
      </c>
      <c r="J173" s="28">
        <f t="shared" si="43"/>
        <v>37743.89</v>
      </c>
      <c r="K173" s="28">
        <f t="shared" si="43"/>
        <v>89972.67</v>
      </c>
      <c r="L173" s="28">
        <f t="shared" si="43"/>
        <v>410027.33</v>
      </c>
      <c r="M173" s="57"/>
      <c r="N173" s="57"/>
      <c r="O173" s="20"/>
      <c r="P173" s="64" t="s">
        <v>49</v>
      </c>
      <c r="Q173" s="66">
        <v>45000</v>
      </c>
      <c r="R173" s="66">
        <v>1291.5</v>
      </c>
      <c r="S173" s="66">
        <v>1368</v>
      </c>
      <c r="T173" s="66">
        <v>9545.77</v>
      </c>
      <c r="U173" s="66">
        <v>0</v>
      </c>
      <c r="V173" s="66">
        <v>12205.27</v>
      </c>
      <c r="W173" s="66">
        <v>32794.730000000003</v>
      </c>
      <c r="X173" s="60"/>
      <c r="Y173" s="60"/>
    </row>
    <row r="174" spans="1:29" ht="30" customHeight="1">
      <c r="A174" s="208" t="s">
        <v>233</v>
      </c>
      <c r="B174" s="208"/>
      <c r="C174" s="208"/>
      <c r="D174" s="208"/>
      <c r="E174" s="208"/>
      <c r="F174" s="208"/>
      <c r="G174" s="208"/>
      <c r="H174" s="208"/>
      <c r="I174" s="208"/>
      <c r="J174" s="208"/>
      <c r="K174" s="208"/>
      <c r="L174" s="208"/>
      <c r="M174" s="57"/>
      <c r="N174" s="57"/>
      <c r="O174" s="20"/>
      <c r="P174" s="64" t="s">
        <v>55</v>
      </c>
      <c r="Q174" s="68">
        <f>+Q172+Q173</f>
        <v>100000</v>
      </c>
      <c r="R174" s="69">
        <f>R172+R173</f>
        <v>2870</v>
      </c>
      <c r="S174" s="69">
        <f>S172+S173</f>
        <v>3040</v>
      </c>
      <c r="T174" s="69">
        <f>+T172+T173</f>
        <v>12105.44</v>
      </c>
      <c r="U174" s="69">
        <f>U172+U173</f>
        <v>10895.87</v>
      </c>
      <c r="V174" s="69">
        <f>+V172+V173</f>
        <v>28911.31</v>
      </c>
      <c r="W174" s="69">
        <f>W172+W173</f>
        <v>71088.69</v>
      </c>
      <c r="X174" s="60"/>
      <c r="Y174" s="60"/>
    </row>
    <row r="175" spans="1:29" ht="30" customHeight="1">
      <c r="A175" s="31" t="s">
        <v>12</v>
      </c>
      <c r="B175" s="32" t="s">
        <v>13</v>
      </c>
      <c r="C175" s="32" t="s">
        <v>14</v>
      </c>
      <c r="D175" s="31" t="s">
        <v>15</v>
      </c>
      <c r="E175" s="32" t="s">
        <v>16</v>
      </c>
      <c r="F175" s="31" t="s">
        <v>17</v>
      </c>
      <c r="G175" s="31" t="s">
        <v>18</v>
      </c>
      <c r="H175" s="31" t="s">
        <v>19</v>
      </c>
      <c r="I175" s="31" t="s">
        <v>20</v>
      </c>
      <c r="J175" s="31" t="s">
        <v>21</v>
      </c>
      <c r="K175" s="31" t="s">
        <v>22</v>
      </c>
      <c r="L175" s="31" t="s">
        <v>23</v>
      </c>
      <c r="M175" s="57"/>
      <c r="N175" s="57"/>
      <c r="O175" s="20"/>
      <c r="P175" s="72"/>
      <c r="Q175" s="72"/>
      <c r="R175" s="60"/>
      <c r="S175" s="60"/>
      <c r="T175" s="60"/>
      <c r="U175" s="60"/>
      <c r="V175" s="60"/>
      <c r="W175" s="60"/>
      <c r="X175" s="60"/>
      <c r="Y175" s="60"/>
    </row>
    <row r="176" spans="1:29" ht="30" customHeight="1">
      <c r="A176" s="23">
        <v>104</v>
      </c>
      <c r="B176" s="26" t="s">
        <v>234</v>
      </c>
      <c r="C176" s="26" t="s">
        <v>235</v>
      </c>
      <c r="D176" s="23" t="s">
        <v>30</v>
      </c>
      <c r="E176" s="23" t="s">
        <v>38</v>
      </c>
      <c r="F176" s="22">
        <v>42000</v>
      </c>
      <c r="G176" s="22">
        <f>F176*0.0287</f>
        <v>1205.4000000000001</v>
      </c>
      <c r="H176" s="22">
        <v>1276.8</v>
      </c>
      <c r="I176" s="22">
        <v>724.92</v>
      </c>
      <c r="J176" s="22">
        <v>225</v>
      </c>
      <c r="K176" s="22">
        <f>G176+H176+I176+J176</f>
        <v>3432.12</v>
      </c>
      <c r="L176" s="22">
        <f>+F176-K176</f>
        <v>38567.879999999997</v>
      </c>
      <c r="M176" s="57"/>
      <c r="N176" s="57"/>
      <c r="O176" s="20"/>
      <c r="P176" s="72"/>
      <c r="Q176" s="72"/>
      <c r="R176" s="60"/>
      <c r="S176" s="60"/>
      <c r="T176" s="60"/>
      <c r="U176" s="60"/>
      <c r="V176" s="60"/>
      <c r="W176" s="60"/>
      <c r="X176" s="60"/>
      <c r="Y176" s="60"/>
    </row>
    <row r="177" spans="1:25" ht="30" customHeight="1">
      <c r="A177" s="40" t="s">
        <v>60</v>
      </c>
      <c r="B177" s="50"/>
      <c r="C177" s="50"/>
      <c r="D177" s="41"/>
      <c r="E177" s="40"/>
      <c r="F177" s="24">
        <f>+F176</f>
        <v>42000</v>
      </c>
      <c r="G177" s="24">
        <f>+G176</f>
        <v>1205.4000000000001</v>
      </c>
      <c r="H177" s="24">
        <f>+SUM(H176)</f>
        <v>1276.8</v>
      </c>
      <c r="I177" s="24">
        <f>SUM(I176)</f>
        <v>724.92</v>
      </c>
      <c r="J177" s="24">
        <f>+J176</f>
        <v>225</v>
      </c>
      <c r="K177" s="24">
        <f>+K176</f>
        <v>3432.12</v>
      </c>
      <c r="L177" s="24">
        <f>SUM(L176)</f>
        <v>38567.879999999997</v>
      </c>
      <c r="M177" s="57"/>
      <c r="N177" s="57"/>
      <c r="O177" s="20"/>
      <c r="P177" s="72"/>
      <c r="Q177" s="72"/>
      <c r="R177" s="60"/>
      <c r="S177" s="60"/>
      <c r="T177" s="60"/>
      <c r="U177" s="60"/>
      <c r="V177" s="60"/>
      <c r="W177" s="60"/>
      <c r="X177" s="60"/>
      <c r="Y177" s="60"/>
    </row>
    <row r="178" spans="1:25" ht="30" customHeight="1">
      <c r="A178" s="208" t="s">
        <v>236</v>
      </c>
      <c r="B178" s="208"/>
      <c r="C178" s="208"/>
      <c r="D178" s="208"/>
      <c r="E178" s="208"/>
      <c r="F178" s="208"/>
      <c r="G178" s="208"/>
      <c r="H178" s="208"/>
      <c r="I178" s="208"/>
      <c r="J178" s="208"/>
      <c r="K178" s="208"/>
      <c r="L178" s="208"/>
      <c r="M178" s="57"/>
      <c r="N178" s="57"/>
      <c r="P178" s="60"/>
      <c r="Q178" s="60"/>
      <c r="R178" s="72"/>
      <c r="S178" s="72"/>
      <c r="T178" s="72"/>
      <c r="U178" s="60"/>
      <c r="V178" s="60"/>
      <c r="W178" s="60"/>
      <c r="X178" s="60"/>
      <c r="Y178" s="60"/>
    </row>
    <row r="179" spans="1:25" ht="30" customHeight="1">
      <c r="A179" s="31" t="s">
        <v>12</v>
      </c>
      <c r="B179" s="32" t="s">
        <v>13</v>
      </c>
      <c r="C179" s="32" t="s">
        <v>14</v>
      </c>
      <c r="D179" s="31" t="s">
        <v>15</v>
      </c>
      <c r="E179" s="32" t="s">
        <v>16</v>
      </c>
      <c r="F179" s="31" t="s">
        <v>17</v>
      </c>
      <c r="G179" s="31" t="s">
        <v>18</v>
      </c>
      <c r="H179" s="31" t="s">
        <v>19</v>
      </c>
      <c r="I179" s="31" t="s">
        <v>20</v>
      </c>
      <c r="J179" s="31" t="s">
        <v>21</v>
      </c>
      <c r="K179" s="31" t="s">
        <v>22</v>
      </c>
      <c r="L179" s="31" t="s">
        <v>23</v>
      </c>
      <c r="M179" s="57"/>
      <c r="N179" s="57"/>
      <c r="O179" s="42"/>
      <c r="P179" s="79"/>
      <c r="Q179" s="79"/>
      <c r="R179" s="72"/>
      <c r="S179" s="72"/>
      <c r="T179" s="72"/>
      <c r="U179" s="60"/>
      <c r="V179" s="60"/>
      <c r="W179" s="60"/>
      <c r="X179" s="60"/>
      <c r="Y179" s="60"/>
    </row>
    <row r="180" spans="1:25" ht="30" customHeight="1">
      <c r="A180" s="23">
        <v>105</v>
      </c>
      <c r="B180" s="106" t="s">
        <v>237</v>
      </c>
      <c r="C180" s="26" t="s">
        <v>205</v>
      </c>
      <c r="D180" s="23" t="s">
        <v>30</v>
      </c>
      <c r="E180" s="23" t="s">
        <v>27</v>
      </c>
      <c r="F180" s="27">
        <v>36950</v>
      </c>
      <c r="G180" s="27">
        <v>1060.47</v>
      </c>
      <c r="H180" s="107">
        <v>1123.28</v>
      </c>
      <c r="I180" s="27">
        <v>0</v>
      </c>
      <c r="J180" s="27">
        <v>4263.96</v>
      </c>
      <c r="K180" s="27">
        <f>G180+H180+I180+J180</f>
        <v>6447.71</v>
      </c>
      <c r="L180" s="107">
        <f>+F180-K180</f>
        <v>30502.29</v>
      </c>
      <c r="M180" s="57"/>
      <c r="N180" s="57"/>
      <c r="P180" s="84"/>
      <c r="Q180" s="214" t="s">
        <v>238</v>
      </c>
      <c r="R180" s="214"/>
      <c r="S180" s="214"/>
      <c r="T180" s="214"/>
      <c r="U180" s="214"/>
      <c r="V180" s="214"/>
      <c r="W180" s="214"/>
      <c r="X180" s="60"/>
      <c r="Y180" s="60"/>
    </row>
    <row r="181" spans="1:25" ht="30" customHeight="1">
      <c r="A181" s="23">
        <v>106</v>
      </c>
      <c r="B181" s="38" t="s">
        <v>238</v>
      </c>
      <c r="C181" s="38" t="s">
        <v>131</v>
      </c>
      <c r="D181" s="39" t="s">
        <v>30</v>
      </c>
      <c r="E181" s="39" t="s">
        <v>38</v>
      </c>
      <c r="F181" s="107">
        <v>60000</v>
      </c>
      <c r="G181" s="107">
        <f>F181*0.0287</f>
        <v>1722</v>
      </c>
      <c r="H181" s="107">
        <f>IF(F181&lt;75829.93,F181*0.0304,2305.23)</f>
        <v>1824</v>
      </c>
      <c r="I181" s="27">
        <v>3486.65</v>
      </c>
      <c r="J181" s="27">
        <v>225</v>
      </c>
      <c r="K181" s="107">
        <f>G181+H181+I181+J181</f>
        <v>7257.65</v>
      </c>
      <c r="L181" s="107">
        <f>+F181-K181</f>
        <v>52742.35</v>
      </c>
      <c r="M181" s="57"/>
      <c r="N181" s="57"/>
      <c r="P181" s="64" t="s">
        <v>46</v>
      </c>
      <c r="Q181" s="66">
        <v>30000</v>
      </c>
      <c r="R181" s="66">
        <v>861</v>
      </c>
      <c r="S181" s="66">
        <v>912</v>
      </c>
      <c r="T181" s="66">
        <v>0</v>
      </c>
      <c r="U181" s="66">
        <v>225</v>
      </c>
      <c r="V181" s="66">
        <v>1998</v>
      </c>
      <c r="W181" s="66">
        <v>28002</v>
      </c>
      <c r="X181" s="60"/>
      <c r="Y181" s="60"/>
    </row>
    <row r="182" spans="1:25" ht="30" customHeight="1">
      <c r="A182" s="40" t="s">
        <v>60</v>
      </c>
      <c r="B182" s="38"/>
      <c r="C182" s="38"/>
      <c r="D182" s="39"/>
      <c r="E182" s="39"/>
      <c r="F182" s="25">
        <f>SUM(F180:F181)</f>
        <v>96950</v>
      </c>
      <c r="G182" s="25">
        <f>SUM(G180:G181)</f>
        <v>2782.4700000000003</v>
      </c>
      <c r="H182" s="25">
        <f>+SUM(H180:H181)</f>
        <v>2947.2799999999997</v>
      </c>
      <c r="I182" s="28">
        <f>SUM(I180:I181)</f>
        <v>3486.65</v>
      </c>
      <c r="J182" s="25">
        <f>SUM(J180:J181)</f>
        <v>4488.96</v>
      </c>
      <c r="K182" s="25">
        <f>SUM(K180:K181)</f>
        <v>13705.36</v>
      </c>
      <c r="L182" s="25">
        <f>SUM(L180:L181)</f>
        <v>83244.639999999999</v>
      </c>
      <c r="M182" s="57"/>
      <c r="N182" s="57"/>
      <c r="P182" s="64" t="s">
        <v>49</v>
      </c>
      <c r="Q182" s="66">
        <v>30000</v>
      </c>
      <c r="R182" s="66">
        <v>861</v>
      </c>
      <c r="S182" s="66">
        <v>912</v>
      </c>
      <c r="T182" s="66">
        <v>3486.65</v>
      </c>
      <c r="U182" s="66">
        <v>0</v>
      </c>
      <c r="V182" s="66">
        <v>5259.65</v>
      </c>
      <c r="W182" s="66">
        <v>24740.35</v>
      </c>
      <c r="X182" s="60"/>
      <c r="Y182" s="60"/>
    </row>
    <row r="183" spans="1:25" ht="30" customHeight="1">
      <c r="A183" s="208" t="s">
        <v>239</v>
      </c>
      <c r="B183" s="208"/>
      <c r="C183" s="208"/>
      <c r="D183" s="208"/>
      <c r="E183" s="208"/>
      <c r="F183" s="208"/>
      <c r="G183" s="208"/>
      <c r="H183" s="208"/>
      <c r="I183" s="208"/>
      <c r="J183" s="208"/>
      <c r="K183" s="208"/>
      <c r="L183" s="208"/>
      <c r="M183" s="57"/>
      <c r="N183" s="57"/>
      <c r="P183" s="64" t="s">
        <v>55</v>
      </c>
      <c r="Q183" s="69">
        <f>+Q181+Q182</f>
        <v>60000</v>
      </c>
      <c r="R183" s="69">
        <f>R181+R182</f>
        <v>1722</v>
      </c>
      <c r="S183" s="69">
        <f>S181+S182</f>
        <v>1824</v>
      </c>
      <c r="T183" s="69">
        <f>+T181+T182</f>
        <v>3486.65</v>
      </c>
      <c r="U183" s="69">
        <f>U181+U182</f>
        <v>225</v>
      </c>
      <c r="V183" s="69">
        <f>+V181+V182</f>
        <v>7257.65</v>
      </c>
      <c r="W183" s="69">
        <f>+W181+W182</f>
        <v>52742.35</v>
      </c>
      <c r="X183" s="60"/>
      <c r="Y183" s="60"/>
    </row>
    <row r="184" spans="1:25" ht="30" customHeight="1">
      <c r="A184" s="31" t="s">
        <v>12</v>
      </c>
      <c r="B184" s="32" t="s">
        <v>13</v>
      </c>
      <c r="C184" s="32" t="s">
        <v>14</v>
      </c>
      <c r="D184" s="31" t="s">
        <v>15</v>
      </c>
      <c r="E184" s="32" t="s">
        <v>16</v>
      </c>
      <c r="F184" s="31" t="s">
        <v>17</v>
      </c>
      <c r="G184" s="31" t="s">
        <v>18</v>
      </c>
      <c r="H184" s="31" t="s">
        <v>19</v>
      </c>
      <c r="I184" s="31" t="s">
        <v>20</v>
      </c>
      <c r="J184" s="31" t="s">
        <v>21</v>
      </c>
      <c r="K184" s="31" t="s">
        <v>22</v>
      </c>
      <c r="L184" s="31" t="s">
        <v>23</v>
      </c>
      <c r="M184" s="57"/>
      <c r="N184" s="57"/>
      <c r="P184" s="60"/>
      <c r="Q184" s="60"/>
      <c r="R184" s="72"/>
      <c r="S184" s="72"/>
      <c r="T184" s="72"/>
      <c r="U184" s="60"/>
      <c r="V184" s="60"/>
      <c r="W184" s="60"/>
      <c r="X184" s="60"/>
      <c r="Y184" s="60"/>
    </row>
    <row r="185" spans="1:25" ht="30" customHeight="1">
      <c r="A185" s="23">
        <v>107</v>
      </c>
      <c r="B185" s="26" t="s">
        <v>240</v>
      </c>
      <c r="C185" s="26" t="s">
        <v>241</v>
      </c>
      <c r="D185" s="105" t="s">
        <v>26</v>
      </c>
      <c r="E185" s="23" t="s">
        <v>38</v>
      </c>
      <c r="F185" s="22">
        <v>90000</v>
      </c>
      <c r="G185" s="22">
        <f>F185*0.0287</f>
        <v>2583</v>
      </c>
      <c r="H185" s="22">
        <v>2736</v>
      </c>
      <c r="I185" s="22">
        <v>9753.19</v>
      </c>
      <c r="J185" s="22">
        <v>325</v>
      </c>
      <c r="K185" s="22">
        <f>G185+H185+I185+J185</f>
        <v>15397.19</v>
      </c>
      <c r="L185" s="22">
        <f>+F185-K185</f>
        <v>74602.81</v>
      </c>
      <c r="M185" s="57"/>
      <c r="N185" s="57"/>
      <c r="O185" s="19"/>
      <c r="P185" s="84"/>
      <c r="Q185" s="214" t="s">
        <v>240</v>
      </c>
      <c r="R185" s="214"/>
      <c r="S185" s="214"/>
      <c r="T185" s="214"/>
      <c r="U185" s="214"/>
      <c r="V185" s="214"/>
      <c r="W185" s="214"/>
      <c r="X185" s="60"/>
      <c r="Y185" s="60"/>
    </row>
    <row r="186" spans="1:25" ht="30" customHeight="1">
      <c r="A186" s="23">
        <v>108</v>
      </c>
      <c r="B186" s="106" t="s">
        <v>242</v>
      </c>
      <c r="C186" s="26" t="s">
        <v>243</v>
      </c>
      <c r="D186" s="23" t="s">
        <v>26</v>
      </c>
      <c r="E186" s="23" t="s">
        <v>27</v>
      </c>
      <c r="F186" s="27">
        <v>60000</v>
      </c>
      <c r="G186" s="27">
        <f>F186*0.0287</f>
        <v>1722</v>
      </c>
      <c r="H186" s="27">
        <f>IF(F186&lt;75829.93,F186*0.0304,2305.23)</f>
        <v>1824</v>
      </c>
      <c r="I186" s="27">
        <v>3143.56</v>
      </c>
      <c r="J186" s="27">
        <v>9027.3700000000008</v>
      </c>
      <c r="K186" s="27">
        <f>SUM(G186:J186)</f>
        <v>15716.93</v>
      </c>
      <c r="L186" s="107">
        <f>+F186-K186</f>
        <v>44283.07</v>
      </c>
      <c r="M186" s="57"/>
      <c r="N186" s="57"/>
      <c r="O186" s="19"/>
      <c r="P186" s="84"/>
      <c r="Q186" s="62" t="s">
        <v>17</v>
      </c>
      <c r="R186" s="62" t="s">
        <v>18</v>
      </c>
      <c r="S186" s="62" t="s">
        <v>19</v>
      </c>
      <c r="T186" s="62" t="s">
        <v>20</v>
      </c>
      <c r="U186" s="62" t="s">
        <v>21</v>
      </c>
      <c r="V186" s="62" t="s">
        <v>22</v>
      </c>
      <c r="W186" s="62" t="s">
        <v>23</v>
      </c>
      <c r="X186" s="60"/>
      <c r="Y186" s="60"/>
    </row>
    <row r="187" spans="1:25" ht="30" customHeight="1">
      <c r="A187" s="40" t="s">
        <v>60</v>
      </c>
      <c r="B187" s="108"/>
      <c r="C187" s="108"/>
      <c r="D187" s="109"/>
      <c r="E187" s="54"/>
      <c r="F187" s="25">
        <f t="shared" ref="F187:L187" si="44">SUM(F185:F186)</f>
        <v>150000</v>
      </c>
      <c r="G187" s="25">
        <f>SUM(G185:G186)</f>
        <v>4305</v>
      </c>
      <c r="H187" s="25">
        <f t="shared" si="44"/>
        <v>4560</v>
      </c>
      <c r="I187" s="28">
        <f t="shared" si="44"/>
        <v>12896.75</v>
      </c>
      <c r="J187" s="25">
        <f t="shared" si="44"/>
        <v>9352.3700000000008</v>
      </c>
      <c r="K187" s="25">
        <f t="shared" si="44"/>
        <v>31114.120000000003</v>
      </c>
      <c r="L187" s="25">
        <f t="shared" si="44"/>
        <v>118885.88</v>
      </c>
      <c r="M187" s="57"/>
      <c r="N187" s="57"/>
      <c r="P187" s="64" t="s">
        <v>46</v>
      </c>
      <c r="Q187" s="66">
        <v>60000</v>
      </c>
      <c r="R187" s="66">
        <v>1722</v>
      </c>
      <c r="S187" s="66">
        <v>1824</v>
      </c>
      <c r="T187" s="66">
        <v>3486.65</v>
      </c>
      <c r="U187" s="66">
        <v>325</v>
      </c>
      <c r="V187" s="66">
        <v>7357.65</v>
      </c>
      <c r="W187" s="66">
        <v>52642.35</v>
      </c>
      <c r="X187" s="60"/>
      <c r="Y187" s="60"/>
    </row>
    <row r="188" spans="1:25" ht="57.75" customHeight="1">
      <c r="A188" s="36" t="s">
        <v>244</v>
      </c>
      <c r="B188" s="48"/>
      <c r="C188" s="48"/>
      <c r="D188" s="37"/>
      <c r="E188" s="29"/>
      <c r="F188" s="25">
        <f>F24+F28+F35+F41+F49+F53+F58+F68+F72+F76+F82+F94+F99+F121+F126+F132+F141+F154+F160+F173+F177+F182+F187</f>
        <v>5802400</v>
      </c>
      <c r="G188" s="25">
        <f>G24+G28+G35+G41+G49+G53+G58+G68+G72+G76+G82+G94+G99+G121+G126+G132+G141+G154+G160+G173+G177+G182+G187</f>
        <v>166528.88999999998</v>
      </c>
      <c r="H188" s="25">
        <v>174828.12</v>
      </c>
      <c r="I188" s="25">
        <v>378854.65</v>
      </c>
      <c r="J188" s="25">
        <v>479013.03</v>
      </c>
      <c r="K188" s="25">
        <f>K24+K28+K35+K41+K49+K53+K58+K68+K72+K76+K82+K94+K99+K121+K126+K132+K141+K154+K160+K173+K177+K182+K187</f>
        <v>1199224.6900000002</v>
      </c>
      <c r="L188" s="25">
        <f>L24+L28+L35+L41+L49+L53+L58+L68+L72+L76+L82+L94+L99+L121+L126+L132+L141+L154+L160+L173+L177+L182+L187</f>
        <v>4603175.3099999996</v>
      </c>
      <c r="M188" s="57"/>
      <c r="N188" s="57"/>
      <c r="O188" s="3"/>
      <c r="P188" s="64" t="s">
        <v>49</v>
      </c>
      <c r="Q188" s="66">
        <v>30000</v>
      </c>
      <c r="R188" s="66">
        <v>861</v>
      </c>
      <c r="S188" s="66">
        <v>912</v>
      </c>
      <c r="T188" s="66">
        <v>6266.54</v>
      </c>
      <c r="U188" s="66">
        <v>0</v>
      </c>
      <c r="V188" s="66">
        <v>8039.54</v>
      </c>
      <c r="W188" s="66">
        <v>21960.46</v>
      </c>
      <c r="X188" s="60"/>
      <c r="Y188" s="60"/>
    </row>
    <row r="189" spans="1:25" ht="57.75" customHeight="1">
      <c r="A189" s="85"/>
      <c r="B189" s="86"/>
      <c r="C189" s="86"/>
      <c r="D189" s="87"/>
      <c r="E189" s="88"/>
      <c r="F189" s="89"/>
      <c r="G189" s="90"/>
      <c r="H189" s="90"/>
      <c r="I189" s="89"/>
      <c r="J189" s="89"/>
      <c r="K189" s="89"/>
      <c r="L189" s="89"/>
      <c r="M189" s="57"/>
      <c r="N189" s="57"/>
      <c r="O189" s="3"/>
      <c r="P189" s="64"/>
      <c r="Q189" s="66"/>
      <c r="R189" s="66"/>
      <c r="S189" s="66"/>
      <c r="T189" s="66"/>
      <c r="U189" s="66"/>
      <c r="V189" s="66"/>
      <c r="W189" s="66"/>
      <c r="X189" s="60"/>
      <c r="Y189" s="60"/>
    </row>
    <row r="190" spans="1:25" ht="30" customHeight="1">
      <c r="A190" s="11" t="s">
        <v>245</v>
      </c>
      <c r="B190" s="53"/>
      <c r="C190" s="53"/>
      <c r="D190" s="11"/>
      <c r="E190" s="12" t="s">
        <v>246</v>
      </c>
      <c r="F190" s="12"/>
      <c r="G190" s="12"/>
      <c r="H190" s="12"/>
      <c r="I190" s="13"/>
      <c r="J190" s="212" t="s">
        <v>247</v>
      </c>
      <c r="K190" s="212"/>
      <c r="L190" s="212"/>
      <c r="M190" s="57"/>
      <c r="N190" s="57"/>
      <c r="O190" s="3"/>
      <c r="P190" s="64" t="s">
        <v>55</v>
      </c>
      <c r="Q190" s="69">
        <v>90000</v>
      </c>
      <c r="R190" s="69">
        <f>R187+R188</f>
        <v>2583</v>
      </c>
      <c r="S190" s="69">
        <f>S187+S188</f>
        <v>2736</v>
      </c>
      <c r="T190" s="69">
        <f>+T187+T188</f>
        <v>9753.19</v>
      </c>
      <c r="U190" s="69">
        <f>U187+U188</f>
        <v>325</v>
      </c>
      <c r="V190" s="69">
        <f>+V187+V188</f>
        <v>15397.189999999999</v>
      </c>
      <c r="W190" s="69">
        <f>+W187+W188</f>
        <v>74602.81</v>
      </c>
      <c r="X190" s="60"/>
      <c r="Y190" s="60"/>
    </row>
    <row r="191" spans="1:25" ht="60" customHeight="1">
      <c r="A191" s="17"/>
      <c r="B191" s="53"/>
      <c r="C191" s="53"/>
      <c r="D191" s="11"/>
      <c r="E191" s="11"/>
      <c r="F191" s="11"/>
      <c r="G191" s="12"/>
      <c r="H191" s="12"/>
      <c r="I191" s="14"/>
      <c r="J191" s="14"/>
      <c r="K191" s="14"/>
      <c r="L191" s="14"/>
      <c r="M191" s="57"/>
      <c r="N191" s="57"/>
      <c r="O191" s="3"/>
      <c r="P191" s="80"/>
      <c r="Q191" s="80"/>
      <c r="R191" s="70"/>
      <c r="S191" s="60"/>
      <c r="T191" s="70"/>
      <c r="U191" s="60"/>
      <c r="V191" s="60"/>
      <c r="W191" s="60"/>
      <c r="X191" s="60"/>
      <c r="Y191" s="60"/>
    </row>
    <row r="192" spans="1:25" ht="30" customHeight="1">
      <c r="A192" s="15" t="s">
        <v>248</v>
      </c>
      <c r="B192" s="53"/>
      <c r="C192" s="53"/>
      <c r="D192" s="11"/>
      <c r="E192" s="15" t="s">
        <v>249</v>
      </c>
      <c r="F192" s="15"/>
      <c r="G192" s="12"/>
      <c r="H192" s="12"/>
      <c r="I192" s="12"/>
      <c r="J192" s="213" t="s">
        <v>250</v>
      </c>
      <c r="K192" s="213"/>
      <c r="L192" s="213"/>
      <c r="M192" s="57"/>
      <c r="N192" s="57"/>
      <c r="O192" s="3"/>
      <c r="P192" s="80"/>
      <c r="Q192" s="80"/>
      <c r="R192" s="70"/>
      <c r="S192" s="60"/>
      <c r="T192" s="81"/>
      <c r="U192" s="60"/>
      <c r="V192" s="60"/>
      <c r="W192" s="60"/>
      <c r="X192" s="60"/>
      <c r="Y192" s="60"/>
    </row>
    <row r="193" spans="1:25" ht="30" customHeight="1">
      <c r="A193" s="11" t="s">
        <v>251</v>
      </c>
      <c r="B193" s="53"/>
      <c r="C193" s="53"/>
      <c r="D193" s="11"/>
      <c r="E193" s="11" t="s">
        <v>252</v>
      </c>
      <c r="F193" s="11"/>
      <c r="G193" s="12"/>
      <c r="H193" s="12"/>
      <c r="I193" s="12"/>
      <c r="J193" s="212" t="s">
        <v>29</v>
      </c>
      <c r="K193" s="212"/>
      <c r="L193" s="212"/>
      <c r="M193" s="57"/>
      <c r="N193" s="57"/>
      <c r="O193" s="3"/>
      <c r="P193" s="80"/>
      <c r="Q193" s="82"/>
      <c r="R193" s="60"/>
      <c r="S193" s="60"/>
      <c r="T193" s="70"/>
      <c r="U193" s="60"/>
      <c r="V193" s="60"/>
      <c r="W193" s="60"/>
      <c r="X193" s="60"/>
      <c r="Y193" s="60"/>
    </row>
    <row r="194" spans="1:25" ht="30" customHeight="1">
      <c r="A194" s="9"/>
      <c r="B194" s="52"/>
      <c r="C194" s="52"/>
      <c r="D194" s="5"/>
      <c r="E194" s="11"/>
      <c r="G194" s="12"/>
      <c r="H194" s="12"/>
      <c r="I194" s="12"/>
      <c r="J194" s="12"/>
      <c r="K194" s="12"/>
      <c r="L194" s="12"/>
      <c r="M194" s="57"/>
      <c r="N194" s="57"/>
      <c r="O194" s="3"/>
      <c r="P194" s="80"/>
      <c r="Q194" s="83"/>
      <c r="R194" s="60"/>
      <c r="S194" s="60"/>
      <c r="T194" s="70"/>
      <c r="U194" s="60"/>
      <c r="V194" s="60"/>
      <c r="W194" s="60"/>
      <c r="X194" s="60"/>
      <c r="Y194" s="60"/>
    </row>
    <row r="195" spans="1:25" ht="30" customHeight="1">
      <c r="A195" s="10"/>
      <c r="B195" s="16"/>
      <c r="C195" s="16"/>
      <c r="D195" s="4"/>
      <c r="E195" s="57"/>
      <c r="F195" s="57"/>
      <c r="H195" s="60"/>
      <c r="I195" s="60"/>
      <c r="J195" s="60"/>
      <c r="K195" s="60"/>
      <c r="L195" s="60"/>
      <c r="M195" s="60"/>
      <c r="N195" s="60"/>
      <c r="O195" s="60"/>
      <c r="P195" s="60"/>
      <c r="Q195" s="60"/>
    </row>
    <row r="196" spans="1:25" ht="30" customHeight="1">
      <c r="B196" s="96"/>
      <c r="E196" s="57"/>
      <c r="F196" s="57"/>
      <c r="H196" s="60"/>
      <c r="I196" s="60"/>
      <c r="J196" s="60"/>
      <c r="K196" s="60"/>
      <c r="L196" s="60"/>
      <c r="M196" s="60"/>
      <c r="N196" s="60"/>
      <c r="O196" s="60"/>
      <c r="P196" s="60"/>
      <c r="Q196" s="60"/>
    </row>
    <row r="197" spans="1:25" ht="22.5" customHeight="1">
      <c r="E197" s="57"/>
      <c r="F197" s="57"/>
      <c r="H197" s="60"/>
      <c r="I197" s="60"/>
      <c r="J197" s="60"/>
      <c r="K197" s="60"/>
      <c r="L197" s="60"/>
      <c r="M197" s="60"/>
      <c r="N197" s="60"/>
      <c r="O197" s="60"/>
      <c r="P197" s="60"/>
      <c r="Q197" s="60"/>
    </row>
    <row r="198" spans="1:25" ht="22.5" customHeight="1">
      <c r="E198" s="57"/>
      <c r="F198" s="57"/>
      <c r="H198" s="60"/>
      <c r="I198" s="60"/>
      <c r="J198" s="60"/>
      <c r="K198" s="60"/>
      <c r="L198" s="60"/>
      <c r="M198" s="60"/>
      <c r="N198" s="60"/>
      <c r="O198" s="60"/>
      <c r="P198" s="60"/>
      <c r="Q198" s="60"/>
    </row>
    <row r="199" spans="1:25" ht="38.25" customHeight="1">
      <c r="B199" s="205"/>
      <c r="C199" s="206"/>
      <c r="D199" s="207"/>
      <c r="E199" s="57"/>
      <c r="F199" s="57"/>
      <c r="H199" s="60"/>
      <c r="I199" s="60"/>
      <c r="J199" s="60"/>
      <c r="K199" s="60"/>
      <c r="L199" s="60"/>
      <c r="M199" s="60"/>
      <c r="N199" s="60"/>
      <c r="O199" s="60"/>
      <c r="P199" s="60"/>
      <c r="Q199" s="60"/>
    </row>
    <row r="200" spans="1:25" ht="61.5" customHeight="1">
      <c r="B200" s="91"/>
      <c r="E200" s="57"/>
      <c r="F200" s="57"/>
      <c r="H200" s="60"/>
      <c r="I200" s="60"/>
      <c r="J200" s="60"/>
      <c r="K200" s="60"/>
      <c r="L200" s="60"/>
      <c r="M200" s="60"/>
      <c r="N200" s="60"/>
      <c r="O200" s="60"/>
      <c r="P200" s="60"/>
      <c r="Q200" s="60"/>
    </row>
    <row r="201" spans="1:25" ht="35.25" customHeight="1">
      <c r="E201" s="57"/>
      <c r="F201" s="57"/>
    </row>
    <row r="202" spans="1:25" ht="18">
      <c r="F202" s="60"/>
      <c r="G202" s="60"/>
      <c r="H202" s="60"/>
      <c r="I202" s="60"/>
      <c r="J202" s="60"/>
      <c r="K202" s="60"/>
      <c r="L202" s="60"/>
      <c r="M202" s="57"/>
      <c r="N202" s="57"/>
    </row>
    <row r="203" spans="1:25">
      <c r="F203" s="60"/>
      <c r="G203" s="60"/>
      <c r="H203" s="60"/>
      <c r="I203" s="60"/>
      <c r="J203" s="60"/>
      <c r="K203" s="60"/>
      <c r="L203" s="60"/>
    </row>
    <row r="204" spans="1:25">
      <c r="F204" s="60"/>
      <c r="G204" s="60"/>
      <c r="H204" s="60"/>
      <c r="I204" s="60"/>
      <c r="J204" s="60"/>
      <c r="K204" s="60"/>
      <c r="L204" s="60"/>
    </row>
    <row r="205" spans="1:25">
      <c r="F205" s="60"/>
      <c r="G205" s="60"/>
      <c r="H205" s="60"/>
      <c r="I205" s="60"/>
      <c r="J205" s="60"/>
      <c r="K205" s="60"/>
      <c r="L205" s="60"/>
    </row>
    <row r="206" spans="1:25">
      <c r="F206" s="55"/>
      <c r="G206" s="55"/>
      <c r="H206" s="55"/>
      <c r="I206" s="55"/>
      <c r="J206" s="56"/>
      <c r="K206" s="55"/>
      <c r="L206" s="55"/>
      <c r="M206" s="55"/>
      <c r="N206" s="55"/>
      <c r="O206" s="56"/>
      <c r="P206" s="56"/>
    </row>
    <row r="211" spans="5:23">
      <c r="E211" s="58"/>
      <c r="F211" s="19"/>
      <c r="H211" s="19"/>
      <c r="J211" s="19"/>
      <c r="K211" s="19"/>
      <c r="L211" s="19"/>
      <c r="M211" s="19"/>
      <c r="N211" s="19"/>
      <c r="S211" s="19"/>
      <c r="W211" s="19"/>
    </row>
    <row r="212" spans="5:23">
      <c r="F212" s="19"/>
    </row>
  </sheetData>
  <mergeCells count="47">
    <mergeCell ref="Q96:Y96"/>
    <mergeCell ref="Q103:Y103"/>
    <mergeCell ref="Q164:W164"/>
    <mergeCell ref="Q158:W158"/>
    <mergeCell ref="Q67:Y67"/>
    <mergeCell ref="Q90:Y90"/>
    <mergeCell ref="S146:Y146"/>
    <mergeCell ref="A69:L69"/>
    <mergeCell ref="A73:L73"/>
    <mergeCell ref="A95:L95"/>
    <mergeCell ref="Q82:Y82"/>
    <mergeCell ref="Q73:Y73"/>
    <mergeCell ref="A142:L142"/>
    <mergeCell ref="A123:L123"/>
    <mergeCell ref="A84:L84"/>
    <mergeCell ref="A134:L134"/>
    <mergeCell ref="A127:L127"/>
    <mergeCell ref="A100:L100"/>
    <mergeCell ref="A1:L6"/>
    <mergeCell ref="A8:L8"/>
    <mergeCell ref="A25:L25"/>
    <mergeCell ref="A29:L29"/>
    <mergeCell ref="A42:L42"/>
    <mergeCell ref="Q16:Y16"/>
    <mergeCell ref="A36:L36"/>
    <mergeCell ref="Q47:Y47"/>
    <mergeCell ref="Q42:Y42"/>
    <mergeCell ref="A50:L50"/>
    <mergeCell ref="Q24:Y24"/>
    <mergeCell ref="Q36:Y36"/>
    <mergeCell ref="Q30:Y30"/>
    <mergeCell ref="B199:D199"/>
    <mergeCell ref="A59:L59"/>
    <mergeCell ref="A54:L54"/>
    <mergeCell ref="Q54:Y54"/>
    <mergeCell ref="J193:L193"/>
    <mergeCell ref="A174:L174"/>
    <mergeCell ref="A178:L178"/>
    <mergeCell ref="A183:L183"/>
    <mergeCell ref="J190:L190"/>
    <mergeCell ref="J192:L192"/>
    <mergeCell ref="Q170:W170"/>
    <mergeCell ref="A161:L161"/>
    <mergeCell ref="A77:L77"/>
    <mergeCell ref="A155:L155"/>
    <mergeCell ref="Q185:W185"/>
    <mergeCell ref="Q180:W180"/>
  </mergeCells>
  <phoneticPr fontId="5" type="noConversion"/>
  <pageMargins left="0.25" right="0.25" top="0.41" bottom="0.24" header="0.3" footer="0.3"/>
  <pageSetup paperSize="5" scale="55" fitToHeight="0" orientation="landscape" horizontalDpi="4294967295" verticalDpi="4294967295" r:id="rId1"/>
  <rowBreaks count="7" manualBreakCount="7">
    <brk id="35" max="16383" man="1"/>
    <brk id="62" max="11" man="1"/>
    <brk id="94" max="11" man="1"/>
    <brk id="126" max="11" man="1"/>
    <brk id="154" max="11" man="1"/>
    <brk id="182" max="11" man="1"/>
    <brk id="194" max="16383" man="1"/>
  </rowBreaks>
  <ignoredErrors>
    <ignoredError sqref="K170 K58 K147 L80 K79 A81:L81 A79:J79 L79 A80:K8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A2:M81"/>
  <sheetViews>
    <sheetView topLeftCell="B1" workbookViewId="0">
      <selection activeCell="E11" sqref="E11"/>
    </sheetView>
  </sheetViews>
  <sheetFormatPr defaultColWidth="11.42578125" defaultRowHeight="15"/>
  <cols>
    <col min="2" max="2" width="42.5703125" bestFit="1" customWidth="1"/>
    <col min="3" max="3" width="33.42578125" customWidth="1"/>
    <col min="5" max="5" width="49.7109375" customWidth="1"/>
    <col min="6" max="6" width="38.7109375" bestFit="1" customWidth="1"/>
    <col min="7" max="7" width="24.5703125" bestFit="1" customWidth="1"/>
    <col min="10" max="10" width="25" bestFit="1" customWidth="1"/>
    <col min="12" max="12" width="16.140625" bestFit="1" customWidth="1"/>
    <col min="13" max="13" width="14.5703125" bestFit="1" customWidth="1"/>
  </cols>
  <sheetData>
    <row r="2" spans="1:13" ht="15.75" thickBot="1"/>
    <row r="3" spans="1:13">
      <c r="A3" s="234" t="s">
        <v>253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6"/>
    </row>
    <row r="4" spans="1:13">
      <c r="A4" s="237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9"/>
    </row>
    <row r="5" spans="1:13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9"/>
    </row>
    <row r="6" spans="1:13">
      <c r="A6" s="237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9"/>
    </row>
    <row r="7" spans="1:13">
      <c r="A7" s="237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9"/>
    </row>
    <row r="8" spans="1:13">
      <c r="A8" s="237"/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9"/>
    </row>
    <row r="9" spans="1:13" ht="20.25">
      <c r="A9" s="129" t="s">
        <v>254</v>
      </c>
      <c r="B9" s="129" t="s">
        <v>2</v>
      </c>
      <c r="C9" s="129" t="s">
        <v>3</v>
      </c>
      <c r="D9" s="129" t="s">
        <v>4</v>
      </c>
      <c r="E9" s="129" t="s">
        <v>5</v>
      </c>
      <c r="F9" s="129"/>
      <c r="G9" s="129" t="s">
        <v>6</v>
      </c>
      <c r="H9" s="129" t="s">
        <v>7</v>
      </c>
      <c r="I9" s="129" t="s">
        <v>8</v>
      </c>
      <c r="J9" s="129" t="s">
        <v>255</v>
      </c>
      <c r="K9" s="129" t="s">
        <v>10</v>
      </c>
      <c r="L9" s="129"/>
      <c r="M9" s="129"/>
    </row>
    <row r="10" spans="1:13" ht="27" thickBot="1">
      <c r="A10" s="240" t="s">
        <v>67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2"/>
    </row>
    <row r="11" spans="1:13" ht="18.75" thickBot="1">
      <c r="A11" s="130" t="s">
        <v>12</v>
      </c>
      <c r="B11" s="130" t="s">
        <v>13</v>
      </c>
      <c r="C11" s="130" t="s">
        <v>14</v>
      </c>
      <c r="D11" s="130" t="s">
        <v>15</v>
      </c>
      <c r="E11" s="130" t="s">
        <v>16</v>
      </c>
      <c r="F11" s="130" t="s">
        <v>256</v>
      </c>
      <c r="G11" s="130" t="s">
        <v>17</v>
      </c>
      <c r="H11" s="130" t="s">
        <v>18</v>
      </c>
      <c r="I11" s="130" t="s">
        <v>19</v>
      </c>
      <c r="J11" s="130" t="s">
        <v>20</v>
      </c>
      <c r="K11" s="130" t="s">
        <v>21</v>
      </c>
      <c r="L11" s="130" t="s">
        <v>22</v>
      </c>
      <c r="M11" s="130" t="s">
        <v>23</v>
      </c>
    </row>
    <row r="12" spans="1:13" ht="30">
      <c r="A12" s="11">
        <v>1</v>
      </c>
      <c r="B12" s="131" t="s">
        <v>257</v>
      </c>
      <c r="C12" s="132" t="s">
        <v>258</v>
      </c>
      <c r="D12" s="133" t="s">
        <v>30</v>
      </c>
      <c r="E12" s="133" t="s">
        <v>259</v>
      </c>
      <c r="F12" s="11" t="s">
        <v>260</v>
      </c>
      <c r="G12" s="134">
        <v>45000</v>
      </c>
      <c r="H12" s="134">
        <v>1291.5</v>
      </c>
      <c r="I12" s="134">
        <v>1368</v>
      </c>
      <c r="J12" s="134">
        <v>1148.32</v>
      </c>
      <c r="K12" s="134">
        <v>225</v>
      </c>
      <c r="L12" s="134">
        <f>H12+I12+J12+K12</f>
        <v>4032.8199999999997</v>
      </c>
      <c r="M12" s="134">
        <f>+G12-L12</f>
        <v>40967.18</v>
      </c>
    </row>
    <row r="13" spans="1:13">
      <c r="A13" s="11">
        <v>2</v>
      </c>
      <c r="B13" s="135" t="s">
        <v>261</v>
      </c>
      <c r="C13" s="135" t="s">
        <v>262</v>
      </c>
      <c r="D13" s="133" t="s">
        <v>30</v>
      </c>
      <c r="E13" s="133" t="s">
        <v>259</v>
      </c>
      <c r="F13" s="11" t="s">
        <v>260</v>
      </c>
      <c r="G13" s="136">
        <v>45000</v>
      </c>
      <c r="H13" s="136">
        <v>1291.5</v>
      </c>
      <c r="I13" s="136">
        <v>1368</v>
      </c>
      <c r="J13" s="137">
        <v>891.01</v>
      </c>
      <c r="K13" s="136">
        <v>7379.64</v>
      </c>
      <c r="L13" s="137">
        <f>H13+I13+J13+K13</f>
        <v>10930.150000000001</v>
      </c>
      <c r="M13" s="136">
        <f>+G13-L13</f>
        <v>34069.85</v>
      </c>
    </row>
    <row r="14" spans="1:13" ht="32.25" thickBot="1">
      <c r="A14" s="138" t="s">
        <v>60</v>
      </c>
      <c r="B14" s="4"/>
      <c r="C14" s="4"/>
      <c r="D14" s="4"/>
      <c r="E14" s="4"/>
      <c r="F14" s="4" t="s">
        <v>263</v>
      </c>
      <c r="G14" s="139">
        <f t="shared" ref="G14:M14" si="0">SUM(G12:G13)</f>
        <v>90000</v>
      </c>
      <c r="H14" s="139">
        <f t="shared" si="0"/>
        <v>2583</v>
      </c>
      <c r="I14" s="139">
        <f t="shared" si="0"/>
        <v>2736</v>
      </c>
      <c r="J14" s="89">
        <f t="shared" si="0"/>
        <v>2039.33</v>
      </c>
      <c r="K14" s="89">
        <f t="shared" si="0"/>
        <v>7604.64</v>
      </c>
      <c r="L14" s="89">
        <f t="shared" si="0"/>
        <v>14962.970000000001</v>
      </c>
      <c r="M14" s="89">
        <f t="shared" si="0"/>
        <v>75037.03</v>
      </c>
    </row>
    <row r="15" spans="1:13" ht="27" thickBot="1">
      <c r="A15" s="243" t="s">
        <v>264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5"/>
    </row>
    <row r="16" spans="1:13" ht="18.75" thickBot="1">
      <c r="A16" s="140" t="s">
        <v>12</v>
      </c>
      <c r="B16" s="141" t="s">
        <v>13</v>
      </c>
      <c r="C16" s="141" t="s">
        <v>14</v>
      </c>
      <c r="D16" s="141" t="s">
        <v>15</v>
      </c>
      <c r="E16" s="141" t="s">
        <v>16</v>
      </c>
      <c r="F16" s="141" t="s">
        <v>256</v>
      </c>
      <c r="G16" s="141" t="s">
        <v>17</v>
      </c>
      <c r="H16" s="141" t="s">
        <v>18</v>
      </c>
      <c r="I16" s="141" t="s">
        <v>19</v>
      </c>
      <c r="J16" s="141" t="s">
        <v>20</v>
      </c>
      <c r="K16" s="141" t="s">
        <v>21</v>
      </c>
      <c r="L16" s="141" t="s">
        <v>22</v>
      </c>
      <c r="M16" s="142" t="s">
        <v>23</v>
      </c>
    </row>
    <row r="17" spans="1:13">
      <c r="A17" s="11">
        <v>3</v>
      </c>
      <c r="B17" s="131" t="s">
        <v>265</v>
      </c>
      <c r="C17" s="132" t="s">
        <v>266</v>
      </c>
      <c r="D17" s="133" t="s">
        <v>26</v>
      </c>
      <c r="E17" s="133" t="s">
        <v>259</v>
      </c>
      <c r="F17" s="143">
        <v>45597</v>
      </c>
      <c r="G17" s="134">
        <v>65000</v>
      </c>
      <c r="H17" s="134">
        <f>G17*2.87%</f>
        <v>1865.5</v>
      </c>
      <c r="I17" s="134">
        <f>+G17*3.04%</f>
        <v>1976</v>
      </c>
      <c r="J17" s="134">
        <v>4427.55</v>
      </c>
      <c r="K17" s="134">
        <v>25</v>
      </c>
      <c r="L17" s="134">
        <f>H17+I17+J17+K17</f>
        <v>8294.0499999999993</v>
      </c>
      <c r="M17" s="134">
        <f>+G17-L17</f>
        <v>56705.95</v>
      </c>
    </row>
    <row r="18" spans="1:13" ht="17.25">
      <c r="A18" s="11">
        <v>4</v>
      </c>
      <c r="B18" s="144" t="s">
        <v>267</v>
      </c>
      <c r="C18" s="131" t="s">
        <v>268</v>
      </c>
      <c r="D18" s="133" t="s">
        <v>30</v>
      </c>
      <c r="E18" s="133" t="s">
        <v>259</v>
      </c>
      <c r="F18" s="145">
        <v>45505</v>
      </c>
      <c r="G18" s="134">
        <v>60000</v>
      </c>
      <c r="H18" s="134">
        <f t="shared" ref="H18" si="1">G18*0.0287</f>
        <v>1722</v>
      </c>
      <c r="I18" s="134">
        <v>1824</v>
      </c>
      <c r="J18" s="134">
        <v>3143.56</v>
      </c>
      <c r="K18" s="134">
        <v>2940.46</v>
      </c>
      <c r="L18" s="134">
        <f t="shared" ref="L18" si="2">+H18+I18+J18+K18</f>
        <v>9630.02</v>
      </c>
      <c r="M18" s="146">
        <f t="shared" ref="M18" si="3">+G18-L18</f>
        <v>50369.979999999996</v>
      </c>
    </row>
    <row r="19" spans="1:13">
      <c r="A19" s="11">
        <v>5</v>
      </c>
      <c r="B19" s="131" t="s">
        <v>269</v>
      </c>
      <c r="C19" s="132" t="s">
        <v>266</v>
      </c>
      <c r="D19" s="133" t="s">
        <v>26</v>
      </c>
      <c r="E19" s="133" t="s">
        <v>259</v>
      </c>
      <c r="F19" s="133"/>
      <c r="G19" s="137">
        <v>60000</v>
      </c>
      <c r="H19" s="137">
        <f>G19*2.87%</f>
        <v>1722</v>
      </c>
      <c r="I19" s="137">
        <f>+G19*3.04%</f>
        <v>1824</v>
      </c>
      <c r="J19" s="137">
        <v>3486.65</v>
      </c>
      <c r="K19" s="137">
        <v>2025</v>
      </c>
      <c r="L19" s="137">
        <f>H19+I19+J19+K19</f>
        <v>9057.65</v>
      </c>
      <c r="M19" s="137">
        <f>+G19-L19</f>
        <v>50942.35</v>
      </c>
    </row>
    <row r="20" spans="1:13" ht="32.25" thickBot="1">
      <c r="A20" s="138" t="s">
        <v>60</v>
      </c>
      <c r="B20" s="4"/>
      <c r="C20" s="4"/>
      <c r="D20" s="4"/>
      <c r="E20" s="4"/>
      <c r="F20" s="4" t="s">
        <v>263</v>
      </c>
      <c r="G20" s="139">
        <f t="shared" ref="G20:M20" si="4">SUM(G17:G19)</f>
        <v>185000</v>
      </c>
      <c r="H20" s="139">
        <f t="shared" si="4"/>
        <v>5309.5</v>
      </c>
      <c r="I20" s="139">
        <f t="shared" si="4"/>
        <v>5624</v>
      </c>
      <c r="J20" s="139">
        <f t="shared" si="4"/>
        <v>11057.76</v>
      </c>
      <c r="K20" s="139">
        <f t="shared" si="4"/>
        <v>4990.46</v>
      </c>
      <c r="L20" s="139">
        <f t="shared" si="4"/>
        <v>26981.72</v>
      </c>
      <c r="M20" s="139">
        <f t="shared" si="4"/>
        <v>158018.28</v>
      </c>
    </row>
    <row r="21" spans="1:13" ht="27" thickBot="1">
      <c r="A21" s="231" t="s">
        <v>270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3"/>
    </row>
    <row r="22" spans="1:13" ht="18.75" thickBot="1">
      <c r="A22" s="130" t="s">
        <v>12</v>
      </c>
      <c r="B22" s="130" t="s">
        <v>13</v>
      </c>
      <c r="C22" s="130" t="s">
        <v>14</v>
      </c>
      <c r="D22" s="130" t="s">
        <v>15</v>
      </c>
      <c r="E22" s="130" t="s">
        <v>16</v>
      </c>
      <c r="F22" s="130" t="s">
        <v>256</v>
      </c>
      <c r="G22" s="130" t="s">
        <v>17</v>
      </c>
      <c r="H22" s="130" t="s">
        <v>18</v>
      </c>
      <c r="I22" s="130" t="s">
        <v>19</v>
      </c>
      <c r="J22" s="130" t="s">
        <v>20</v>
      </c>
      <c r="K22" s="130" t="s">
        <v>21</v>
      </c>
      <c r="L22" s="130" t="s">
        <v>22</v>
      </c>
      <c r="M22" s="130" t="s">
        <v>23</v>
      </c>
    </row>
    <row r="23" spans="1:13">
      <c r="A23" s="11">
        <v>6</v>
      </c>
      <c r="B23" s="131" t="s">
        <v>271</v>
      </c>
      <c r="C23" s="132" t="s">
        <v>272</v>
      </c>
      <c r="D23" s="133" t="s">
        <v>26</v>
      </c>
      <c r="E23" s="133"/>
      <c r="F23" s="133"/>
      <c r="G23" s="137">
        <v>45000</v>
      </c>
      <c r="H23" s="137">
        <f>G23*2.87%</f>
        <v>1291.5</v>
      </c>
      <c r="I23" s="137">
        <f>+G23*3.04%</f>
        <v>1368</v>
      </c>
      <c r="J23" s="137">
        <v>1148.32</v>
      </c>
      <c r="K23" s="137">
        <v>1950.84</v>
      </c>
      <c r="L23" s="137">
        <f>H23+I23+J23+K23</f>
        <v>5758.66</v>
      </c>
      <c r="M23" s="137">
        <f>+G23-L23</f>
        <v>39241.339999999997</v>
      </c>
    </row>
    <row r="24" spans="1:13" ht="32.25" thickBot="1">
      <c r="A24" s="138" t="s">
        <v>60</v>
      </c>
      <c r="B24" s="4"/>
      <c r="C24" s="4"/>
      <c r="D24" s="4"/>
      <c r="E24" s="4"/>
      <c r="F24" s="4" t="s">
        <v>263</v>
      </c>
      <c r="G24" s="139">
        <f>+G23</f>
        <v>45000</v>
      </c>
      <c r="H24" s="139">
        <f t="shared" ref="H24:M24" si="5">+H23</f>
        <v>1291.5</v>
      </c>
      <c r="I24" s="139">
        <f t="shared" si="5"/>
        <v>1368</v>
      </c>
      <c r="J24" s="139">
        <f t="shared" si="5"/>
        <v>1148.32</v>
      </c>
      <c r="K24" s="139">
        <f t="shared" si="5"/>
        <v>1950.84</v>
      </c>
      <c r="L24" s="139">
        <f t="shared" si="5"/>
        <v>5758.66</v>
      </c>
      <c r="M24" s="139">
        <f t="shared" si="5"/>
        <v>39241.339999999997</v>
      </c>
    </row>
    <row r="25" spans="1:13" ht="27" thickBot="1">
      <c r="A25" s="147"/>
      <c r="B25" s="148"/>
      <c r="C25" s="148"/>
      <c r="D25" s="148"/>
      <c r="E25" s="148" t="s">
        <v>273</v>
      </c>
      <c r="F25" s="148"/>
      <c r="G25" s="148"/>
      <c r="H25" s="148"/>
      <c r="I25" s="148"/>
      <c r="J25" s="148"/>
      <c r="K25" s="148"/>
      <c r="L25" s="148"/>
      <c r="M25" s="149"/>
    </row>
    <row r="26" spans="1:13" ht="18.75" thickBot="1">
      <c r="A26" s="130" t="s">
        <v>12</v>
      </c>
      <c r="B26" s="130" t="s">
        <v>13</v>
      </c>
      <c r="C26" s="130" t="s">
        <v>14</v>
      </c>
      <c r="D26" s="130" t="s">
        <v>15</v>
      </c>
      <c r="E26" s="130" t="s">
        <v>16</v>
      </c>
      <c r="F26" s="130" t="s">
        <v>256</v>
      </c>
      <c r="G26" s="130" t="s">
        <v>17</v>
      </c>
      <c r="H26" s="130" t="s">
        <v>18</v>
      </c>
      <c r="I26" s="130" t="s">
        <v>19</v>
      </c>
      <c r="J26" s="130" t="s">
        <v>20</v>
      </c>
      <c r="K26" s="130" t="s">
        <v>21</v>
      </c>
      <c r="L26" s="130" t="s">
        <v>22</v>
      </c>
      <c r="M26" s="130" t="s">
        <v>23</v>
      </c>
    </row>
    <row r="27" spans="1:13" ht="60">
      <c r="A27" s="11">
        <v>7</v>
      </c>
      <c r="B27" s="131" t="s">
        <v>274</v>
      </c>
      <c r="C27" s="131" t="s">
        <v>275</v>
      </c>
      <c r="D27" s="133" t="s">
        <v>30</v>
      </c>
      <c r="E27" s="133" t="s">
        <v>259</v>
      </c>
      <c r="F27" s="57"/>
      <c r="G27" s="137">
        <v>100000</v>
      </c>
      <c r="H27" s="137">
        <f>G27*2.87%</f>
        <v>2870</v>
      </c>
      <c r="I27" s="137">
        <f>+G27*3.04%</f>
        <v>3040</v>
      </c>
      <c r="J27" s="137">
        <v>12105.44</v>
      </c>
      <c r="K27" s="137">
        <v>25</v>
      </c>
      <c r="L27" s="137">
        <f>H27+I27+J27+K27</f>
        <v>18040.440000000002</v>
      </c>
      <c r="M27" s="137">
        <f>+G27-L27</f>
        <v>81959.56</v>
      </c>
    </row>
    <row r="28" spans="1:13" ht="32.25" thickBot="1">
      <c r="A28" s="138" t="s">
        <v>60</v>
      </c>
      <c r="B28" s="4"/>
      <c r="C28" s="4"/>
      <c r="D28" s="4"/>
      <c r="E28" s="4"/>
      <c r="F28" s="4" t="s">
        <v>263</v>
      </c>
      <c r="G28" s="139">
        <f>+G27</f>
        <v>100000</v>
      </c>
      <c r="H28" s="139">
        <f t="shared" ref="H28:M28" si="6">+H27</f>
        <v>2870</v>
      </c>
      <c r="I28" s="139">
        <f t="shared" si="6"/>
        <v>3040</v>
      </c>
      <c r="J28" s="139">
        <f>+J27</f>
        <v>12105.44</v>
      </c>
      <c r="K28" s="139">
        <f t="shared" si="6"/>
        <v>25</v>
      </c>
      <c r="L28" s="139">
        <f t="shared" si="6"/>
        <v>18040.440000000002</v>
      </c>
      <c r="M28" s="139">
        <f t="shared" si="6"/>
        <v>81959.56</v>
      </c>
    </row>
    <row r="29" spans="1:13" ht="27" thickBot="1">
      <c r="A29" s="243" t="s">
        <v>276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5"/>
    </row>
    <row r="30" spans="1:13" ht="18.75" thickBot="1">
      <c r="A30" s="140" t="s">
        <v>12</v>
      </c>
      <c r="B30" s="141" t="s">
        <v>13</v>
      </c>
      <c r="C30" s="141" t="s">
        <v>14</v>
      </c>
      <c r="D30" s="141" t="s">
        <v>15</v>
      </c>
      <c r="E30" s="141" t="s">
        <v>16</v>
      </c>
      <c r="F30" s="141" t="s">
        <v>256</v>
      </c>
      <c r="G30" s="141" t="s">
        <v>17</v>
      </c>
      <c r="H30" s="141" t="s">
        <v>18</v>
      </c>
      <c r="I30" s="141" t="s">
        <v>19</v>
      </c>
      <c r="J30" s="141" t="s">
        <v>20</v>
      </c>
      <c r="K30" s="141" t="s">
        <v>21</v>
      </c>
      <c r="L30" s="141" t="s">
        <v>22</v>
      </c>
      <c r="M30" s="150" t="s">
        <v>23</v>
      </c>
    </row>
    <row r="31" spans="1:13" ht="34.5">
      <c r="A31" s="151">
        <v>8</v>
      </c>
      <c r="B31" s="152" t="s">
        <v>277</v>
      </c>
      <c r="C31" s="152" t="s">
        <v>278</v>
      </c>
      <c r="D31" s="153" t="s">
        <v>30</v>
      </c>
      <c r="E31" s="133" t="s">
        <v>259</v>
      </c>
      <c r="F31" s="133" t="s">
        <v>279</v>
      </c>
      <c r="G31" s="134">
        <v>70000</v>
      </c>
      <c r="H31" s="134">
        <f t="shared" ref="H31" si="7">G31*0.0287</f>
        <v>2009</v>
      </c>
      <c r="I31" s="134">
        <v>2128</v>
      </c>
      <c r="J31" s="134">
        <v>5368.45</v>
      </c>
      <c r="K31" s="134">
        <v>12724.51</v>
      </c>
      <c r="L31" s="134">
        <f>SUM(H31:K31)</f>
        <v>22229.96</v>
      </c>
      <c r="M31" s="134">
        <f>+G31-L31</f>
        <v>47770.04</v>
      </c>
    </row>
    <row r="32" spans="1:13" ht="30">
      <c r="A32" s="151">
        <v>9</v>
      </c>
      <c r="B32" s="131" t="s">
        <v>280</v>
      </c>
      <c r="C32" s="131" t="s">
        <v>281</v>
      </c>
      <c r="D32" s="4" t="s">
        <v>30</v>
      </c>
      <c r="E32" s="133" t="s">
        <v>259</v>
      </c>
      <c r="F32" s="145">
        <v>45505</v>
      </c>
      <c r="G32" s="137">
        <v>85000</v>
      </c>
      <c r="H32" s="137">
        <f>G32*0.0287</f>
        <v>2439.5</v>
      </c>
      <c r="I32" s="137">
        <v>2584</v>
      </c>
      <c r="J32" s="137">
        <v>8148.2</v>
      </c>
      <c r="K32" s="137">
        <v>1740.46</v>
      </c>
      <c r="L32" s="137">
        <f>+H32+I32+J32+K32</f>
        <v>14912.16</v>
      </c>
      <c r="M32" s="154">
        <f>+G32-L32</f>
        <v>70087.839999999997</v>
      </c>
    </row>
    <row r="33" spans="1:13" ht="32.25" thickBot="1">
      <c r="A33" s="138" t="s">
        <v>60</v>
      </c>
      <c r="B33" s="155"/>
      <c r="C33" s="155"/>
      <c r="D33" s="156"/>
      <c r="E33" s="156"/>
      <c r="F33" s="156"/>
      <c r="G33" s="139">
        <f t="shared" ref="G33:M33" si="8">SUM(G31:G32)</f>
        <v>155000</v>
      </c>
      <c r="H33" s="89">
        <f t="shared" si="8"/>
        <v>4448.5</v>
      </c>
      <c r="I33" s="89">
        <f t="shared" si="8"/>
        <v>4712</v>
      </c>
      <c r="J33" s="89">
        <f t="shared" si="8"/>
        <v>13516.65</v>
      </c>
      <c r="K33" s="89">
        <f t="shared" si="8"/>
        <v>14464.970000000001</v>
      </c>
      <c r="L33" s="89">
        <f t="shared" si="8"/>
        <v>37142.119999999995</v>
      </c>
      <c r="M33" s="89">
        <f t="shared" si="8"/>
        <v>117857.88</v>
      </c>
    </row>
    <row r="34" spans="1:13" ht="27" thickBot="1">
      <c r="A34" s="231" t="s">
        <v>282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3"/>
    </row>
    <row r="35" spans="1:13" ht="18.75" thickBot="1">
      <c r="A35" s="130" t="s">
        <v>12</v>
      </c>
      <c r="B35" s="130" t="s">
        <v>13</v>
      </c>
      <c r="C35" s="130" t="s">
        <v>14</v>
      </c>
      <c r="D35" s="130" t="s">
        <v>15</v>
      </c>
      <c r="E35" s="130" t="s">
        <v>16</v>
      </c>
      <c r="F35" s="130" t="s">
        <v>256</v>
      </c>
      <c r="G35" s="130" t="s">
        <v>17</v>
      </c>
      <c r="H35" s="130" t="s">
        <v>18</v>
      </c>
      <c r="I35" s="130" t="s">
        <v>19</v>
      </c>
      <c r="J35" s="130" t="s">
        <v>20</v>
      </c>
      <c r="K35" s="130" t="s">
        <v>21</v>
      </c>
      <c r="L35" s="130" t="s">
        <v>22</v>
      </c>
      <c r="M35" s="130" t="s">
        <v>23</v>
      </c>
    </row>
    <row r="36" spans="1:13" ht="17.25">
      <c r="A36" s="151">
        <v>10</v>
      </c>
      <c r="B36" s="152" t="s">
        <v>283</v>
      </c>
      <c r="C36" s="152" t="s">
        <v>258</v>
      </c>
      <c r="D36" s="153" t="s">
        <v>30</v>
      </c>
      <c r="E36" s="133" t="s">
        <v>259</v>
      </c>
      <c r="F36" s="157" t="s">
        <v>279</v>
      </c>
      <c r="G36" s="158">
        <v>48000</v>
      </c>
      <c r="H36" s="158">
        <v>1377.6</v>
      </c>
      <c r="I36" s="158">
        <f t="shared" ref="I36" si="9">IF(G36&lt;75829.93,G36*0.0304,2305.23)</f>
        <v>1459.2</v>
      </c>
      <c r="J36" s="158">
        <v>1571.73</v>
      </c>
      <c r="K36" s="158">
        <v>225</v>
      </c>
      <c r="L36" s="158">
        <f>H36+I36+J36+K36</f>
        <v>4633.5300000000007</v>
      </c>
      <c r="M36" s="158">
        <f t="shared" ref="M36" si="10">+G36-L36</f>
        <v>43366.47</v>
      </c>
    </row>
    <row r="37" spans="1:13" ht="32.25" thickBot="1">
      <c r="A37" s="138" t="s">
        <v>60</v>
      </c>
      <c r="B37" s="131"/>
      <c r="C37" s="131"/>
      <c r="D37" s="4"/>
      <c r="E37" s="4"/>
      <c r="F37" s="4"/>
      <c r="G37" s="139">
        <f>SUM(G36)</f>
        <v>48000</v>
      </c>
      <c r="H37" s="139">
        <f t="shared" ref="H37:M37" si="11">SUM(H36)</f>
        <v>1377.6</v>
      </c>
      <c r="I37" s="139">
        <f t="shared" si="11"/>
        <v>1459.2</v>
      </c>
      <c r="J37" s="159">
        <f>SUM(J36)</f>
        <v>1571.73</v>
      </c>
      <c r="K37" s="139">
        <f t="shared" si="11"/>
        <v>225</v>
      </c>
      <c r="L37" s="139">
        <f t="shared" si="11"/>
        <v>4633.5300000000007</v>
      </c>
      <c r="M37" s="139">
        <f t="shared" si="11"/>
        <v>43366.47</v>
      </c>
    </row>
    <row r="38" spans="1:13" ht="21" thickBot="1">
      <c r="A38" s="160" t="s">
        <v>254</v>
      </c>
      <c r="B38" s="161" t="s">
        <v>2</v>
      </c>
      <c r="C38" s="162" t="s">
        <v>3</v>
      </c>
      <c r="D38" s="162" t="s">
        <v>284</v>
      </c>
      <c r="E38" s="162" t="s">
        <v>5</v>
      </c>
      <c r="F38" s="162"/>
      <c r="G38" s="162" t="s">
        <v>6</v>
      </c>
      <c r="H38" s="162" t="s">
        <v>7</v>
      </c>
      <c r="I38" s="162" t="s">
        <v>183</v>
      </c>
      <c r="J38" s="162" t="s">
        <v>255</v>
      </c>
      <c r="K38" s="162" t="s">
        <v>10</v>
      </c>
      <c r="L38" s="162"/>
      <c r="M38" s="163"/>
    </row>
    <row r="39" spans="1:13" ht="27" thickBot="1">
      <c r="A39" s="231" t="s">
        <v>285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3"/>
    </row>
    <row r="40" spans="1:13" ht="18.75" thickBot="1">
      <c r="A40" s="130" t="s">
        <v>12</v>
      </c>
      <c r="B40" s="130" t="s">
        <v>13</v>
      </c>
      <c r="C40" s="130" t="s">
        <v>14</v>
      </c>
      <c r="D40" s="130" t="s">
        <v>15</v>
      </c>
      <c r="E40" s="130" t="s">
        <v>16</v>
      </c>
      <c r="F40" s="130" t="s">
        <v>256</v>
      </c>
      <c r="G40" s="130" t="s">
        <v>17</v>
      </c>
      <c r="H40" s="130" t="s">
        <v>18</v>
      </c>
      <c r="I40" s="130" t="s">
        <v>19</v>
      </c>
      <c r="J40" s="130" t="s">
        <v>20</v>
      </c>
      <c r="K40" s="130" t="s">
        <v>21</v>
      </c>
      <c r="L40" s="130" t="s">
        <v>22</v>
      </c>
      <c r="M40" s="130" t="s">
        <v>23</v>
      </c>
    </row>
    <row r="41" spans="1:13" ht="30">
      <c r="A41" s="57">
        <v>11</v>
      </c>
      <c r="B41" s="26" t="s">
        <v>286</v>
      </c>
      <c r="C41" s="26" t="s">
        <v>287</v>
      </c>
      <c r="D41" s="23" t="s">
        <v>30</v>
      </c>
      <c r="E41" s="105" t="s">
        <v>259</v>
      </c>
      <c r="F41" s="164">
        <v>45505</v>
      </c>
      <c r="G41" s="27">
        <v>90000</v>
      </c>
      <c r="H41" s="27">
        <f>G41*0.0287</f>
        <v>2583</v>
      </c>
      <c r="I41" s="27">
        <v>2736</v>
      </c>
      <c r="J41" s="27">
        <v>9753.19</v>
      </c>
      <c r="K41" s="27">
        <v>1488.3</v>
      </c>
      <c r="L41" s="27">
        <f>+H41+I41+J41+K41</f>
        <v>16560.490000000002</v>
      </c>
      <c r="M41" s="28">
        <f>G41-L41</f>
        <v>73439.509999999995</v>
      </c>
    </row>
    <row r="42" spans="1:13" ht="45">
      <c r="A42" s="11">
        <v>12</v>
      </c>
      <c r="B42" s="131" t="s">
        <v>288</v>
      </c>
      <c r="C42" s="131" t="s">
        <v>289</v>
      </c>
      <c r="D42" s="133" t="s">
        <v>26</v>
      </c>
      <c r="E42" s="133" t="s">
        <v>259</v>
      </c>
      <c r="F42" s="133" t="s">
        <v>290</v>
      </c>
      <c r="G42" s="134">
        <v>68000</v>
      </c>
      <c r="H42" s="134">
        <v>1951.6</v>
      </c>
      <c r="I42" s="134">
        <v>2067.1999999999998</v>
      </c>
      <c r="J42" s="134">
        <v>4992.09</v>
      </c>
      <c r="K42" s="134">
        <v>1385</v>
      </c>
      <c r="L42" s="134">
        <f t="shared" ref="L42:L44" si="12">H42+I42+J42+K42</f>
        <v>10395.89</v>
      </c>
      <c r="M42" s="134">
        <f>+G42-L42</f>
        <v>57604.11</v>
      </c>
    </row>
    <row r="43" spans="1:13" ht="17.25">
      <c r="A43" s="11">
        <v>13</v>
      </c>
      <c r="B43" s="152" t="s">
        <v>291</v>
      </c>
      <c r="C43" s="152" t="s">
        <v>292</v>
      </c>
      <c r="D43" s="153" t="s">
        <v>26</v>
      </c>
      <c r="E43" s="133" t="s">
        <v>259</v>
      </c>
      <c r="F43" s="133" t="s">
        <v>279</v>
      </c>
      <c r="G43" s="165">
        <v>55000</v>
      </c>
      <c r="H43" s="165">
        <v>1578.5</v>
      </c>
      <c r="I43" s="165">
        <v>1672</v>
      </c>
      <c r="J43" s="165">
        <v>2302.36</v>
      </c>
      <c r="K43" s="165">
        <v>1740.46</v>
      </c>
      <c r="L43" s="134">
        <f>H43+I43+J43+K43</f>
        <v>7293.3200000000006</v>
      </c>
      <c r="M43" s="165">
        <f>+G43-L43</f>
        <v>47706.68</v>
      </c>
    </row>
    <row r="44" spans="1:13" ht="30">
      <c r="A44" s="151">
        <v>14</v>
      </c>
      <c r="B44" s="131" t="s">
        <v>293</v>
      </c>
      <c r="C44" s="131" t="s">
        <v>258</v>
      </c>
      <c r="D44" s="4" t="s">
        <v>26</v>
      </c>
      <c r="E44" s="133" t="s">
        <v>259</v>
      </c>
      <c r="F44" s="133" t="s">
        <v>290</v>
      </c>
      <c r="G44" s="137">
        <v>48000</v>
      </c>
      <c r="H44" s="137">
        <f t="shared" ref="H44" si="13">G44*0.0287</f>
        <v>1377.6</v>
      </c>
      <c r="I44" s="137">
        <f t="shared" ref="I44" si="14">IF(G44&lt;75829.93,G44*0.0304,2305.23)</f>
        <v>1459.2</v>
      </c>
      <c r="J44" s="137">
        <v>1571.73</v>
      </c>
      <c r="K44" s="137">
        <v>225</v>
      </c>
      <c r="L44" s="137">
        <f t="shared" si="12"/>
        <v>4633.5300000000007</v>
      </c>
      <c r="M44" s="137">
        <f t="shared" ref="M44" si="15">+G44-L44</f>
        <v>43366.47</v>
      </c>
    </row>
    <row r="45" spans="1:13" ht="32.25" thickBot="1">
      <c r="A45" s="138" t="s">
        <v>60</v>
      </c>
      <c r="B45" s="156"/>
      <c r="C45" s="156"/>
      <c r="D45" s="156"/>
      <c r="E45" s="156"/>
      <c r="F45" s="156"/>
      <c r="G45" s="139">
        <f t="shared" ref="G45:M45" si="16">SUM(G41:G44)</f>
        <v>261000</v>
      </c>
      <c r="H45" s="139">
        <f t="shared" si="16"/>
        <v>7490.7000000000007</v>
      </c>
      <c r="I45" s="139">
        <f t="shared" si="16"/>
        <v>7934.4</v>
      </c>
      <c r="J45" s="139">
        <f t="shared" si="16"/>
        <v>18619.37</v>
      </c>
      <c r="K45" s="139">
        <f t="shared" si="16"/>
        <v>4838.76</v>
      </c>
      <c r="L45" s="139">
        <f t="shared" si="16"/>
        <v>38883.230000000003</v>
      </c>
      <c r="M45" s="139">
        <f t="shared" si="16"/>
        <v>222116.77</v>
      </c>
    </row>
    <row r="46" spans="1:13" ht="31.5" thickBot="1">
      <c r="A46" s="248" t="s">
        <v>294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50"/>
    </row>
    <row r="47" spans="1:13" ht="18.75" thickBot="1">
      <c r="A47" s="130" t="s">
        <v>12</v>
      </c>
      <c r="B47" s="130" t="s">
        <v>13</v>
      </c>
      <c r="C47" s="130" t="s">
        <v>14</v>
      </c>
      <c r="D47" s="130" t="s">
        <v>15</v>
      </c>
      <c r="E47" s="130" t="s">
        <v>16</v>
      </c>
      <c r="F47" s="130" t="s">
        <v>256</v>
      </c>
      <c r="G47" s="130" t="s">
        <v>17</v>
      </c>
      <c r="H47" s="130" t="s">
        <v>18</v>
      </c>
      <c r="I47" s="130" t="s">
        <v>19</v>
      </c>
      <c r="J47" s="130" t="s">
        <v>20</v>
      </c>
      <c r="K47" s="130" t="s">
        <v>21</v>
      </c>
      <c r="L47" s="130" t="s">
        <v>22</v>
      </c>
      <c r="M47" s="130" t="s">
        <v>23</v>
      </c>
    </row>
    <row r="48" spans="1:13" ht="30">
      <c r="A48" s="11">
        <v>15</v>
      </c>
      <c r="B48" s="131" t="s">
        <v>295</v>
      </c>
      <c r="C48" s="131" t="s">
        <v>296</v>
      </c>
      <c r="D48" s="4" t="s">
        <v>26</v>
      </c>
      <c r="E48" s="133" t="s">
        <v>259</v>
      </c>
      <c r="F48" s="166" t="s">
        <v>279</v>
      </c>
      <c r="G48" s="134">
        <v>55000</v>
      </c>
      <c r="H48" s="134">
        <v>1578.5</v>
      </c>
      <c r="I48" s="134">
        <f t="shared" ref="I48:I52" si="17">IF(G48&lt;75829.93,G48*0.0304,2305.23)</f>
        <v>1672</v>
      </c>
      <c r="J48" s="134">
        <v>2302.36</v>
      </c>
      <c r="K48" s="134">
        <v>6774.87</v>
      </c>
      <c r="L48" s="134">
        <f>H48+I48+J48+K48</f>
        <v>12327.73</v>
      </c>
      <c r="M48" s="134">
        <f>+G48-L48</f>
        <v>42672.270000000004</v>
      </c>
    </row>
    <row r="49" spans="1:13" ht="30">
      <c r="A49" s="11">
        <v>16</v>
      </c>
      <c r="B49" s="131" t="s">
        <v>297</v>
      </c>
      <c r="C49" s="131" t="s">
        <v>298</v>
      </c>
      <c r="D49" s="4" t="s">
        <v>26</v>
      </c>
      <c r="E49" s="133" t="s">
        <v>259</v>
      </c>
      <c r="F49" s="157" t="s">
        <v>299</v>
      </c>
      <c r="G49" s="134">
        <v>62000</v>
      </c>
      <c r="H49" s="134">
        <v>1779.4</v>
      </c>
      <c r="I49" s="134">
        <f t="shared" si="17"/>
        <v>1884.8</v>
      </c>
      <c r="J49" s="134">
        <v>3519.92</v>
      </c>
      <c r="K49" s="134">
        <v>1740.46</v>
      </c>
      <c r="L49" s="134">
        <f t="shared" ref="L49" si="18">H49+I49+J49+K49</f>
        <v>8924.58</v>
      </c>
      <c r="M49" s="134">
        <f t="shared" ref="M49" si="19">+G49-L49</f>
        <v>53075.42</v>
      </c>
    </row>
    <row r="50" spans="1:13">
      <c r="A50" s="11">
        <v>17</v>
      </c>
      <c r="B50" s="131" t="s">
        <v>300</v>
      </c>
      <c r="C50" s="131" t="s">
        <v>258</v>
      </c>
      <c r="D50" s="4" t="s">
        <v>30</v>
      </c>
      <c r="E50" s="133" t="s">
        <v>259</v>
      </c>
      <c r="F50" s="133" t="s">
        <v>301</v>
      </c>
      <c r="G50" s="134">
        <v>48000</v>
      </c>
      <c r="H50" s="134">
        <f>G50*0.0287</f>
        <v>1377.6</v>
      </c>
      <c r="I50" s="134">
        <f t="shared" si="17"/>
        <v>1459.2</v>
      </c>
      <c r="J50" s="134">
        <v>1571.73</v>
      </c>
      <c r="K50" s="134">
        <v>225</v>
      </c>
      <c r="L50" s="134">
        <f>+K50+J50+I50+H50</f>
        <v>4633.5300000000007</v>
      </c>
      <c r="M50" s="134">
        <f>+G50-L50</f>
        <v>43366.47</v>
      </c>
    </row>
    <row r="51" spans="1:13">
      <c r="A51" s="11">
        <v>18</v>
      </c>
      <c r="B51" s="131" t="s">
        <v>302</v>
      </c>
      <c r="C51" s="131" t="s">
        <v>190</v>
      </c>
      <c r="D51" s="4" t="s">
        <v>26</v>
      </c>
      <c r="E51" s="133" t="s">
        <v>259</v>
      </c>
      <c r="F51" s="133" t="s">
        <v>303</v>
      </c>
      <c r="G51" s="134">
        <v>50000</v>
      </c>
      <c r="H51" s="134">
        <f>G51*0.0287</f>
        <v>1435</v>
      </c>
      <c r="I51" s="134">
        <f t="shared" si="17"/>
        <v>1520</v>
      </c>
      <c r="J51" s="134">
        <v>1854</v>
      </c>
      <c r="K51" s="134">
        <v>25</v>
      </c>
      <c r="L51" s="134">
        <f>+K51+J51+I51+H51</f>
        <v>4834</v>
      </c>
      <c r="M51" s="134">
        <f>+G51-L51</f>
        <v>45166</v>
      </c>
    </row>
    <row r="52" spans="1:13" ht="30">
      <c r="A52" s="11">
        <v>19</v>
      </c>
      <c r="B52" s="131" t="s">
        <v>304</v>
      </c>
      <c r="C52" s="131" t="s">
        <v>305</v>
      </c>
      <c r="D52" s="4" t="s">
        <v>30</v>
      </c>
      <c r="E52" s="133" t="s">
        <v>259</v>
      </c>
      <c r="F52" s="143">
        <v>45597</v>
      </c>
      <c r="G52" s="137">
        <v>48000</v>
      </c>
      <c r="H52" s="137">
        <f>G52*0.0287</f>
        <v>1377.6</v>
      </c>
      <c r="I52" s="137">
        <f t="shared" si="17"/>
        <v>1459.2</v>
      </c>
      <c r="J52" s="137">
        <v>1571.73</v>
      </c>
      <c r="K52" s="137">
        <v>25</v>
      </c>
      <c r="L52" s="137">
        <v>4433.53</v>
      </c>
      <c r="M52" s="137">
        <f>G52-L52</f>
        <v>43566.47</v>
      </c>
    </row>
    <row r="53" spans="1:13" ht="32.25" thickBot="1">
      <c r="A53" s="138" t="s">
        <v>60</v>
      </c>
      <c r="B53" s="131"/>
      <c r="C53" s="131"/>
      <c r="D53" s="4"/>
      <c r="E53" s="133"/>
      <c r="F53" s="133" t="s">
        <v>306</v>
      </c>
      <c r="G53" s="139">
        <f t="shared" ref="G53:M53" si="20">SUM(G48:G52)</f>
        <v>263000</v>
      </c>
      <c r="H53" s="139">
        <f t="shared" si="20"/>
        <v>7548.1</v>
      </c>
      <c r="I53" s="139">
        <f t="shared" si="20"/>
        <v>7995.2</v>
      </c>
      <c r="J53" s="139">
        <f t="shared" si="20"/>
        <v>10819.74</v>
      </c>
      <c r="K53" s="139">
        <f t="shared" si="20"/>
        <v>8790.33</v>
      </c>
      <c r="L53" s="167">
        <f t="shared" si="20"/>
        <v>35153.369999999995</v>
      </c>
      <c r="M53" s="139">
        <f t="shared" si="20"/>
        <v>227846.63</v>
      </c>
    </row>
    <row r="54" spans="1:13" ht="31.5" thickBot="1">
      <c r="A54" s="248" t="s">
        <v>307</v>
      </c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50"/>
    </row>
    <row r="55" spans="1:13" ht="18.75" thickBot="1">
      <c r="A55" s="130" t="s">
        <v>12</v>
      </c>
      <c r="B55" s="130" t="s">
        <v>13</v>
      </c>
      <c r="C55" s="130" t="s">
        <v>14</v>
      </c>
      <c r="D55" s="130" t="s">
        <v>15</v>
      </c>
      <c r="E55" s="130" t="s">
        <v>16</v>
      </c>
      <c r="F55" s="130" t="s">
        <v>256</v>
      </c>
      <c r="G55" s="130" t="s">
        <v>17</v>
      </c>
      <c r="H55" s="130" t="s">
        <v>18</v>
      </c>
      <c r="I55" s="130" t="s">
        <v>19</v>
      </c>
      <c r="J55" s="130" t="s">
        <v>20</v>
      </c>
      <c r="K55" s="130" t="s">
        <v>21</v>
      </c>
      <c r="L55" s="130" t="s">
        <v>22</v>
      </c>
      <c r="M55" s="130" t="s">
        <v>23</v>
      </c>
    </row>
    <row r="56" spans="1:13" ht="30">
      <c r="A56" s="11">
        <v>20</v>
      </c>
      <c r="B56" s="131" t="s">
        <v>308</v>
      </c>
      <c r="C56" s="131" t="s">
        <v>309</v>
      </c>
      <c r="D56" s="4" t="s">
        <v>26</v>
      </c>
      <c r="E56" s="133" t="s">
        <v>259</v>
      </c>
      <c r="F56" s="11" t="s">
        <v>260</v>
      </c>
      <c r="G56" s="168">
        <v>60000</v>
      </c>
      <c r="H56" s="168">
        <f>G56*0.0287</f>
        <v>1722</v>
      </c>
      <c r="I56" s="168">
        <v>1824</v>
      </c>
      <c r="J56" s="168">
        <v>3486.65</v>
      </c>
      <c r="K56" s="168">
        <v>25</v>
      </c>
      <c r="L56" s="168">
        <f>H56+I56+J56+K56</f>
        <v>7057.65</v>
      </c>
      <c r="M56" s="168">
        <f>+G56-L56</f>
        <v>52942.35</v>
      </c>
    </row>
    <row r="57" spans="1:13" ht="32.25" thickBot="1">
      <c r="A57" s="138" t="s">
        <v>60</v>
      </c>
      <c r="D57" s="18"/>
      <c r="E57" s="18"/>
      <c r="G57" s="146">
        <f>+G56</f>
        <v>60000</v>
      </c>
      <c r="H57" s="146">
        <f>G57*0.0287</f>
        <v>1722</v>
      </c>
      <c r="I57" s="146">
        <v>1824</v>
      </c>
      <c r="J57" s="146">
        <f>SUM(J56)</f>
        <v>3486.65</v>
      </c>
      <c r="K57" s="134">
        <v>25</v>
      </c>
      <c r="L57" s="146">
        <f>SUM(L56)</f>
        <v>7057.65</v>
      </c>
      <c r="M57" s="146">
        <f>+G57-L57</f>
        <v>52942.35</v>
      </c>
    </row>
    <row r="58" spans="1:13" ht="31.5" thickBot="1">
      <c r="A58" s="248" t="s">
        <v>219</v>
      </c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50"/>
    </row>
    <row r="59" spans="1:13" ht="18.75" thickBot="1">
      <c r="A59" s="130" t="s">
        <v>12</v>
      </c>
      <c r="B59" s="130" t="s">
        <v>13</v>
      </c>
      <c r="C59" s="130" t="s">
        <v>14</v>
      </c>
      <c r="D59" s="130" t="s">
        <v>15</v>
      </c>
      <c r="E59" s="130" t="s">
        <v>16</v>
      </c>
      <c r="F59" s="130" t="s">
        <v>256</v>
      </c>
      <c r="G59" s="130" t="s">
        <v>17</v>
      </c>
      <c r="H59" s="130" t="s">
        <v>18</v>
      </c>
      <c r="I59" s="130" t="s">
        <v>19</v>
      </c>
      <c r="J59" s="130" t="s">
        <v>20</v>
      </c>
      <c r="K59" s="130" t="s">
        <v>21</v>
      </c>
      <c r="L59" s="130" t="s">
        <v>22</v>
      </c>
      <c r="M59" s="130" t="s">
        <v>23</v>
      </c>
    </row>
    <row r="60" spans="1:13" ht="30">
      <c r="A60" s="57">
        <v>21</v>
      </c>
      <c r="B60" s="26" t="s">
        <v>310</v>
      </c>
      <c r="C60" s="26" t="s">
        <v>311</v>
      </c>
      <c r="D60" s="23" t="s">
        <v>26</v>
      </c>
      <c r="E60" s="105" t="s">
        <v>259</v>
      </c>
      <c r="F60" s="164">
        <v>45505</v>
      </c>
      <c r="G60" s="27">
        <v>80000</v>
      </c>
      <c r="H60" s="27">
        <f>G60*0.0287</f>
        <v>2296</v>
      </c>
      <c r="I60" s="27">
        <v>2432</v>
      </c>
      <c r="J60" s="27">
        <v>7400.94</v>
      </c>
      <c r="K60" s="27">
        <v>25</v>
      </c>
      <c r="L60" s="27">
        <f>+H60+I60+J60+K60</f>
        <v>12153.939999999999</v>
      </c>
      <c r="M60" s="28">
        <f>+G60-L60</f>
        <v>67846.06</v>
      </c>
    </row>
    <row r="61" spans="1:13" ht="17.25">
      <c r="A61" s="151">
        <v>22</v>
      </c>
      <c r="B61" s="169" t="s">
        <v>312</v>
      </c>
      <c r="C61" s="169" t="s">
        <v>313</v>
      </c>
      <c r="D61" s="151" t="s">
        <v>26</v>
      </c>
      <c r="E61" s="133" t="s">
        <v>259</v>
      </c>
      <c r="F61" s="11" t="s">
        <v>260</v>
      </c>
      <c r="G61" s="170">
        <v>50000</v>
      </c>
      <c r="H61" s="170">
        <f>G61*0.0287</f>
        <v>1435</v>
      </c>
      <c r="I61" s="170">
        <v>1520</v>
      </c>
      <c r="J61" s="134">
        <v>1854</v>
      </c>
      <c r="K61" s="170">
        <v>1025</v>
      </c>
      <c r="L61" s="171">
        <f>H61+I61+J61+K61</f>
        <v>5834</v>
      </c>
      <c r="M61" s="134">
        <f>+G61-L61</f>
        <v>44166</v>
      </c>
    </row>
    <row r="62" spans="1:13" ht="17.25">
      <c r="A62" s="151">
        <v>23</v>
      </c>
      <c r="B62" s="169" t="s">
        <v>314</v>
      </c>
      <c r="C62" s="169" t="s">
        <v>190</v>
      </c>
      <c r="D62" s="151" t="s">
        <v>30</v>
      </c>
      <c r="E62" s="133" t="s">
        <v>259</v>
      </c>
      <c r="F62" s="11" t="s">
        <v>260</v>
      </c>
      <c r="G62" s="170">
        <v>50000</v>
      </c>
      <c r="H62" s="170">
        <f t="shared" ref="H62:H65" si="21">G62*0.0287</f>
        <v>1435</v>
      </c>
      <c r="I62" s="170">
        <v>1520</v>
      </c>
      <c r="J62" s="134">
        <v>1854</v>
      </c>
      <c r="K62" s="170">
        <v>4740.71</v>
      </c>
      <c r="L62" s="171">
        <f>+H62+I62+J62+K62</f>
        <v>9549.7099999999991</v>
      </c>
      <c r="M62" s="134">
        <f>+G62-L62</f>
        <v>40450.29</v>
      </c>
    </row>
    <row r="63" spans="1:13" ht="30">
      <c r="A63" s="151">
        <v>24</v>
      </c>
      <c r="B63" s="131" t="s">
        <v>315</v>
      </c>
      <c r="C63" s="131" t="s">
        <v>313</v>
      </c>
      <c r="D63" s="4" t="s">
        <v>26</v>
      </c>
      <c r="E63" s="133" t="s">
        <v>259</v>
      </c>
      <c r="F63" s="133" t="s">
        <v>316</v>
      </c>
      <c r="G63" s="134">
        <v>50000</v>
      </c>
      <c r="H63" s="134">
        <f t="shared" si="21"/>
        <v>1435</v>
      </c>
      <c r="I63" s="134">
        <f>IF(G63&lt;75829.93,G63*0.0304,2305.23)</f>
        <v>1520</v>
      </c>
      <c r="J63" s="134">
        <v>1854</v>
      </c>
      <c r="K63" s="134">
        <v>1025</v>
      </c>
      <c r="L63" s="134">
        <f t="shared" ref="L63:L65" si="22">H63+I63+J63+K63</f>
        <v>5834</v>
      </c>
      <c r="M63" s="134">
        <f t="shared" ref="M63:M65" si="23">+G63-L63</f>
        <v>44166</v>
      </c>
    </row>
    <row r="64" spans="1:13" ht="17.25">
      <c r="A64" s="151">
        <v>25</v>
      </c>
      <c r="B64" s="131" t="s">
        <v>317</v>
      </c>
      <c r="C64" s="131" t="s">
        <v>192</v>
      </c>
      <c r="D64" s="4" t="s">
        <v>26</v>
      </c>
      <c r="E64" s="133" t="s">
        <v>259</v>
      </c>
      <c r="F64" s="133"/>
      <c r="G64" s="134">
        <v>50000</v>
      </c>
      <c r="H64" s="134">
        <f t="shared" si="21"/>
        <v>1435</v>
      </c>
      <c r="I64" s="134">
        <v>1520</v>
      </c>
      <c r="J64" s="134">
        <v>1854</v>
      </c>
      <c r="K64" s="134">
        <v>1025</v>
      </c>
      <c r="L64" s="134">
        <f>H64+I64+J64+K64</f>
        <v>5834</v>
      </c>
      <c r="M64" s="134">
        <f>+G64-L64</f>
        <v>44166</v>
      </c>
    </row>
    <row r="65" spans="1:13" ht="30">
      <c r="A65" s="151">
        <v>26</v>
      </c>
      <c r="B65" s="131" t="s">
        <v>318</v>
      </c>
      <c r="C65" s="131" t="s">
        <v>313</v>
      </c>
      <c r="D65" s="4" t="s">
        <v>26</v>
      </c>
      <c r="E65" s="133" t="s">
        <v>259</v>
      </c>
      <c r="F65" s="133" t="s">
        <v>301</v>
      </c>
      <c r="G65" s="137">
        <v>50000</v>
      </c>
      <c r="H65" s="137">
        <f t="shared" si="21"/>
        <v>1435</v>
      </c>
      <c r="I65" s="137">
        <f t="shared" ref="I65" si="24">IF(G65&lt;75829.93,G65*0.0304,2305.23)</f>
        <v>1520</v>
      </c>
      <c r="J65" s="137">
        <v>1854</v>
      </c>
      <c r="K65" s="137">
        <v>1025</v>
      </c>
      <c r="L65" s="137">
        <f t="shared" si="22"/>
        <v>5834</v>
      </c>
      <c r="M65" s="137">
        <f t="shared" si="23"/>
        <v>44166</v>
      </c>
    </row>
    <row r="66" spans="1:13" ht="31.5">
      <c r="A66" s="138" t="s">
        <v>60</v>
      </c>
      <c r="B66" s="131"/>
      <c r="C66" s="131"/>
      <c r="D66" s="4"/>
      <c r="E66" s="133"/>
      <c r="F66" s="133"/>
      <c r="G66" s="139">
        <f>SUM(G60:G65)</f>
        <v>330000</v>
      </c>
      <c r="H66" s="139">
        <f t="shared" ref="H66:M66" si="25">SUM(H60:H65)</f>
        <v>9471</v>
      </c>
      <c r="I66" s="139">
        <f t="shared" si="25"/>
        <v>10032</v>
      </c>
      <c r="J66" s="139">
        <f t="shared" si="25"/>
        <v>16670.939999999999</v>
      </c>
      <c r="K66" s="139">
        <f t="shared" si="25"/>
        <v>8865.7099999999991</v>
      </c>
      <c r="L66" s="139">
        <f t="shared" si="25"/>
        <v>45039.649999999994</v>
      </c>
      <c r="M66" s="139">
        <f t="shared" si="25"/>
        <v>284960.34999999998</v>
      </c>
    </row>
    <row r="67" spans="1:13" ht="16.5" thickBot="1">
      <c r="A67" s="138"/>
      <c r="B67" s="131"/>
      <c r="C67" s="131"/>
      <c r="D67" s="4"/>
      <c r="E67" s="133"/>
      <c r="F67" s="133"/>
      <c r="G67" s="139"/>
      <c r="H67" s="139"/>
      <c r="I67" s="139"/>
      <c r="J67" s="139"/>
      <c r="K67" s="139"/>
      <c r="L67" s="139"/>
      <c r="M67" s="139"/>
    </row>
    <row r="68" spans="1:13" ht="27" thickBot="1">
      <c r="A68" s="231" t="s">
        <v>319</v>
      </c>
      <c r="B68" s="232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3"/>
    </row>
    <row r="69" spans="1:13" ht="18.75" thickBot="1">
      <c r="A69" s="130" t="s">
        <v>12</v>
      </c>
      <c r="B69" s="130" t="s">
        <v>13</v>
      </c>
      <c r="C69" s="130" t="s">
        <v>14</v>
      </c>
      <c r="D69" s="130" t="s">
        <v>15</v>
      </c>
      <c r="E69" s="130" t="s">
        <v>16</v>
      </c>
      <c r="F69" s="130" t="s">
        <v>256</v>
      </c>
      <c r="G69" s="130" t="s">
        <v>17</v>
      </c>
      <c r="H69" s="130" t="s">
        <v>18</v>
      </c>
      <c r="I69" s="130" t="s">
        <v>19</v>
      </c>
      <c r="J69" s="130" t="s">
        <v>20</v>
      </c>
      <c r="K69" s="130" t="s">
        <v>21</v>
      </c>
      <c r="L69" s="130" t="s">
        <v>22</v>
      </c>
      <c r="M69" s="130" t="s">
        <v>23</v>
      </c>
    </row>
    <row r="70" spans="1:13" ht="17.25">
      <c r="A70" s="11">
        <v>27</v>
      </c>
      <c r="B70" s="152" t="s">
        <v>320</v>
      </c>
      <c r="C70" s="152" t="s">
        <v>94</v>
      </c>
      <c r="D70" s="153" t="s">
        <v>30</v>
      </c>
      <c r="E70" s="133" t="s">
        <v>259</v>
      </c>
      <c r="F70" s="133" t="s">
        <v>279</v>
      </c>
      <c r="G70" s="168">
        <v>48000</v>
      </c>
      <c r="H70" s="168">
        <f>G70*0.0287</f>
        <v>1377.6</v>
      </c>
      <c r="I70" s="168">
        <v>1459.2</v>
      </c>
      <c r="J70" s="168">
        <v>1571.73</v>
      </c>
      <c r="K70" s="168">
        <v>25</v>
      </c>
      <c r="L70" s="168">
        <f>H70+I70+J70+K70</f>
        <v>4433.5300000000007</v>
      </c>
      <c r="M70" s="168">
        <f>+G70-L70</f>
        <v>43566.47</v>
      </c>
    </row>
    <row r="71" spans="1:13" ht="32.25" thickBot="1">
      <c r="A71" s="138" t="s">
        <v>60</v>
      </c>
      <c r="B71" s="152"/>
      <c r="C71" s="152"/>
      <c r="D71" s="153"/>
      <c r="E71" s="133"/>
      <c r="F71" s="133"/>
      <c r="G71" s="146">
        <f>+G70</f>
        <v>48000</v>
      </c>
      <c r="H71" s="146">
        <f>G71*0.0287</f>
        <v>1377.6</v>
      </c>
      <c r="I71" s="146">
        <f>+I70</f>
        <v>1459.2</v>
      </c>
      <c r="J71" s="146">
        <f>+J70</f>
        <v>1571.73</v>
      </c>
      <c r="K71" s="146">
        <f>+K70</f>
        <v>25</v>
      </c>
      <c r="L71" s="146">
        <f t="shared" ref="L71" si="26">H71+I71+J71+K71</f>
        <v>4433.5300000000007</v>
      </c>
      <c r="M71" s="146">
        <f>+G71-L71</f>
        <v>43566.47</v>
      </c>
    </row>
    <row r="72" spans="1:13" ht="31.5" thickBot="1">
      <c r="A72" s="248" t="s">
        <v>321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50"/>
    </row>
    <row r="73" spans="1:13" ht="18.75" thickBot="1">
      <c r="A73" s="130" t="s">
        <v>12</v>
      </c>
      <c r="B73" s="130" t="s">
        <v>13</v>
      </c>
      <c r="C73" s="130" t="s">
        <v>14</v>
      </c>
      <c r="D73" s="130" t="s">
        <v>15</v>
      </c>
      <c r="E73" s="130" t="s">
        <v>16</v>
      </c>
      <c r="F73" s="130" t="s">
        <v>256</v>
      </c>
      <c r="G73" s="130" t="s">
        <v>17</v>
      </c>
      <c r="H73" s="130" t="s">
        <v>18</v>
      </c>
      <c r="I73" s="130" t="s">
        <v>19</v>
      </c>
      <c r="J73" s="130" t="s">
        <v>20</v>
      </c>
      <c r="K73" s="130" t="s">
        <v>21</v>
      </c>
      <c r="L73" s="130" t="s">
        <v>22</v>
      </c>
      <c r="M73" s="130" t="s">
        <v>23</v>
      </c>
    </row>
    <row r="74" spans="1:13" ht="45">
      <c r="A74" s="11">
        <v>28</v>
      </c>
      <c r="B74" s="131" t="s">
        <v>322</v>
      </c>
      <c r="C74" s="131" t="s">
        <v>323</v>
      </c>
      <c r="D74" s="4" t="s">
        <v>26</v>
      </c>
      <c r="E74" s="133" t="s">
        <v>259</v>
      </c>
      <c r="F74" s="11" t="s">
        <v>260</v>
      </c>
      <c r="G74" s="134">
        <v>100000</v>
      </c>
      <c r="H74" s="134">
        <f>G74*0.0287</f>
        <v>2870</v>
      </c>
      <c r="I74" s="134">
        <v>3040</v>
      </c>
      <c r="J74" s="134">
        <v>12105.44</v>
      </c>
      <c r="K74" s="134">
        <v>225</v>
      </c>
      <c r="L74" s="134">
        <f>H74+I74+J74+K74</f>
        <v>18240.440000000002</v>
      </c>
      <c r="M74" s="134">
        <f>+G74-L74</f>
        <v>81759.56</v>
      </c>
    </row>
    <row r="75" spans="1:13" ht="31.5">
      <c r="A75" s="138" t="s">
        <v>60</v>
      </c>
      <c r="B75" s="131"/>
      <c r="C75" s="131"/>
      <c r="D75" s="4"/>
      <c r="E75" s="4"/>
      <c r="F75" s="4"/>
      <c r="G75" s="146">
        <f>+G74</f>
        <v>100000</v>
      </c>
      <c r="H75" s="146">
        <f>G75*0.0287</f>
        <v>2870</v>
      </c>
      <c r="I75" s="146">
        <f>+I74</f>
        <v>3040</v>
      </c>
      <c r="J75" s="146">
        <f>+J74</f>
        <v>12105.44</v>
      </c>
      <c r="K75" s="146">
        <v>225</v>
      </c>
      <c r="L75" s="146">
        <f t="shared" ref="L75" si="27">H75+I75+J75+K75</f>
        <v>18240.440000000002</v>
      </c>
      <c r="M75" s="146">
        <f>+G75-L75</f>
        <v>81759.56</v>
      </c>
    </row>
    <row r="76" spans="1:13" ht="35.25" thickBot="1">
      <c r="A76" s="172" t="s">
        <v>244</v>
      </c>
      <c r="B76" s="151"/>
      <c r="C76" s="151"/>
      <c r="D76" s="151"/>
      <c r="E76" s="151"/>
      <c r="F76" s="151"/>
      <c r="G76" s="173">
        <f>G14+G20+G24+G28+G33+G37+G45+G53+G57+G66+G71+G75</f>
        <v>1685000</v>
      </c>
      <c r="H76" s="173">
        <f>H75+H71+H66+H57+H53+H45+H37+H33+H28+H24+H20+H14</f>
        <v>48359.5</v>
      </c>
      <c r="I76" s="173">
        <f>I14+I20+I24+I28+I33+I37+I45+I53+I66+I71+I75+I57</f>
        <v>51223.999999999993</v>
      </c>
      <c r="J76" s="173">
        <f>J75+J71+J66+J57+J53+J45+J37+J33+J28+J24+J20+J14</f>
        <v>104713.1</v>
      </c>
      <c r="K76" s="173">
        <f>K75+K71+K66+K57+K53+K45+K37+K33+K28+K24+K20+K14</f>
        <v>52030.71</v>
      </c>
      <c r="L76" s="173">
        <f>L75+L71+L66+L57+L53+L45+L37+L33+L28+L24+L20+L14</f>
        <v>256327.31</v>
      </c>
      <c r="M76" s="173">
        <f>M75+M71+M66+M57+M45+M53+M37+M33+M28+M24+M20+M14</f>
        <v>1428672.6900000002</v>
      </c>
    </row>
    <row r="77" spans="1:13" ht="18" thickTop="1">
      <c r="A77" s="172"/>
      <c r="B77" s="151"/>
      <c r="C77" s="151"/>
      <c r="D77" s="151"/>
      <c r="E77" s="151"/>
      <c r="F77" s="151"/>
      <c r="G77" s="174"/>
      <c r="H77" s="174"/>
      <c r="I77" s="174"/>
      <c r="J77" s="174"/>
      <c r="K77" s="174"/>
      <c r="L77" s="174"/>
      <c r="M77" s="175"/>
    </row>
    <row r="78" spans="1:13" ht="17.25">
      <c r="A78" s="151" t="s">
        <v>245</v>
      </c>
      <c r="B78" s="151"/>
      <c r="C78" s="151"/>
      <c r="D78" s="151"/>
      <c r="E78" s="151"/>
      <c r="F78" s="176" t="s">
        <v>246</v>
      </c>
      <c r="G78" s="176"/>
      <c r="H78" s="176"/>
      <c r="J78" s="246" t="s">
        <v>247</v>
      </c>
      <c r="K78" s="246"/>
      <c r="L78" s="246"/>
      <c r="M78" s="246"/>
    </row>
    <row r="79" spans="1:13" ht="17.25">
      <c r="A79" s="172"/>
      <c r="B79" s="151"/>
      <c r="C79" s="151"/>
      <c r="D79" s="151"/>
      <c r="E79" s="151"/>
      <c r="F79" s="151"/>
      <c r="G79" s="174"/>
      <c r="H79" s="174"/>
      <c r="I79" s="174"/>
      <c r="J79" s="174"/>
      <c r="K79" s="174"/>
      <c r="L79" s="174"/>
      <c r="M79" s="175"/>
    </row>
    <row r="80" spans="1:13" ht="17.25">
      <c r="A80" s="15" t="s">
        <v>324</v>
      </c>
      <c r="B80" s="151"/>
      <c r="C80" s="151"/>
      <c r="D80" s="151"/>
      <c r="E80" s="151"/>
      <c r="F80" s="177" t="s">
        <v>249</v>
      </c>
      <c r="G80" s="176"/>
      <c r="H80" s="176"/>
      <c r="I80" s="176"/>
      <c r="J80" s="247" t="s">
        <v>250</v>
      </c>
      <c r="K80" s="247"/>
      <c r="L80" s="247"/>
      <c r="M80" s="247"/>
    </row>
    <row r="81" spans="1:13" ht="17.25">
      <c r="A81" s="151" t="s">
        <v>325</v>
      </c>
      <c r="B81" s="151"/>
      <c r="C81" s="151"/>
      <c r="D81" s="151"/>
      <c r="E81" s="151"/>
      <c r="F81" s="151" t="s">
        <v>252</v>
      </c>
      <c r="G81" s="176"/>
      <c r="H81" s="176"/>
      <c r="I81" s="176"/>
      <c r="J81" s="246" t="s">
        <v>29</v>
      </c>
      <c r="K81" s="246"/>
      <c r="L81" s="246"/>
      <c r="M81" s="246"/>
    </row>
  </sheetData>
  <mergeCells count="15">
    <mergeCell ref="J78:M78"/>
    <mergeCell ref="J80:M80"/>
    <mergeCell ref="J81:M81"/>
    <mergeCell ref="A39:M39"/>
    <mergeCell ref="A46:M46"/>
    <mergeCell ref="A54:M54"/>
    <mergeCell ref="A58:M58"/>
    <mergeCell ref="A68:M68"/>
    <mergeCell ref="A72:M72"/>
    <mergeCell ref="A34:M34"/>
    <mergeCell ref="A3:M8"/>
    <mergeCell ref="A10:M10"/>
    <mergeCell ref="A15:M15"/>
    <mergeCell ref="A21:M21"/>
    <mergeCell ref="A29:M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197A-4AE8-4012-94B0-AEECFA812EB4}">
  <dimension ref="B1:N26"/>
  <sheetViews>
    <sheetView topLeftCell="B7" workbookViewId="0">
      <selection activeCell="B7" sqref="B7:M12"/>
    </sheetView>
  </sheetViews>
  <sheetFormatPr defaultColWidth="11.42578125" defaultRowHeight="15"/>
  <cols>
    <col min="2" max="2" width="68.7109375" bestFit="1" customWidth="1"/>
    <col min="3" max="3" width="37.85546875" customWidth="1"/>
    <col min="4" max="4" width="25.5703125" customWidth="1"/>
    <col min="5" max="5" width="12.42578125" bestFit="1" customWidth="1"/>
    <col min="6" max="6" width="18.7109375" bestFit="1" customWidth="1"/>
    <col min="7" max="7" width="38.7109375" bestFit="1" customWidth="1"/>
  </cols>
  <sheetData>
    <row r="1" spans="2:14">
      <c r="C1">
        <v>0</v>
      </c>
    </row>
    <row r="7" spans="2:14">
      <c r="B7" s="251" t="s">
        <v>326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3"/>
    </row>
    <row r="8" spans="2:14">
      <c r="B8" s="254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55"/>
    </row>
    <row r="9" spans="2:14">
      <c r="B9" s="254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55"/>
    </row>
    <row r="10" spans="2:14">
      <c r="B10" s="254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55"/>
    </row>
    <row r="11" spans="2:14">
      <c r="B11" s="254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55"/>
    </row>
    <row r="12" spans="2:14" ht="15.75" thickBot="1">
      <c r="B12" s="256"/>
      <c r="C12" s="257"/>
      <c r="D12" s="257"/>
      <c r="E12" s="257"/>
      <c r="F12" s="257"/>
      <c r="G12" s="257"/>
      <c r="H12" s="257"/>
      <c r="I12" s="257"/>
      <c r="J12" s="257"/>
      <c r="K12" s="257"/>
      <c r="L12" s="238"/>
      <c r="M12" s="255"/>
    </row>
    <row r="13" spans="2:14" ht="21" thickBot="1">
      <c r="B13" s="178" t="s">
        <v>1</v>
      </c>
      <c r="C13" s="178" t="s">
        <v>2</v>
      </c>
      <c r="D13" s="178" t="s">
        <v>3</v>
      </c>
      <c r="E13" s="178" t="s">
        <v>4</v>
      </c>
      <c r="F13" s="178" t="s">
        <v>5</v>
      </c>
      <c r="G13" s="178" t="s">
        <v>6</v>
      </c>
      <c r="H13" s="178" t="s">
        <v>7</v>
      </c>
      <c r="I13" s="178" t="s">
        <v>8</v>
      </c>
      <c r="J13" s="178" t="s">
        <v>327</v>
      </c>
      <c r="K13" s="179" t="s">
        <v>10</v>
      </c>
      <c r="L13" s="161"/>
      <c r="M13" s="162"/>
    </row>
    <row r="14" spans="2:14" ht="30.75">
      <c r="B14" s="258" t="s">
        <v>328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60"/>
      <c r="M14" s="261"/>
    </row>
    <row r="15" spans="2:14" ht="20.25">
      <c r="B15" s="129" t="s">
        <v>12</v>
      </c>
      <c r="C15" s="129" t="s">
        <v>13</v>
      </c>
      <c r="D15" s="129" t="s">
        <v>14</v>
      </c>
      <c r="E15" s="129" t="s">
        <v>15</v>
      </c>
      <c r="F15" s="129" t="s">
        <v>16</v>
      </c>
      <c r="G15" s="129" t="s">
        <v>17</v>
      </c>
      <c r="H15" s="129" t="s">
        <v>18</v>
      </c>
      <c r="I15" s="129" t="s">
        <v>19</v>
      </c>
      <c r="J15" s="129" t="s">
        <v>20</v>
      </c>
      <c r="K15" s="129" t="s">
        <v>21</v>
      </c>
      <c r="L15" s="129" t="s">
        <v>22</v>
      </c>
      <c r="M15" s="129" t="s">
        <v>23</v>
      </c>
    </row>
    <row r="16" spans="2:14" ht="51.75">
      <c r="B16" s="180">
        <v>1</v>
      </c>
      <c r="C16" s="152" t="s">
        <v>329</v>
      </c>
      <c r="D16" s="152" t="s">
        <v>330</v>
      </c>
      <c r="E16" s="153" t="s">
        <v>26</v>
      </c>
      <c r="F16" s="181" t="s">
        <v>331</v>
      </c>
      <c r="G16" s="170">
        <v>50000</v>
      </c>
      <c r="H16" s="134">
        <v>1435</v>
      </c>
      <c r="I16" s="134">
        <v>1520</v>
      </c>
      <c r="J16" s="134">
        <v>1854</v>
      </c>
      <c r="K16" s="134">
        <v>2039.5</v>
      </c>
      <c r="L16" s="134">
        <f>+H16+I16+J16+K16</f>
        <v>6848.5</v>
      </c>
      <c r="M16" s="182">
        <f>G16-L16</f>
        <v>43151.5</v>
      </c>
      <c r="N16" s="3"/>
    </row>
    <row r="17" spans="2:14" ht="17.25">
      <c r="B17" s="183" t="s">
        <v>60</v>
      </c>
      <c r="C17" s="152"/>
      <c r="D17" s="152"/>
      <c r="E17" s="153"/>
      <c r="F17" s="153"/>
      <c r="G17" s="184">
        <f>SUM(G16:G16)</f>
        <v>50000</v>
      </c>
      <c r="H17" s="185">
        <f>+H16</f>
        <v>1435</v>
      </c>
      <c r="I17" s="146">
        <v>1520</v>
      </c>
      <c r="J17" s="184">
        <f>SUM(J15:J16)</f>
        <v>1854</v>
      </c>
      <c r="K17" s="184">
        <f>SUM(K15:K16)</f>
        <v>2039.5</v>
      </c>
      <c r="L17" s="184">
        <f>SUM(L15:L16)</f>
        <v>6848.5</v>
      </c>
      <c r="M17" s="186">
        <f>SUM(M16:M16)</f>
        <v>43151.5</v>
      </c>
      <c r="N17" s="3"/>
    </row>
    <row r="18" spans="2:14" ht="17.25">
      <c r="B18" s="187" t="s">
        <v>244</v>
      </c>
      <c r="C18" s="188"/>
      <c r="D18" s="188"/>
      <c r="E18" s="189"/>
      <c r="F18" s="189"/>
      <c r="G18" s="190">
        <f>+G17</f>
        <v>50000</v>
      </c>
      <c r="H18" s="190">
        <f t="shared" ref="H18:L18" si="0">+H17</f>
        <v>1435</v>
      </c>
      <c r="I18" s="190">
        <f>+I17</f>
        <v>1520</v>
      </c>
      <c r="J18" s="190">
        <f t="shared" si="0"/>
        <v>1854</v>
      </c>
      <c r="K18" s="190">
        <f t="shared" si="0"/>
        <v>2039.5</v>
      </c>
      <c r="L18" s="190">
        <f t="shared" si="0"/>
        <v>6848.5</v>
      </c>
      <c r="M18" s="191">
        <f>+M17</f>
        <v>43151.5</v>
      </c>
      <c r="N18" s="3"/>
    </row>
    <row r="19" spans="2:14" ht="17.25">
      <c r="B19" s="192"/>
      <c r="C19" s="193"/>
      <c r="D19" s="193"/>
      <c r="E19" s="153"/>
      <c r="F19" s="153"/>
      <c r="G19" s="185"/>
      <c r="H19" s="194"/>
      <c r="I19" s="194"/>
      <c r="J19" s="185"/>
      <c r="K19" s="195"/>
      <c r="L19" s="185"/>
      <c r="M19" s="185"/>
      <c r="N19" s="3"/>
    </row>
    <row r="20" spans="2:14" ht="17.25">
      <c r="B20" s="151" t="s">
        <v>245</v>
      </c>
      <c r="C20" s="151"/>
      <c r="D20" s="151"/>
      <c r="E20" s="151"/>
      <c r="F20" s="151"/>
      <c r="G20" s="176" t="s">
        <v>246</v>
      </c>
      <c r="H20" s="176"/>
      <c r="I20" s="176"/>
      <c r="J20" s="3"/>
      <c r="K20" s="246" t="s">
        <v>247</v>
      </c>
      <c r="L20" s="246"/>
      <c r="M20" s="246"/>
      <c r="N20" s="246"/>
    </row>
    <row r="21" spans="2:14" ht="17.25">
      <c r="B21" s="172"/>
      <c r="C21" s="151"/>
      <c r="D21" s="151"/>
      <c r="E21" s="151"/>
      <c r="F21" s="151"/>
      <c r="G21" s="151"/>
      <c r="H21" s="174"/>
      <c r="I21" s="174"/>
      <c r="J21" s="174"/>
      <c r="K21" s="174"/>
      <c r="L21" s="174"/>
      <c r="M21" s="174"/>
      <c r="N21" s="175"/>
    </row>
    <row r="22" spans="2:14" ht="17.25">
      <c r="B22" s="196" t="s">
        <v>332</v>
      </c>
      <c r="C22" s="197"/>
      <c r="D22" s="151"/>
      <c r="E22" s="151"/>
      <c r="F22" s="151"/>
      <c r="G22" s="177" t="s">
        <v>249</v>
      </c>
      <c r="H22" s="176"/>
      <c r="I22" s="176"/>
      <c r="J22" s="176"/>
      <c r="K22" s="247" t="s">
        <v>250</v>
      </c>
      <c r="L22" s="247"/>
      <c r="M22" s="247"/>
      <c r="N22" s="247"/>
    </row>
    <row r="23" spans="2:14" ht="17.25">
      <c r="B23" s="197" t="s">
        <v>333</v>
      </c>
      <c r="C23" s="197"/>
      <c r="D23" s="151"/>
      <c r="E23" s="151"/>
      <c r="F23" s="151"/>
      <c r="G23" s="151" t="s">
        <v>252</v>
      </c>
      <c r="H23" s="176"/>
      <c r="I23" s="176"/>
      <c r="J23" s="176"/>
      <c r="K23" s="246" t="s">
        <v>29</v>
      </c>
      <c r="L23" s="246"/>
      <c r="M23" s="246"/>
      <c r="N23" s="246"/>
    </row>
    <row r="24" spans="2:14" ht="17.25">
      <c r="B24" s="192"/>
      <c r="C24" s="193"/>
      <c r="D24" s="193"/>
      <c r="E24" s="153"/>
      <c r="F24" s="153"/>
      <c r="G24" s="185"/>
      <c r="H24" s="194"/>
      <c r="I24" s="194"/>
      <c r="J24" s="185"/>
      <c r="K24" s="195"/>
      <c r="L24" s="185"/>
      <c r="M24" s="185"/>
      <c r="N24" s="3"/>
    </row>
    <row r="25" spans="2:14" ht="17.25">
      <c r="B25" s="192"/>
      <c r="C25" s="193"/>
      <c r="D25" s="193"/>
      <c r="E25" s="153"/>
      <c r="F25" s="153"/>
      <c r="G25" s="185"/>
      <c r="H25" s="194"/>
      <c r="I25" s="194"/>
      <c r="J25" s="185"/>
      <c r="K25" s="195"/>
      <c r="L25" s="185"/>
      <c r="M25" s="185"/>
      <c r="N25" s="3"/>
    </row>
    <row r="26" spans="2:14" ht="17.25">
      <c r="B26" s="192"/>
      <c r="C26" s="193"/>
      <c r="D26" s="193"/>
      <c r="E26" s="153"/>
      <c r="F26" s="153"/>
      <c r="G26" s="185"/>
      <c r="H26" s="194"/>
      <c r="I26" s="194"/>
      <c r="J26" s="185"/>
      <c r="K26" s="195"/>
      <c r="L26" s="185"/>
      <c r="M26" s="185"/>
      <c r="N26" s="3"/>
    </row>
  </sheetData>
  <mergeCells count="5">
    <mergeCell ref="B7:M12"/>
    <mergeCell ref="B14:M14"/>
    <mergeCell ref="K20:N20"/>
    <mergeCell ref="K22:N22"/>
    <mergeCell ref="K23:N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725B-E011-4D84-85A9-C58DB8F63965}">
  <dimension ref="B4:N31"/>
  <sheetViews>
    <sheetView tabSelected="1" workbookViewId="0">
      <selection activeCell="B11" sqref="B11:M11"/>
    </sheetView>
  </sheetViews>
  <sheetFormatPr defaultColWidth="11.42578125" defaultRowHeight="15"/>
  <cols>
    <col min="3" max="3" width="22.7109375" bestFit="1" customWidth="1"/>
    <col min="4" max="4" width="23.140625" customWidth="1"/>
    <col min="6" max="6" width="18.7109375" bestFit="1" customWidth="1"/>
    <col min="7" max="7" width="38.7109375" bestFit="1" customWidth="1"/>
  </cols>
  <sheetData>
    <row r="4" spans="2:14">
      <c r="B4" s="251" t="s">
        <v>334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2:14">
      <c r="B5" s="254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55"/>
    </row>
    <row r="6" spans="2:14">
      <c r="B6" s="254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55"/>
    </row>
    <row r="7" spans="2:14">
      <c r="B7" s="254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55"/>
    </row>
    <row r="8" spans="2:14">
      <c r="B8" s="254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55"/>
    </row>
    <row r="9" spans="2:14" ht="15.75" thickBot="1">
      <c r="B9" s="256"/>
      <c r="C9" s="257"/>
      <c r="D9" s="257"/>
      <c r="E9" s="257"/>
      <c r="F9" s="257"/>
      <c r="G9" s="257"/>
      <c r="H9" s="257"/>
      <c r="I9" s="257"/>
      <c r="J9" s="257"/>
      <c r="K9" s="257"/>
      <c r="L9" s="238"/>
      <c r="M9" s="255"/>
    </row>
    <row r="10" spans="2:14" ht="21" thickBot="1">
      <c r="B10" s="178" t="s">
        <v>254</v>
      </c>
      <c r="C10" s="178" t="s">
        <v>2</v>
      </c>
      <c r="D10" s="178" t="s">
        <v>3</v>
      </c>
      <c r="E10" s="178" t="s">
        <v>4</v>
      </c>
      <c r="F10" s="178" t="s">
        <v>5</v>
      </c>
      <c r="G10" s="178" t="s">
        <v>6</v>
      </c>
      <c r="H10" s="178" t="s">
        <v>7</v>
      </c>
      <c r="I10" s="178" t="s">
        <v>8</v>
      </c>
      <c r="J10" s="178" t="s">
        <v>335</v>
      </c>
      <c r="K10" s="179" t="s">
        <v>10</v>
      </c>
      <c r="L10" s="161"/>
      <c r="M10" s="162"/>
    </row>
    <row r="11" spans="2:14" ht="31.5" thickBot="1">
      <c r="B11" s="262" t="s">
        <v>328</v>
      </c>
      <c r="C11" s="249"/>
      <c r="D11" s="249"/>
      <c r="E11" s="249"/>
      <c r="F11" s="249"/>
      <c r="G11" s="249"/>
      <c r="H11" s="249"/>
      <c r="I11" s="249"/>
      <c r="J11" s="249"/>
      <c r="K11" s="249"/>
      <c r="L11" s="263"/>
      <c r="M11" s="264"/>
    </row>
    <row r="12" spans="2:14" ht="21" thickBot="1">
      <c r="B12" s="163" t="s">
        <v>12</v>
      </c>
      <c r="C12" s="160" t="s">
        <v>13</v>
      </c>
      <c r="D12" s="160" t="s">
        <v>14</v>
      </c>
      <c r="E12" s="160" t="s">
        <v>15</v>
      </c>
      <c r="F12" s="160" t="s">
        <v>16</v>
      </c>
      <c r="G12" s="160" t="s">
        <v>17</v>
      </c>
      <c r="H12" s="160" t="s">
        <v>18</v>
      </c>
      <c r="I12" s="160" t="s">
        <v>19</v>
      </c>
      <c r="J12" s="160" t="s">
        <v>20</v>
      </c>
      <c r="K12" s="160" t="s">
        <v>21</v>
      </c>
      <c r="L12" s="160" t="s">
        <v>22</v>
      </c>
      <c r="M12" s="161" t="s">
        <v>23</v>
      </c>
    </row>
    <row r="13" spans="2:14" ht="34.5">
      <c r="B13" s="180">
        <v>1</v>
      </c>
      <c r="C13" s="198" t="s">
        <v>336</v>
      </c>
      <c r="D13" s="152" t="s">
        <v>337</v>
      </c>
      <c r="E13" s="153" t="s">
        <v>30</v>
      </c>
      <c r="F13" s="153" t="s">
        <v>338</v>
      </c>
      <c r="G13" s="170">
        <v>20000</v>
      </c>
      <c r="H13" s="199">
        <v>0</v>
      </c>
      <c r="I13" s="199">
        <v>0</v>
      </c>
      <c r="J13" s="199">
        <v>0</v>
      </c>
      <c r="K13" s="199">
        <v>0</v>
      </c>
      <c r="L13" s="199">
        <f>+H13+I13+J13+K13</f>
        <v>0</v>
      </c>
      <c r="M13" s="182">
        <f>G13-L13</f>
        <v>20000</v>
      </c>
      <c r="N13" s="3"/>
    </row>
    <row r="14" spans="2:14" ht="51.75">
      <c r="B14" s="180">
        <v>2</v>
      </c>
      <c r="C14" s="198" t="s">
        <v>339</v>
      </c>
      <c r="D14" s="152" t="s">
        <v>340</v>
      </c>
      <c r="E14" s="153" t="s">
        <v>30</v>
      </c>
      <c r="F14" s="153" t="s">
        <v>338</v>
      </c>
      <c r="G14" s="170">
        <v>16000</v>
      </c>
      <c r="H14" s="199">
        <v>0</v>
      </c>
      <c r="I14" s="199">
        <v>0</v>
      </c>
      <c r="J14" s="199">
        <v>0</v>
      </c>
      <c r="K14" s="199">
        <v>0</v>
      </c>
      <c r="L14" s="199">
        <f t="shared" ref="L14:L21" si="0">+H14+I14+J14+K14</f>
        <v>0</v>
      </c>
      <c r="M14" s="182">
        <f>G14-L14</f>
        <v>16000</v>
      </c>
      <c r="N14" s="3"/>
    </row>
    <row r="15" spans="2:14" ht="34.5">
      <c r="B15" s="180">
        <v>3</v>
      </c>
      <c r="C15" s="198" t="s">
        <v>341</v>
      </c>
      <c r="D15" s="152" t="s">
        <v>340</v>
      </c>
      <c r="E15" s="153" t="s">
        <v>26</v>
      </c>
      <c r="F15" s="153" t="s">
        <v>338</v>
      </c>
      <c r="G15" s="170">
        <v>16000</v>
      </c>
      <c r="H15" s="199">
        <v>0</v>
      </c>
      <c r="I15" s="199">
        <v>0</v>
      </c>
      <c r="J15" s="199">
        <v>0</v>
      </c>
      <c r="K15" s="170">
        <v>7572.42</v>
      </c>
      <c r="L15" s="170">
        <f t="shared" si="0"/>
        <v>7572.42</v>
      </c>
      <c r="M15" s="182">
        <f>G15-L15</f>
        <v>8427.58</v>
      </c>
      <c r="N15" s="3"/>
    </row>
    <row r="16" spans="2:14" ht="34.5">
      <c r="B16" s="180">
        <v>4</v>
      </c>
      <c r="C16" s="198" t="s">
        <v>342</v>
      </c>
      <c r="D16" s="152" t="s">
        <v>343</v>
      </c>
      <c r="E16" s="153" t="s">
        <v>26</v>
      </c>
      <c r="F16" s="153" t="s">
        <v>338</v>
      </c>
      <c r="G16" s="170">
        <v>12500</v>
      </c>
      <c r="H16" s="199">
        <v>0</v>
      </c>
      <c r="I16" s="199">
        <v>0</v>
      </c>
      <c r="J16" s="199">
        <v>0</v>
      </c>
      <c r="K16" s="199">
        <v>0</v>
      </c>
      <c r="L16" s="199">
        <f t="shared" si="0"/>
        <v>0</v>
      </c>
      <c r="M16" s="182">
        <f t="shared" ref="M16:M18" si="1">G16-L16</f>
        <v>12500</v>
      </c>
      <c r="N16" s="3"/>
    </row>
    <row r="17" spans="2:14" ht="34.5">
      <c r="B17" s="180">
        <v>5</v>
      </c>
      <c r="C17" s="198" t="s">
        <v>344</v>
      </c>
      <c r="D17" s="152" t="s">
        <v>345</v>
      </c>
      <c r="E17" s="153" t="s">
        <v>30</v>
      </c>
      <c r="F17" s="153" t="s">
        <v>338</v>
      </c>
      <c r="G17" s="170">
        <v>18000</v>
      </c>
      <c r="H17" s="199">
        <v>0</v>
      </c>
      <c r="I17" s="199">
        <v>0</v>
      </c>
      <c r="J17" s="199">
        <v>0</v>
      </c>
      <c r="K17" s="199">
        <v>0</v>
      </c>
      <c r="L17" s="199">
        <f t="shared" si="0"/>
        <v>0</v>
      </c>
      <c r="M17" s="182">
        <f t="shared" si="1"/>
        <v>18000</v>
      </c>
      <c r="N17" s="3"/>
    </row>
    <row r="18" spans="2:14" ht="34.5">
      <c r="B18" s="180">
        <v>6</v>
      </c>
      <c r="C18" s="198" t="s">
        <v>346</v>
      </c>
      <c r="D18" s="152" t="s">
        <v>345</v>
      </c>
      <c r="E18" s="153" t="s">
        <v>30</v>
      </c>
      <c r="F18" s="153" t="s">
        <v>338</v>
      </c>
      <c r="G18" s="170">
        <v>18000</v>
      </c>
      <c r="H18" s="199">
        <v>0</v>
      </c>
      <c r="I18" s="199">
        <v>0</v>
      </c>
      <c r="J18" s="199">
        <v>0</v>
      </c>
      <c r="K18" s="199">
        <v>1000</v>
      </c>
      <c r="L18" s="199">
        <f t="shared" si="0"/>
        <v>1000</v>
      </c>
      <c r="M18" s="182">
        <f t="shared" si="1"/>
        <v>17000</v>
      </c>
      <c r="N18" s="3"/>
    </row>
    <row r="19" spans="2:14" ht="51.75">
      <c r="B19" s="180">
        <v>7</v>
      </c>
      <c r="C19" s="198" t="s">
        <v>347</v>
      </c>
      <c r="D19" s="152" t="s">
        <v>343</v>
      </c>
      <c r="E19" s="153" t="s">
        <v>26</v>
      </c>
      <c r="F19" s="153" t="s">
        <v>338</v>
      </c>
      <c r="G19" s="170">
        <v>12500</v>
      </c>
      <c r="H19" s="199">
        <v>0</v>
      </c>
      <c r="I19" s="199">
        <v>0</v>
      </c>
      <c r="J19" s="199">
        <v>0</v>
      </c>
      <c r="K19" s="199">
        <v>0</v>
      </c>
      <c r="L19" s="199">
        <f t="shared" si="0"/>
        <v>0</v>
      </c>
      <c r="M19" s="182">
        <f>G19-L19</f>
        <v>12500</v>
      </c>
      <c r="N19" s="3"/>
    </row>
    <row r="20" spans="2:14" ht="34.5">
      <c r="B20" s="180">
        <v>8</v>
      </c>
      <c r="C20" s="198" t="s">
        <v>348</v>
      </c>
      <c r="D20" s="152" t="s">
        <v>349</v>
      </c>
      <c r="E20" s="153" t="s">
        <v>30</v>
      </c>
      <c r="F20" s="153" t="s">
        <v>338</v>
      </c>
      <c r="G20" s="170">
        <v>12500</v>
      </c>
      <c r="H20" s="199">
        <v>0</v>
      </c>
      <c r="I20" s="199">
        <v>0</v>
      </c>
      <c r="J20" s="199">
        <v>0</v>
      </c>
      <c r="K20" s="199">
        <v>0</v>
      </c>
      <c r="L20" s="199">
        <f t="shared" si="0"/>
        <v>0</v>
      </c>
      <c r="M20" s="182">
        <f t="shared" ref="M20:M21" si="2">G20-L20</f>
        <v>12500</v>
      </c>
      <c r="N20" s="3"/>
    </row>
    <row r="21" spans="2:14" ht="34.5">
      <c r="B21" s="180">
        <v>9</v>
      </c>
      <c r="C21" s="198" t="s">
        <v>350</v>
      </c>
      <c r="D21" s="152" t="s">
        <v>349</v>
      </c>
      <c r="E21" s="153" t="s">
        <v>30</v>
      </c>
      <c r="F21" s="153" t="s">
        <v>338</v>
      </c>
      <c r="G21" s="170">
        <v>12500</v>
      </c>
      <c r="H21" s="199">
        <v>0</v>
      </c>
      <c r="I21" s="199">
        <v>0</v>
      </c>
      <c r="J21" s="199">
        <v>0</v>
      </c>
      <c r="K21" s="199">
        <v>0</v>
      </c>
      <c r="L21" s="199">
        <f t="shared" si="0"/>
        <v>0</v>
      </c>
      <c r="M21" s="182">
        <f t="shared" si="2"/>
        <v>12500</v>
      </c>
      <c r="N21" s="3"/>
    </row>
    <row r="22" spans="2:14" ht="34.5">
      <c r="B22" s="183" t="s">
        <v>60</v>
      </c>
      <c r="C22" s="152"/>
      <c r="D22" s="152"/>
      <c r="E22" s="153"/>
      <c r="F22" s="153"/>
      <c r="G22" s="200">
        <f>SUM(G13:G21)</f>
        <v>138000</v>
      </c>
      <c r="H22" s="201">
        <f>SUM(H12:H21)</f>
        <v>0</v>
      </c>
      <c r="I22" s="201">
        <f>SUM(I12:I21)</f>
        <v>0</v>
      </c>
      <c r="J22" s="200">
        <f>SUM(J12:J21)</f>
        <v>0</v>
      </c>
      <c r="K22" s="202">
        <f>SUM(K12:K21)</f>
        <v>8572.42</v>
      </c>
      <c r="L22" s="200">
        <f>SUM(L12:L21)</f>
        <v>8572.42</v>
      </c>
      <c r="M22" s="203">
        <f>SUM(M13:M21)</f>
        <v>129427.58</v>
      </c>
      <c r="N22" s="3"/>
    </row>
    <row r="23" spans="2:14" ht="34.5">
      <c r="B23" s="187" t="s">
        <v>244</v>
      </c>
      <c r="C23" s="188"/>
      <c r="D23" s="188"/>
      <c r="E23" s="189"/>
      <c r="F23" s="189"/>
      <c r="G23" s="190">
        <f>+G22</f>
        <v>138000</v>
      </c>
      <c r="H23" s="204">
        <f>+H22</f>
        <v>0</v>
      </c>
      <c r="I23" s="204">
        <f t="shared" ref="I23:L23" si="3">+I22</f>
        <v>0</v>
      </c>
      <c r="J23" s="190">
        <f t="shared" si="3"/>
        <v>0</v>
      </c>
      <c r="K23" s="190">
        <f t="shared" si="3"/>
        <v>8572.42</v>
      </c>
      <c r="L23" s="190">
        <f t="shared" si="3"/>
        <v>8572.42</v>
      </c>
      <c r="M23" s="191">
        <f>+M22</f>
        <v>129427.58</v>
      </c>
      <c r="N23" s="3"/>
    </row>
    <row r="24" spans="2:14" ht="15.75">
      <c r="B24" s="2"/>
      <c r="E24" s="18"/>
      <c r="F24" s="2"/>
      <c r="N24" s="3"/>
    </row>
    <row r="25" spans="2:14" ht="15.75">
      <c r="B25" s="2"/>
      <c r="E25" s="18"/>
      <c r="F25" s="2"/>
      <c r="N25" s="3"/>
    </row>
    <row r="26" spans="2:14" ht="17.25">
      <c r="B26" s="192"/>
      <c r="C26" s="193"/>
      <c r="D26" s="193"/>
      <c r="E26" s="153"/>
      <c r="F26" s="153"/>
      <c r="G26" s="185"/>
      <c r="H26" s="194"/>
      <c r="I26" s="194"/>
      <c r="J26" s="185"/>
      <c r="K26" s="195"/>
      <c r="L26" s="185"/>
      <c r="M26" s="185"/>
      <c r="N26" s="3"/>
    </row>
    <row r="27" spans="2:14" ht="17.25">
      <c r="B27" s="151" t="s">
        <v>245</v>
      </c>
      <c r="C27" s="151"/>
      <c r="D27" s="151"/>
      <c r="E27" s="151"/>
      <c r="F27" s="151"/>
      <c r="G27" s="176" t="s">
        <v>246</v>
      </c>
      <c r="H27" s="176"/>
      <c r="I27" s="176"/>
      <c r="J27" s="3"/>
      <c r="K27" s="246" t="s">
        <v>247</v>
      </c>
      <c r="L27" s="246"/>
      <c r="M27" s="246"/>
      <c r="N27" s="246"/>
    </row>
    <row r="28" spans="2:14" ht="17.25">
      <c r="B28" s="172"/>
      <c r="C28" s="151"/>
      <c r="D28" s="151"/>
      <c r="E28" s="151"/>
      <c r="F28" s="151"/>
      <c r="G28" s="151"/>
      <c r="H28" s="174"/>
      <c r="I28" s="174"/>
      <c r="J28" s="174"/>
      <c r="K28" s="174"/>
      <c r="L28" s="174"/>
      <c r="M28" s="174"/>
      <c r="N28" s="175"/>
    </row>
    <row r="29" spans="2:14" ht="17.25">
      <c r="B29" s="15" t="s">
        <v>351</v>
      </c>
      <c r="C29" s="151"/>
      <c r="D29" s="151"/>
      <c r="E29" s="151"/>
      <c r="F29" s="151"/>
      <c r="G29" s="177" t="s">
        <v>249</v>
      </c>
      <c r="H29" s="176"/>
      <c r="I29" s="176"/>
      <c r="J29" s="176"/>
      <c r="K29" s="247" t="s">
        <v>250</v>
      </c>
      <c r="L29" s="247"/>
      <c r="M29" s="247"/>
      <c r="N29" s="247"/>
    </row>
    <row r="30" spans="2:14" ht="17.25">
      <c r="B30" s="151" t="s">
        <v>352</v>
      </c>
      <c r="C30" s="151"/>
      <c r="D30" s="151"/>
      <c r="E30" s="151"/>
      <c r="F30" s="151"/>
      <c r="G30" s="151" t="s">
        <v>252</v>
      </c>
      <c r="H30" s="176"/>
      <c r="I30" s="176"/>
      <c r="J30" s="176"/>
      <c r="K30" s="246" t="s">
        <v>29</v>
      </c>
      <c r="L30" s="246"/>
      <c r="M30" s="246"/>
      <c r="N30" s="246"/>
    </row>
    <row r="31" spans="2:14" ht="17.25">
      <c r="B31" s="192"/>
      <c r="C31" s="193"/>
      <c r="D31" s="193"/>
      <c r="E31" s="153"/>
      <c r="F31" s="153"/>
      <c r="G31" s="185"/>
      <c r="H31" s="194"/>
      <c r="I31" s="194"/>
      <c r="J31" s="185"/>
      <c r="K31" s="195"/>
      <c r="L31" s="185"/>
      <c r="M31" s="185"/>
      <c r="N31" s="3"/>
    </row>
  </sheetData>
  <mergeCells count="5">
    <mergeCell ref="B4:M9"/>
    <mergeCell ref="B11:M11"/>
    <mergeCell ref="K27:N27"/>
    <mergeCell ref="K29:N29"/>
    <mergeCell ref="K30:N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9CF3E-44C6-449B-AB07-3566E8E40893}"/>
</file>

<file path=customXml/itemProps2.xml><?xml version="1.0" encoding="utf-8"?>
<ds:datastoreItem xmlns:ds="http://schemas.openxmlformats.org/officeDocument/2006/customXml" ds:itemID="{F0FA4B7F-0DFD-414B-8A51-C60EE889770C}"/>
</file>

<file path=customXml/itemProps3.xml><?xml version="1.0" encoding="utf-8"?>
<ds:datastoreItem xmlns:ds="http://schemas.openxmlformats.org/officeDocument/2006/customXml" ds:itemID="{DADDE756-686F-4CC5-AF6D-AE024C8AB8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Mabel Arlette Fernández Mateo</cp:lastModifiedBy>
  <cp:revision/>
  <dcterms:created xsi:type="dcterms:W3CDTF">2020-09-29T19:02:13Z</dcterms:created>
  <dcterms:modified xsi:type="dcterms:W3CDTF">2025-02-03T18:19:59Z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