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Octubre 2024/"/>
    </mc:Choice>
  </mc:AlternateContent>
  <xr:revisionPtr revIDLastSave="0" documentId="8_{B7417A96-30DD-43E9-94E7-C487E22047EE}" xr6:coauthVersionLast="47" xr6:coauthVersionMax="47" xr10:uidLastSave="{00000000-0000-0000-0000-000000000000}"/>
  <bookViews>
    <workbookView xWindow="-120" yWindow="-120" windowWidth="20730" windowHeight="11040" tabRatio="629" activeTab="2" xr2:uid="{00000000-000D-0000-FFFF-FFFF00000000}"/>
  </bookViews>
  <sheets>
    <sheet name="Fijos" sheetId="1" r:id="rId1"/>
    <sheet name="Contratados " sheetId="2" r:id="rId2"/>
    <sheet name="Vigilancia 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3" l="1"/>
  <c r="M24" i="3"/>
  <c r="M25" i="3" s="1"/>
  <c r="L24" i="3"/>
  <c r="K24" i="3"/>
  <c r="K25" i="3" s="1"/>
  <c r="J24" i="3"/>
  <c r="J25" i="3" s="1"/>
  <c r="I24" i="3"/>
  <c r="I25" i="3" s="1"/>
  <c r="H24" i="3"/>
  <c r="H25" i="3" s="1"/>
  <c r="N23" i="3"/>
  <c r="M23" i="3"/>
  <c r="M22" i="3"/>
  <c r="N22" i="3" s="1"/>
  <c r="M21" i="3"/>
  <c r="N21" i="3" s="1"/>
  <c r="N20" i="3"/>
  <c r="M20" i="3"/>
  <c r="M19" i="3"/>
  <c r="N19" i="3" s="1"/>
  <c r="M18" i="3"/>
  <c r="N18" i="3" s="1"/>
  <c r="N17" i="3"/>
  <c r="M17" i="3"/>
  <c r="M16" i="3"/>
  <c r="N16" i="3" s="1"/>
  <c r="M15" i="3"/>
  <c r="N15" i="3" s="1"/>
  <c r="N14" i="3"/>
  <c r="M14" i="3"/>
  <c r="N24" i="3" l="1"/>
  <c r="N25" i="3" s="1"/>
  <c r="K83" i="2" l="1"/>
  <c r="J83" i="2"/>
  <c r="I83" i="2"/>
  <c r="M83" i="2" s="1"/>
  <c r="H83" i="2"/>
  <c r="I82" i="2"/>
  <c r="M82" i="2" s="1"/>
  <c r="N82" i="2" s="1"/>
  <c r="M79" i="2"/>
  <c r="L79" i="2"/>
  <c r="K79" i="2"/>
  <c r="J79" i="2"/>
  <c r="I79" i="2"/>
  <c r="H79" i="2"/>
  <c r="N79" i="2" s="1"/>
  <c r="I78" i="2"/>
  <c r="M78" i="2" s="1"/>
  <c r="N78" i="2" s="1"/>
  <c r="L75" i="2"/>
  <c r="K75" i="2"/>
  <c r="H75" i="2"/>
  <c r="J74" i="2"/>
  <c r="I74" i="2"/>
  <c r="M74" i="2" s="1"/>
  <c r="N74" i="2" s="1"/>
  <c r="I73" i="2"/>
  <c r="M73" i="2" s="1"/>
  <c r="N73" i="2" s="1"/>
  <c r="M72" i="2"/>
  <c r="N72" i="2" s="1"/>
  <c r="J72" i="2"/>
  <c r="J75" i="2" s="1"/>
  <c r="I72" i="2"/>
  <c r="M71" i="2"/>
  <c r="N71" i="2" s="1"/>
  <c r="I71" i="2"/>
  <c r="N70" i="2"/>
  <c r="N75" i="2" s="1"/>
  <c r="M70" i="2"/>
  <c r="I70" i="2"/>
  <c r="I75" i="2" s="1"/>
  <c r="K64" i="2"/>
  <c r="I64" i="2"/>
  <c r="H64" i="2"/>
  <c r="I63" i="2"/>
  <c r="M63" i="2" s="1"/>
  <c r="L60" i="2"/>
  <c r="K60" i="2"/>
  <c r="H60" i="2"/>
  <c r="J59" i="2"/>
  <c r="M59" i="2" s="1"/>
  <c r="N59" i="2" s="1"/>
  <c r="I59" i="2"/>
  <c r="J58" i="2"/>
  <c r="M58" i="2" s="1"/>
  <c r="N58" i="2" s="1"/>
  <c r="I58" i="2"/>
  <c r="I60" i="2" s="1"/>
  <c r="J57" i="2"/>
  <c r="M57" i="2" s="1"/>
  <c r="N57" i="2" s="1"/>
  <c r="M56" i="2"/>
  <c r="N56" i="2" s="1"/>
  <c r="J56" i="2"/>
  <c r="J60" i="2" s="1"/>
  <c r="L53" i="2"/>
  <c r="K53" i="2"/>
  <c r="J53" i="2"/>
  <c r="H53" i="2"/>
  <c r="J52" i="2"/>
  <c r="I52" i="2"/>
  <c r="I53" i="2" s="1"/>
  <c r="M51" i="2"/>
  <c r="N51" i="2" s="1"/>
  <c r="J51" i="2"/>
  <c r="I51" i="2"/>
  <c r="M50" i="2"/>
  <c r="L46" i="2"/>
  <c r="K46" i="2"/>
  <c r="I46" i="2"/>
  <c r="H46" i="2"/>
  <c r="J45" i="2"/>
  <c r="M45" i="2" s="1"/>
  <c r="L42" i="2"/>
  <c r="K42" i="2"/>
  <c r="J42" i="2"/>
  <c r="H42" i="2"/>
  <c r="I41" i="2"/>
  <c r="M41" i="2" s="1"/>
  <c r="L38" i="2"/>
  <c r="K38" i="2"/>
  <c r="I38" i="2"/>
  <c r="H38" i="2"/>
  <c r="J37" i="2"/>
  <c r="J38" i="2" s="1"/>
  <c r="I37" i="2"/>
  <c r="M37" i="2" s="1"/>
  <c r="L33" i="2"/>
  <c r="K33" i="2"/>
  <c r="J33" i="2"/>
  <c r="H33" i="2"/>
  <c r="J32" i="2"/>
  <c r="I32" i="2"/>
  <c r="I33" i="2" s="1"/>
  <c r="L29" i="2"/>
  <c r="K29" i="2"/>
  <c r="I29" i="2"/>
  <c r="H29" i="2"/>
  <c r="J28" i="2"/>
  <c r="I28" i="2"/>
  <c r="M28" i="2" s="1"/>
  <c r="N28" i="2" s="1"/>
  <c r="J27" i="2"/>
  <c r="M27" i="2" s="1"/>
  <c r="I27" i="2"/>
  <c r="L24" i="2"/>
  <c r="K24" i="2"/>
  <c r="J24" i="2"/>
  <c r="H24" i="2"/>
  <c r="J23" i="2"/>
  <c r="I23" i="2"/>
  <c r="I24" i="2" s="1"/>
  <c r="L20" i="2"/>
  <c r="L84" i="2" s="1"/>
  <c r="K20" i="2"/>
  <c r="K84" i="2" s="1"/>
  <c r="J20" i="2"/>
  <c r="I20" i="2"/>
  <c r="H20" i="2"/>
  <c r="H84" i="2" s="1"/>
  <c r="N19" i="2"/>
  <c r="M19" i="2"/>
  <c r="N18" i="2"/>
  <c r="N20" i="2" s="1"/>
  <c r="M18" i="2"/>
  <c r="M20" i="2" s="1"/>
  <c r="L15" i="2"/>
  <c r="K15" i="2"/>
  <c r="J15" i="2"/>
  <c r="H15" i="2"/>
  <c r="I14" i="2"/>
  <c r="M14" i="2" s="1"/>
  <c r="N14" i="2" s="1"/>
  <c r="I13" i="2"/>
  <c r="M13" i="2" s="1"/>
  <c r="N13" i="2" s="1"/>
  <c r="I12" i="2"/>
  <c r="M12" i="2" s="1"/>
  <c r="N12" i="2" s="1"/>
  <c r="I11" i="2"/>
  <c r="I15" i="2" s="1"/>
  <c r="M38" i="2" l="1"/>
  <c r="N37" i="2"/>
  <c r="N38" i="2" s="1"/>
  <c r="N83" i="2"/>
  <c r="M42" i="2"/>
  <c r="N41" i="2"/>
  <c r="N42" i="2" s="1"/>
  <c r="N63" i="2"/>
  <c r="M64" i="2"/>
  <c r="N64" i="2" s="1"/>
  <c r="J84" i="2"/>
  <c r="N60" i="2"/>
  <c r="M29" i="2"/>
  <c r="N27" i="2"/>
  <c r="N29" i="2" s="1"/>
  <c r="M46" i="2"/>
  <c r="N45" i="2"/>
  <c r="N46" i="2" s="1"/>
  <c r="M75" i="2"/>
  <c r="M23" i="2"/>
  <c r="M60" i="2"/>
  <c r="J29" i="2"/>
  <c r="J46" i="2"/>
  <c r="N50" i="2"/>
  <c r="M32" i="2"/>
  <c r="I42" i="2"/>
  <c r="I84" i="2" s="1"/>
  <c r="M52" i="2"/>
  <c r="N52" i="2" s="1"/>
  <c r="M11" i="2"/>
  <c r="M24" i="2" l="1"/>
  <c r="N23" i="2"/>
  <c r="N24" i="2" s="1"/>
  <c r="N84" i="2" s="1"/>
  <c r="M33" i="2"/>
  <c r="N32" i="2"/>
  <c r="N33" i="2" s="1"/>
  <c r="N53" i="2"/>
  <c r="M53" i="2"/>
  <c r="M15" i="2"/>
  <c r="N11" i="2"/>
  <c r="N15" i="2" s="1"/>
  <c r="M84" i="2" l="1"/>
  <c r="G38" i="1" l="1"/>
  <c r="I200" i="1"/>
  <c r="F99" i="1"/>
  <c r="J122" i="1" l="1"/>
  <c r="J99" i="1"/>
  <c r="I99" i="1"/>
  <c r="L27" i="1"/>
  <c r="G157" i="1"/>
  <c r="H157" i="1"/>
  <c r="K157" i="1" s="1"/>
  <c r="L157" i="1" s="1"/>
  <c r="G158" i="1"/>
  <c r="H158" i="1"/>
  <c r="G159" i="1"/>
  <c r="H159" i="1"/>
  <c r="I161" i="1"/>
  <c r="J161" i="1"/>
  <c r="F161" i="1"/>
  <c r="J154" i="1"/>
  <c r="I154" i="1"/>
  <c r="F154" i="1"/>
  <c r="G153" i="1"/>
  <c r="H153" i="1"/>
  <c r="K153" i="1" s="1"/>
  <c r="L153" i="1" s="1"/>
  <c r="F122" i="1"/>
  <c r="G121" i="1"/>
  <c r="H121" i="1"/>
  <c r="K56" i="1"/>
  <c r="K159" i="1" l="1"/>
  <c r="L159" i="1" s="1"/>
  <c r="H161" i="1"/>
  <c r="K158" i="1"/>
  <c r="L158" i="1" s="1"/>
  <c r="G161" i="1"/>
  <c r="K121" i="1"/>
  <c r="L121" i="1" s="1"/>
  <c r="L161" i="1" l="1"/>
  <c r="K161" i="1"/>
  <c r="F24" i="1"/>
  <c r="W173" i="1" l="1"/>
  <c r="W175" i="1" s="1"/>
  <c r="K171" i="1"/>
  <c r="L171" i="1" s="1"/>
  <c r="V175" i="1"/>
  <c r="X148" i="1"/>
  <c r="Y148" i="1" s="1"/>
  <c r="X83" i="1"/>
  <c r="X85" i="1" s="1"/>
  <c r="X32" i="1"/>
  <c r="X34" i="1" s="1"/>
  <c r="G27" i="1"/>
  <c r="U34" i="1"/>
  <c r="H200" i="1"/>
  <c r="F58" i="1"/>
  <c r="H10" i="1"/>
  <c r="W163" i="1"/>
  <c r="V163" i="1"/>
  <c r="U163" i="1"/>
  <c r="T163" i="1"/>
  <c r="S163" i="1"/>
  <c r="R163" i="1"/>
  <c r="Q163" i="1"/>
  <c r="F200" i="1"/>
  <c r="Y93" i="1"/>
  <c r="X93" i="1"/>
  <c r="W93" i="1"/>
  <c r="V93" i="1"/>
  <c r="U93" i="1"/>
  <c r="T93" i="1"/>
  <c r="S93" i="1"/>
  <c r="F183" i="1"/>
  <c r="F178" i="1"/>
  <c r="F174" i="1"/>
  <c r="F141" i="1"/>
  <c r="F126" i="1"/>
  <c r="F94" i="1"/>
  <c r="L200" i="1"/>
  <c r="K200" i="1"/>
  <c r="J200" i="1"/>
  <c r="G200" i="1"/>
  <c r="W184" i="1"/>
  <c r="G115" i="1"/>
  <c r="H115" i="1"/>
  <c r="S32" i="1"/>
  <c r="S34" i="1" s="1"/>
  <c r="W34" i="1"/>
  <c r="V34" i="1"/>
  <c r="T34" i="1"/>
  <c r="S40" i="1"/>
  <c r="Y40" i="1"/>
  <c r="W40" i="1"/>
  <c r="U38" i="1"/>
  <c r="U40" i="1" s="1"/>
  <c r="T38" i="1"/>
  <c r="T40" i="1" s="1"/>
  <c r="V40" i="1"/>
  <c r="X51" i="1"/>
  <c r="J24" i="1"/>
  <c r="J76" i="1"/>
  <c r="J188" i="1"/>
  <c r="J35" i="1"/>
  <c r="J41" i="1"/>
  <c r="J49" i="1"/>
  <c r="J53" i="1"/>
  <c r="J58" i="1"/>
  <c r="J68" i="1"/>
  <c r="J72" i="1"/>
  <c r="J126" i="1"/>
  <c r="J141" i="1"/>
  <c r="J174" i="1"/>
  <c r="J178" i="1"/>
  <c r="AI23" i="1"/>
  <c r="AM23" i="1" s="1"/>
  <c r="AN23" i="1" s="1"/>
  <c r="F41" i="1"/>
  <c r="F49" i="1"/>
  <c r="F68" i="1"/>
  <c r="F82" i="1"/>
  <c r="F132" i="1"/>
  <c r="F76" i="1"/>
  <c r="F188" i="1"/>
  <c r="F28" i="1"/>
  <c r="L28" i="1" s="1"/>
  <c r="F72" i="1"/>
  <c r="F53" i="1"/>
  <c r="I188" i="1"/>
  <c r="I183" i="1"/>
  <c r="I178" i="1"/>
  <c r="I141" i="1"/>
  <c r="I132" i="1"/>
  <c r="I126" i="1"/>
  <c r="I82" i="1"/>
  <c r="I76" i="1"/>
  <c r="I72" i="1"/>
  <c r="I68" i="1"/>
  <c r="I58" i="1"/>
  <c r="I49" i="1"/>
  <c r="I53" i="1"/>
  <c r="I41" i="1"/>
  <c r="I35" i="1"/>
  <c r="I28" i="1"/>
  <c r="I24" i="1"/>
  <c r="F35" i="1"/>
  <c r="G138" i="1"/>
  <c r="H138" i="1"/>
  <c r="S58" i="1"/>
  <c r="T58" i="1"/>
  <c r="U58" i="1"/>
  <c r="V58" i="1"/>
  <c r="W58" i="1"/>
  <c r="X58" i="1"/>
  <c r="Y58" i="1"/>
  <c r="G61" i="1"/>
  <c r="H61" i="1"/>
  <c r="Y46" i="1"/>
  <c r="J183" i="1"/>
  <c r="J132" i="1"/>
  <c r="H130" i="1"/>
  <c r="H131" i="1"/>
  <c r="G130" i="1"/>
  <c r="G131" i="1"/>
  <c r="Y51" i="1"/>
  <c r="H72" i="1"/>
  <c r="H28" i="1"/>
  <c r="G120" i="1"/>
  <c r="H120" i="1"/>
  <c r="J94" i="1"/>
  <c r="J82" i="1"/>
  <c r="H98" i="1"/>
  <c r="H99" i="1" s="1"/>
  <c r="G98" i="1"/>
  <c r="G99" i="1" s="1"/>
  <c r="Q184" i="1"/>
  <c r="V184" i="1"/>
  <c r="U184" i="1"/>
  <c r="T184" i="1"/>
  <c r="S184" i="1"/>
  <c r="R184" i="1"/>
  <c r="W191" i="1"/>
  <c r="V191" i="1"/>
  <c r="U191" i="1"/>
  <c r="T191" i="1"/>
  <c r="S191" i="1"/>
  <c r="R191" i="1"/>
  <c r="Y71" i="1"/>
  <c r="X71" i="1"/>
  <c r="W71" i="1"/>
  <c r="V71" i="1"/>
  <c r="U71" i="1"/>
  <c r="T71" i="1"/>
  <c r="G137" i="1"/>
  <c r="G136" i="1"/>
  <c r="K136" i="1" s="1"/>
  <c r="L136" i="1" s="1"/>
  <c r="H137" i="1"/>
  <c r="H103" i="1"/>
  <c r="U85" i="1"/>
  <c r="T51" i="1"/>
  <c r="K181" i="1"/>
  <c r="F189" i="1" l="1"/>
  <c r="K120" i="1"/>
  <c r="L120" i="1" s="1"/>
  <c r="K115" i="1"/>
  <c r="L115" i="1" s="1"/>
  <c r="Y32" i="1"/>
  <c r="Y34" i="1" s="1"/>
  <c r="Y83" i="1"/>
  <c r="Y85" i="1" s="1"/>
  <c r="X38" i="1"/>
  <c r="X40" i="1" s="1"/>
  <c r="K138" i="1"/>
  <c r="L138" i="1" s="1"/>
  <c r="K61" i="1"/>
  <c r="L61" i="1" s="1"/>
  <c r="K131" i="1"/>
  <c r="L131" i="1" s="1"/>
  <c r="K130" i="1"/>
  <c r="L130" i="1" s="1"/>
  <c r="K137" i="1"/>
  <c r="L137" i="1" s="1"/>
  <c r="L98" i="1"/>
  <c r="Q175" i="1"/>
  <c r="U175" i="1"/>
  <c r="T175" i="1"/>
  <c r="S175" i="1"/>
  <c r="R175" i="1"/>
  <c r="Y20" i="1"/>
  <c r="X20" i="1"/>
  <c r="W20" i="1"/>
  <c r="V20" i="1"/>
  <c r="U20" i="1"/>
  <c r="T20" i="1"/>
  <c r="S20" i="1"/>
  <c r="X46" i="1"/>
  <c r="W46" i="1"/>
  <c r="V46" i="1"/>
  <c r="U46" i="1"/>
  <c r="T46" i="1"/>
  <c r="S46" i="1"/>
  <c r="W51" i="1"/>
  <c r="V51" i="1"/>
  <c r="U51" i="1"/>
  <c r="S51" i="1"/>
  <c r="G112" i="1"/>
  <c r="H112" i="1"/>
  <c r="W85" i="1"/>
  <c r="V85" i="1"/>
  <c r="T85" i="1"/>
  <c r="S85" i="1"/>
  <c r="Y150" i="1"/>
  <c r="X150" i="1"/>
  <c r="W150" i="1"/>
  <c r="V150" i="1"/>
  <c r="U150" i="1"/>
  <c r="T150" i="1"/>
  <c r="S150" i="1"/>
  <c r="K112" i="1" l="1"/>
  <c r="L112" i="1" s="1"/>
  <c r="G144" i="1"/>
  <c r="H144" i="1"/>
  <c r="G145" i="1"/>
  <c r="H145" i="1"/>
  <c r="G146" i="1"/>
  <c r="K146" i="1" s="1"/>
  <c r="L146" i="1" s="1"/>
  <c r="G148" i="1"/>
  <c r="H148" i="1"/>
  <c r="G149" i="1"/>
  <c r="H149" i="1"/>
  <c r="G150" i="1"/>
  <c r="H150" i="1"/>
  <c r="G151" i="1"/>
  <c r="H151" i="1"/>
  <c r="G152" i="1"/>
  <c r="H152" i="1"/>
  <c r="G16" i="1"/>
  <c r="K16" i="1" s="1"/>
  <c r="L16" i="1" s="1"/>
  <c r="H154" i="1" l="1"/>
  <c r="G154" i="1"/>
  <c r="K150" i="1"/>
  <c r="L150" i="1" s="1"/>
  <c r="K152" i="1"/>
  <c r="L152" i="1" s="1"/>
  <c r="K147" i="1"/>
  <c r="K151" i="1"/>
  <c r="L151" i="1" s="1"/>
  <c r="K149" i="1"/>
  <c r="L149" i="1" s="1"/>
  <c r="K145" i="1"/>
  <c r="L145" i="1" s="1"/>
  <c r="K148" i="1"/>
  <c r="L148" i="1" s="1"/>
  <c r="K144" i="1"/>
  <c r="L144" i="1" s="1"/>
  <c r="G57" i="1"/>
  <c r="G58" i="1" s="1"/>
  <c r="H172" i="1"/>
  <c r="L147" i="1" l="1"/>
  <c r="L154" i="1" s="1"/>
  <c r="K154" i="1"/>
  <c r="H32" i="1"/>
  <c r="H169" i="1"/>
  <c r="H34" i="1"/>
  <c r="H75" i="1"/>
  <c r="H76" i="1" s="1"/>
  <c r="H62" i="1"/>
  <c r="H63" i="1"/>
  <c r="H65" i="1"/>
  <c r="K65" i="1" s="1"/>
  <c r="H66" i="1"/>
  <c r="H67" i="1"/>
  <c r="H79" i="1"/>
  <c r="H80" i="1"/>
  <c r="H86" i="1"/>
  <c r="H87" i="1"/>
  <c r="H88" i="1"/>
  <c r="H89" i="1"/>
  <c r="H90" i="1"/>
  <c r="H91" i="1"/>
  <c r="H92" i="1"/>
  <c r="H93" i="1"/>
  <c r="H102" i="1"/>
  <c r="H129" i="1"/>
  <c r="H132" i="1" s="1"/>
  <c r="H125" i="1"/>
  <c r="H126" i="1" s="1"/>
  <c r="H104" i="1"/>
  <c r="H105" i="1"/>
  <c r="H106" i="1"/>
  <c r="H107" i="1"/>
  <c r="H108" i="1"/>
  <c r="H109" i="1"/>
  <c r="H110" i="1"/>
  <c r="H111" i="1"/>
  <c r="H113" i="1"/>
  <c r="H114" i="1"/>
  <c r="H116" i="1"/>
  <c r="H117" i="1"/>
  <c r="H118" i="1"/>
  <c r="H119" i="1"/>
  <c r="H165" i="1"/>
  <c r="H166" i="1"/>
  <c r="H167" i="1"/>
  <c r="H168" i="1"/>
  <c r="H170" i="1"/>
  <c r="H173" i="1"/>
  <c r="G11" i="1"/>
  <c r="K11" i="1" s="1"/>
  <c r="L11" i="1" s="1"/>
  <c r="G12" i="1"/>
  <c r="L12" i="1" s="1"/>
  <c r="G13" i="1"/>
  <c r="K13" i="1" s="1"/>
  <c r="G14" i="1"/>
  <c r="G15" i="1"/>
  <c r="K15" i="1" s="1"/>
  <c r="G17" i="1"/>
  <c r="K17" i="1" s="1"/>
  <c r="L17" i="1" s="1"/>
  <c r="G18" i="1"/>
  <c r="G19" i="1"/>
  <c r="G20" i="1"/>
  <c r="G21" i="1"/>
  <c r="G22" i="1"/>
  <c r="K22" i="1" s="1"/>
  <c r="G23" i="1"/>
  <c r="K23" i="1" s="1"/>
  <c r="G45" i="1"/>
  <c r="G46" i="1"/>
  <c r="G47" i="1"/>
  <c r="K48" i="1"/>
  <c r="G62" i="1"/>
  <c r="G63" i="1"/>
  <c r="G64" i="1"/>
  <c r="G66" i="1"/>
  <c r="G67" i="1"/>
  <c r="G79" i="1"/>
  <c r="G80" i="1"/>
  <c r="G129" i="1"/>
  <c r="G132" i="1" s="1"/>
  <c r="G164" i="1"/>
  <c r="H57" i="1"/>
  <c r="H58" i="1" s="1"/>
  <c r="G89" i="1"/>
  <c r="G169" i="1"/>
  <c r="H122" i="1" l="1"/>
  <c r="H94" i="1"/>
  <c r="K57" i="1"/>
  <c r="L57" i="1" s="1"/>
  <c r="K46" i="1"/>
  <c r="L46" i="1" s="1"/>
  <c r="K89" i="1"/>
  <c r="L89" i="1" s="1"/>
  <c r="G82" i="1"/>
  <c r="H82" i="1"/>
  <c r="K169" i="1"/>
  <c r="L169" i="1" s="1"/>
  <c r="G106" i="1"/>
  <c r="K106" i="1" l="1"/>
  <c r="L106" i="1" s="1"/>
  <c r="L48" i="1"/>
  <c r="H140" i="1" l="1"/>
  <c r="G140" i="1"/>
  <c r="K14" i="1"/>
  <c r="L14" i="1" s="1"/>
  <c r="K140" i="1" l="1"/>
  <c r="L140" i="1" s="1"/>
  <c r="H182" i="1"/>
  <c r="H183" i="1" s="1"/>
  <c r="G182" i="1"/>
  <c r="G139" i="1"/>
  <c r="H139" i="1"/>
  <c r="G93" i="1"/>
  <c r="H18" i="1"/>
  <c r="K18" i="1" l="1"/>
  <c r="K93" i="1"/>
  <c r="L93" i="1" s="1"/>
  <c r="K139" i="1"/>
  <c r="L139" i="1" s="1"/>
  <c r="K182" i="1"/>
  <c r="L182" i="1" s="1"/>
  <c r="K129" i="1"/>
  <c r="K132" i="1" s="1"/>
  <c r="K97" i="1"/>
  <c r="K99" i="1" s="1"/>
  <c r="L22" i="1" l="1"/>
  <c r="G91" i="1" l="1"/>
  <c r="G40" i="1"/>
  <c r="H40" i="1"/>
  <c r="K91" i="1" l="1"/>
  <c r="L91" i="1" s="1"/>
  <c r="K40" i="1"/>
  <c r="H47" i="1"/>
  <c r="H45" i="1"/>
  <c r="G90" i="1"/>
  <c r="G75" i="1"/>
  <c r="K20" i="1"/>
  <c r="G32" i="1"/>
  <c r="K32" i="1" s="1"/>
  <c r="K19" i="1"/>
  <c r="G10" i="1"/>
  <c r="K10" i="1" s="1"/>
  <c r="G28" i="1"/>
  <c r="G117" i="1"/>
  <c r="H49" i="1" l="1"/>
  <c r="K45" i="1"/>
  <c r="L45" i="1" s="1"/>
  <c r="L10" i="1"/>
  <c r="G76" i="1"/>
  <c r="K75" i="1"/>
  <c r="K76" i="1" s="1"/>
  <c r="K90" i="1"/>
  <c r="L90" i="1" s="1"/>
  <c r="K117" i="1"/>
  <c r="K47" i="1"/>
  <c r="L40" i="1"/>
  <c r="G119" i="1" l="1"/>
  <c r="K119" i="1" l="1"/>
  <c r="L119" i="1" s="1"/>
  <c r="G173" i="1" l="1"/>
  <c r="G88" i="1"/>
  <c r="L97" i="1"/>
  <c r="L99" i="1" s="1"/>
  <c r="K88" i="1" l="1"/>
  <c r="L88" i="1" s="1"/>
  <c r="K173" i="1"/>
  <c r="L173" i="1" s="1"/>
  <c r="L20" i="1" l="1"/>
  <c r="G170" i="1"/>
  <c r="G71" i="1"/>
  <c r="G72" i="1" s="1"/>
  <c r="G104" i="1"/>
  <c r="G103" i="1"/>
  <c r="K64" i="1"/>
  <c r="L64" i="1" s="1"/>
  <c r="L32" i="1"/>
  <c r="L75" i="1"/>
  <c r="L76" i="1" s="1"/>
  <c r="L47" i="1" l="1"/>
  <c r="H178" i="1" l="1"/>
  <c r="G177" i="1"/>
  <c r="G178" i="1" s="1"/>
  <c r="G172" i="1"/>
  <c r="G167" i="1"/>
  <c r="K170" i="1"/>
  <c r="L170" i="1" s="1"/>
  <c r="G168" i="1"/>
  <c r="K168" i="1" s="1"/>
  <c r="H141" i="1"/>
  <c r="G141" i="1"/>
  <c r="G166" i="1"/>
  <c r="K166" i="1" s="1"/>
  <c r="H164" i="1"/>
  <c r="G165" i="1"/>
  <c r="K165" i="1" s="1"/>
  <c r="H187" i="1"/>
  <c r="G187" i="1"/>
  <c r="H174" i="1" l="1"/>
  <c r="K164" i="1"/>
  <c r="G183" i="1"/>
  <c r="K183" i="1"/>
  <c r="G174" i="1"/>
  <c r="K141" i="1"/>
  <c r="L166" i="1"/>
  <c r="L168" i="1"/>
  <c r="K187" i="1"/>
  <c r="L187" i="1" s="1"/>
  <c r="K177" i="1"/>
  <c r="K172" i="1"/>
  <c r="L172" i="1" s="1"/>
  <c r="I167" i="1"/>
  <c r="I174" i="1" s="1"/>
  <c r="K167" i="1" l="1"/>
  <c r="L167" i="1" s="1"/>
  <c r="L181" i="1"/>
  <c r="L183" i="1" s="1"/>
  <c r="L177" i="1"/>
  <c r="L178" i="1" s="1"/>
  <c r="K178" i="1"/>
  <c r="L141" i="1"/>
  <c r="L164" i="1"/>
  <c r="L165" i="1"/>
  <c r="K174" i="1" l="1"/>
  <c r="L174" i="1"/>
  <c r="K66" i="1"/>
  <c r="L66" i="1" s="1"/>
  <c r="K67" i="1"/>
  <c r="L67" i="1" s="1"/>
  <c r="H188" i="1"/>
  <c r="G87" i="1" l="1"/>
  <c r="G118" i="1"/>
  <c r="L19" i="1"/>
  <c r="G34" i="1"/>
  <c r="H68" i="1"/>
  <c r="H21" i="1"/>
  <c r="G33" i="1"/>
  <c r="K33" i="1" s="1"/>
  <c r="L33" i="1" s="1"/>
  <c r="G125" i="1"/>
  <c r="H24" i="1" l="1"/>
  <c r="K21" i="1"/>
  <c r="K24" i="1" s="1"/>
  <c r="K118" i="1"/>
  <c r="K34" i="1"/>
  <c r="L34" i="1" s="1"/>
  <c r="K126" i="1"/>
  <c r="G126" i="1"/>
  <c r="K87" i="1"/>
  <c r="L21" i="1" l="1"/>
  <c r="L118" i="1"/>
  <c r="L87" i="1"/>
  <c r="L125" i="1"/>
  <c r="L126" i="1" s="1"/>
  <c r="L129" i="1"/>
  <c r="L132" i="1" s="1"/>
  <c r="L18" i="1" l="1"/>
  <c r="L117" i="1" l="1"/>
  <c r="L13" i="1" l="1"/>
  <c r="L23" i="1" l="1"/>
  <c r="G116" i="1" l="1"/>
  <c r="K116" i="1" l="1"/>
  <c r="L116" i="1" s="1"/>
  <c r="H52" i="1" l="1"/>
  <c r="H53" i="1" s="1"/>
  <c r="G52" i="1"/>
  <c r="G53" i="1" s="1"/>
  <c r="G114" i="1"/>
  <c r="K114" i="1" s="1"/>
  <c r="G113" i="1"/>
  <c r="G110" i="1"/>
  <c r="G108" i="1"/>
  <c r="G107" i="1"/>
  <c r="G105" i="1"/>
  <c r="G102" i="1"/>
  <c r="G109" i="1"/>
  <c r="G111" i="1"/>
  <c r="K104" i="1"/>
  <c r="G186" i="1"/>
  <c r="G188" i="1" s="1"/>
  <c r="H39" i="1"/>
  <c r="H41" i="1" s="1"/>
  <c r="G39" i="1"/>
  <c r="G92" i="1"/>
  <c r="G44" i="1"/>
  <c r="K44" i="1" s="1"/>
  <c r="G86" i="1"/>
  <c r="G85" i="1"/>
  <c r="H31" i="1"/>
  <c r="H35" i="1" s="1"/>
  <c r="G31" i="1"/>
  <c r="G35" i="1" s="1"/>
  <c r="G122" i="1" l="1"/>
  <c r="G41" i="1"/>
  <c r="G24" i="1"/>
  <c r="L15" i="1"/>
  <c r="L24" i="1" s="1"/>
  <c r="K113" i="1"/>
  <c r="L113" i="1" s="1"/>
  <c r="G94" i="1"/>
  <c r="K110" i="1"/>
  <c r="L110" i="1" s="1"/>
  <c r="L114" i="1"/>
  <c r="K111" i="1"/>
  <c r="L111" i="1" s="1"/>
  <c r="K186" i="1"/>
  <c r="K188" i="1" s="1"/>
  <c r="K63" i="1"/>
  <c r="L63" i="1" s="1"/>
  <c r="G68" i="1"/>
  <c r="G49" i="1"/>
  <c r="K38" i="1"/>
  <c r="K79" i="1"/>
  <c r="L65" i="1"/>
  <c r="K80" i="1"/>
  <c r="K31" i="1"/>
  <c r="K62" i="1"/>
  <c r="L62" i="1" s="1"/>
  <c r="K71" i="1"/>
  <c r="K52" i="1"/>
  <c r="K53" i="1" s="1"/>
  <c r="K58" i="1"/>
  <c r="K39" i="1"/>
  <c r="L39" i="1" s="1"/>
  <c r="I102" i="1"/>
  <c r="I107" i="1"/>
  <c r="K107" i="1" s="1"/>
  <c r="I86" i="1"/>
  <c r="K86" i="1" s="1"/>
  <c r="L86" i="1" s="1"/>
  <c r="I103" i="1"/>
  <c r="I109" i="1"/>
  <c r="K109" i="1" s="1"/>
  <c r="I105" i="1"/>
  <c r="K105" i="1" s="1"/>
  <c r="I85" i="1"/>
  <c r="I108" i="1"/>
  <c r="I122" i="1" l="1"/>
  <c r="L68" i="1"/>
  <c r="K35" i="1"/>
  <c r="L31" i="1"/>
  <c r="L35" i="1" s="1"/>
  <c r="I94" i="1"/>
  <c r="K103" i="1"/>
  <c r="L103" i="1" s="1"/>
  <c r="L58" i="1"/>
  <c r="L71" i="1"/>
  <c r="L72" i="1" s="1"/>
  <c r="K72" i="1"/>
  <c r="K108" i="1"/>
  <c r="L108" i="1" s="1"/>
  <c r="K102" i="1"/>
  <c r="L38" i="1"/>
  <c r="L41" i="1" s="1"/>
  <c r="K41" i="1"/>
  <c r="L186" i="1"/>
  <c r="L188" i="1" s="1"/>
  <c r="K85" i="1"/>
  <c r="L52" i="1"/>
  <c r="L53" i="1" s="1"/>
  <c r="K68" i="1"/>
  <c r="K92" i="1"/>
  <c r="L109" i="1"/>
  <c r="K49" i="1"/>
  <c r="L105" i="1"/>
  <c r="L80" i="1"/>
  <c r="K82" i="1"/>
  <c r="L107" i="1"/>
  <c r="L104" i="1"/>
  <c r="L44" i="1"/>
  <c r="L49" i="1" s="1"/>
  <c r="L79" i="1"/>
  <c r="K122" i="1" l="1"/>
  <c r="L102" i="1"/>
  <c r="L122" i="1" s="1"/>
  <c r="K94" i="1"/>
  <c r="L85" i="1"/>
  <c r="L92" i="1"/>
  <c r="L82" i="1"/>
  <c r="L94" i="1" l="1"/>
</calcChain>
</file>

<file path=xl/sharedStrings.xml><?xml version="1.0" encoding="utf-8"?>
<sst xmlns="http://schemas.openxmlformats.org/spreadsheetml/2006/main" count="1409" uniqueCount="355">
  <si>
    <t>Proyecto 
0</t>
  </si>
  <si>
    <t>Actividad: 0001</t>
  </si>
  <si>
    <t>Cuenta 2.1.1.1.0.1</t>
  </si>
  <si>
    <t>Fondo:
0100</t>
  </si>
  <si>
    <t>No.</t>
  </si>
  <si>
    <t>Servidor Público</t>
  </si>
  <si>
    <t>Cargo</t>
  </si>
  <si>
    <t>Estatus</t>
  </si>
  <si>
    <t>AFP</t>
  </si>
  <si>
    <t>SFS</t>
  </si>
  <si>
    <t>ISR</t>
  </si>
  <si>
    <t>CRISTIAN SÁNCHEZ REYES</t>
  </si>
  <si>
    <t>DIRECTOR GENERAL</t>
  </si>
  <si>
    <t xml:space="preserve">FUNCIONARIO DE LIBRE NOMBRAMIENTO Y REMOCIÓN </t>
  </si>
  <si>
    <t>SERVIDOR PÚBLICO NOMBRADO</t>
  </si>
  <si>
    <t>DRIADES NAYADE FERRERAS GOMEZ</t>
  </si>
  <si>
    <t>SERVIDOR PÚBLICO DE CARRERA</t>
  </si>
  <si>
    <t>ROSA LINDA PEREZ MEDRANO</t>
  </si>
  <si>
    <t>LUZ MARIA BATISTA GALVAN</t>
  </si>
  <si>
    <t>COORDINADORA CAPAC. Y DESARROLLO</t>
  </si>
  <si>
    <t>AUXILIAR ADMINISTRATIVO I</t>
  </si>
  <si>
    <t>ROSA CAMILA RIVERA ACOSTA</t>
  </si>
  <si>
    <t>SUB DIRECTORA</t>
  </si>
  <si>
    <t>JACQUELINE ALTAGRACIA RAMOS CONCEPCION</t>
  </si>
  <si>
    <t>MIGUEL ANGEL BONIFACIO PEÑA</t>
  </si>
  <si>
    <t>REALIZADOR AUDIOVISUAL</t>
  </si>
  <si>
    <t>SUSANA DURAN SANCHEZ</t>
  </si>
  <si>
    <t>RECEPCIONISTA</t>
  </si>
  <si>
    <t>FATIMA DEL ROSARIO MESA BATISTA</t>
  </si>
  <si>
    <t>CLARIVEL CASTRO</t>
  </si>
  <si>
    <t>ENC. DPTO. DE RECURSOS HUMANO</t>
  </si>
  <si>
    <t>ANALISTA DE RECURSOS HUMANOS</t>
  </si>
  <si>
    <t>DEBRA STEPHANIE HERNANDEZ MORALES</t>
  </si>
  <si>
    <t>LLUMERQUI ANTONIO LEDESMA DIAZ</t>
  </si>
  <si>
    <t>ALTAGRACIA SVELTRINA GARCIA SICARD DE DIAZ</t>
  </si>
  <si>
    <t>ENC. DEPTO. JURIDICO</t>
  </si>
  <si>
    <t>MANUEL ANTONIO BAUTISTA MEJIA</t>
  </si>
  <si>
    <t>AUXILIAR LEGAL</t>
  </si>
  <si>
    <t>ELIZABETH ANJINETH TRONCOSO FIGUEROA</t>
  </si>
  <si>
    <t>ABOGADO (A) I</t>
  </si>
  <si>
    <t>CATALINA FELIZ TERRERO</t>
  </si>
  <si>
    <t>ENC. ADMINISTRATIVO Y FINANCIERO</t>
  </si>
  <si>
    <t>KATHIA VELEZ RAMIREZ</t>
  </si>
  <si>
    <t>SOPORTE ADMINISTRATIVO</t>
  </si>
  <si>
    <t>ABRAHAN FRANCISCO COMARAZAMY FLORENTINO</t>
  </si>
  <si>
    <t>ENC. SECCION DE SERVICIO GENERALES</t>
  </si>
  <si>
    <t xml:space="preserve">CARLOS JESUS ALMEYDA CALCAÑO </t>
  </si>
  <si>
    <t>ELECTRICISTA</t>
  </si>
  <si>
    <t>ANDRES RIVAS</t>
  </si>
  <si>
    <t>CHOFER</t>
  </si>
  <si>
    <t>ANTONIO VENTURA</t>
  </si>
  <si>
    <t>REGINA JIMENEZ DE LA CRUZ</t>
  </si>
  <si>
    <t>CONSERJE</t>
  </si>
  <si>
    <t>SERVIDOR PÚBLISO DE CARRERA</t>
  </si>
  <si>
    <t>ANA HILDA RAMIREZ MELLA</t>
  </si>
  <si>
    <t>HERMINIA ENCARNACION ROSARIO</t>
  </si>
  <si>
    <t>ELENA FLORENTINO</t>
  </si>
  <si>
    <t>YAJAHIRA GARCIA CLETO</t>
  </si>
  <si>
    <t xml:space="preserve">CONSERJE </t>
  </si>
  <si>
    <t>JOSE GALAN ROSARIO</t>
  </si>
  <si>
    <t>ALEX MILLER BAEZ URIBE</t>
  </si>
  <si>
    <t>División de Contabilidad</t>
  </si>
  <si>
    <t>División Contabilidad</t>
  </si>
  <si>
    <t>EMILIANO DEL ROSARIO GENAO</t>
  </si>
  <si>
    <t>CONTADOR</t>
  </si>
  <si>
    <t>ALBA IRIS PEÑA MARRERO</t>
  </si>
  <si>
    <t>KEICI ORTIZ BATISTA</t>
  </si>
  <si>
    <t>MARIA TERESA LEON PAULINO DE RODRIGUEZ</t>
  </si>
  <si>
    <t>ALEXANDRA IRONIA LIBERATO RODRIGUEZ</t>
  </si>
  <si>
    <t>CRONNY MABEL PEREZ  PEREZ</t>
  </si>
  <si>
    <t>CHEEDY JIOWETHER JAMES</t>
  </si>
  <si>
    <t>ANGEL WANDER MOREZUX FULCAR</t>
  </si>
  <si>
    <t>ADMINISTRADOR DE RED</t>
  </si>
  <si>
    <t>RAFAEL ANTONIO TAVAREZ ROSADO</t>
  </si>
  <si>
    <t>WEB MASTER</t>
  </si>
  <si>
    <t>PORFIRIO ANTONIO RODRIGUEZ GOMEZ</t>
  </si>
  <si>
    <t>SOPORTE TECNICO</t>
  </si>
  <si>
    <t>REVISADO POR:</t>
  </si>
  <si>
    <t>APROBADO POR:</t>
  </si>
  <si>
    <t>Dirección General</t>
  </si>
  <si>
    <t>Sección de Servicios Generales</t>
  </si>
  <si>
    <t>Sección de Compras y Contrataciones</t>
  </si>
  <si>
    <t>UE:
0002</t>
  </si>
  <si>
    <t>KELVIN REVI ALMANZAR</t>
  </si>
  <si>
    <t>CHOFER DEL DIRECTOR</t>
  </si>
  <si>
    <t>SACHARY LORENZO MERCEDES</t>
  </si>
  <si>
    <t>ANGEL EDUARDO FAMILIA JIMENEZ</t>
  </si>
  <si>
    <t>SARAH STEFFANY TORRES GOMEZ</t>
  </si>
  <si>
    <t>SECRETARIA DEL DIRECTOR</t>
  </si>
  <si>
    <t>SUB-DIRECTOR</t>
  </si>
  <si>
    <t>ASISTENTE DEL DIRECTOR</t>
  </si>
  <si>
    <t>SONIA ESTHER LOPEZ PEREZ</t>
  </si>
  <si>
    <t>TECNICO DE COMPRAS</t>
  </si>
  <si>
    <t>SRA. CATALINA FELIZ TERRERO</t>
  </si>
  <si>
    <t>SONIA CASTILLO GERALDO</t>
  </si>
  <si>
    <t>AUXILIAR ADMINISTRATIVO 1</t>
  </si>
  <si>
    <t>MARIA ISABEL JIMENEZ CASTRO</t>
  </si>
  <si>
    <t>SECRETARIA I</t>
  </si>
  <si>
    <t>BERONICA BONILLA</t>
  </si>
  <si>
    <t>AUXILIAR ADMINISTRATIVO (A)</t>
  </si>
  <si>
    <t>SHAMIR ENMANUEL MEDINA GUZMAN</t>
  </si>
  <si>
    <t>WILKANIA YASSIEL PEÑA ROJAS</t>
  </si>
  <si>
    <t>SANTA TERESA LOPEZ FELIZ</t>
  </si>
  <si>
    <t>LESLIE SIRAHIDEE UREÑA MELLA</t>
  </si>
  <si>
    <t>ASISTENTE DE LA SUBDIRECCION</t>
  </si>
  <si>
    <t>RAFAEL ANGEL MARTINEZ SORIANO</t>
  </si>
  <si>
    <t>TECNICO EN PROGRAMACION</t>
  </si>
  <si>
    <t>JERSON RIVERA FIGUEREO</t>
  </si>
  <si>
    <t>SUPERVISOR DE ALMACEN Y SUMINISTROS</t>
  </si>
  <si>
    <t>BEATRIZ TERESA ARIZA CORONADO</t>
  </si>
  <si>
    <t>ASESOR COMUNICACIÓN</t>
  </si>
  <si>
    <t>División de Extensiones</t>
  </si>
  <si>
    <t>GIANNA  DE JESUS ORTIZ ZACARIAS</t>
  </si>
  <si>
    <t>ASESORA</t>
  </si>
  <si>
    <t>NARCISO JIMENEZ DE LOS SANTOS</t>
  </si>
  <si>
    <t>AUXILIAR COORDINANCION VIRTUAL</t>
  </si>
  <si>
    <t>ARLET NATIVIDAD REYES ROJAS</t>
  </si>
  <si>
    <t>GESTOR DE REDES SOCIALES</t>
  </si>
  <si>
    <t>Departamento de Comunicaciones</t>
  </si>
  <si>
    <t>Departamento de Recursos Humanos</t>
  </si>
  <si>
    <t xml:space="preserve">Departamento Jurídico </t>
  </si>
  <si>
    <t>Departamento Administrativo Financiero</t>
  </si>
  <si>
    <t>Departamento de Planificación y Desarrollo</t>
  </si>
  <si>
    <t>División de Desarrollo Institucional y Calidad en la Gestión</t>
  </si>
  <si>
    <t>Sub-Programa 
02</t>
  </si>
  <si>
    <t>ERICKA LORENZO DE LA ROSA</t>
  </si>
  <si>
    <t>División Administrativa</t>
  </si>
  <si>
    <t>NICOLAS SALAS GRAJALES</t>
  </si>
  <si>
    <t>AUXILIAR ADMINISTRATIVO</t>
  </si>
  <si>
    <t>ASESOR</t>
  </si>
  <si>
    <t>IAN CRISTIAN SOTO FELIX</t>
  </si>
  <si>
    <t>Actividad: 0002</t>
  </si>
  <si>
    <t>JENCY IVERSON CARABALLO GUZMAN</t>
  </si>
  <si>
    <t>BERTHA LIDIA ESPINOSA PEREZ</t>
  </si>
  <si>
    <t>ENC. DIVISION DE GESTION DE ADMISION ACADEMICA</t>
  </si>
  <si>
    <t>LEA PAULINO MORALES</t>
  </si>
  <si>
    <t>COORDINADOR ACADEMICO</t>
  </si>
  <si>
    <t>RUDELANIA FRIAS NIVAR</t>
  </si>
  <si>
    <t>AUXILIAR ACADEMICO</t>
  </si>
  <si>
    <t>NANCY MIGUELINA DRULLARD FELIZ</t>
  </si>
  <si>
    <t>ANA PATRICIA CASTRO MENDOZA</t>
  </si>
  <si>
    <t>ALBERT MANUEL FIGUEREO RINCON</t>
  </si>
  <si>
    <t>MIRIAM CAMBERO MARTE</t>
  </si>
  <si>
    <t>ENC. DIVISION ADMISION Y REGISTRO ACADEMICO</t>
  </si>
  <si>
    <t>ISAAC ESPINOSA GUZMAN</t>
  </si>
  <si>
    <t>RIXI ALONDRA MELO AQUINO</t>
  </si>
  <si>
    <t>CARLOS MANUEL SANTOS</t>
  </si>
  <si>
    <t>ENC. DIVISION DE EXTENCIONES</t>
  </si>
  <si>
    <t>ROGELIA RUBIO CUEVAS</t>
  </si>
  <si>
    <t>EURIDICE WALKIRIA DIAZ LIRANZO</t>
  </si>
  <si>
    <t xml:space="preserve">AUXILIAR ADMINISTRATIVO </t>
  </si>
  <si>
    <t>División de Desarrollo Curricular y Docente</t>
  </si>
  <si>
    <t>LEOPOLDO FIDEL GRULLON GUZMAN</t>
  </si>
  <si>
    <t>SOPORTE USUARIO I</t>
  </si>
  <si>
    <t>ALEXANDER RAMOS PEREZ</t>
  </si>
  <si>
    <t>SOPORTE INFORMATICO</t>
  </si>
  <si>
    <t xml:space="preserve">ESTHER WONG ALCANTARA </t>
  </si>
  <si>
    <t>ENC. DEPARTAMENTO ACREDITACION</t>
  </si>
  <si>
    <t>RHINA YOMIRA PEÑA BELLO</t>
  </si>
  <si>
    <t>JUANA MARIA RODRIGUEZ GARCIA</t>
  </si>
  <si>
    <t>JOSE AMAURIS NOBLE JIMENEZ</t>
  </si>
  <si>
    <t>ASISTENTE DE LA DIRECCION GENERAL</t>
  </si>
  <si>
    <t>JONATHAN FRANCISCO CORNIELLE HIDALGO</t>
  </si>
  <si>
    <t>IVIS NEWILL MONTERO MATOS</t>
  </si>
  <si>
    <t>PAMELA ARACHE</t>
  </si>
  <si>
    <t>EDWARD MARTINEZ POZO</t>
  </si>
  <si>
    <t>VICTOR ALFONSO MORILLO GONZALEZ</t>
  </si>
  <si>
    <t>ASISTENTE DEL SUBDIRECTOR</t>
  </si>
  <si>
    <t>Genero</t>
  </si>
  <si>
    <t>ENC. DIVISION DE TECNOLOGIAS DE LA INFORMACION Y COMUNICACION</t>
  </si>
  <si>
    <t>ENC. INTERINA DEPTO. DE DESARROLLO INSTITUCIONAL Y CALIDAD</t>
  </si>
  <si>
    <t>M</t>
  </si>
  <si>
    <t>F</t>
  </si>
  <si>
    <t>SADAN SEBASTIAN SURIEL DELORBE</t>
  </si>
  <si>
    <t>RUT SOLANGE GUZMAN ADAMES</t>
  </si>
  <si>
    <t xml:space="preserve">                              PREPARADO POR:</t>
  </si>
  <si>
    <t>ENC. ADMINISTRATIVO FINANCIERO</t>
  </si>
  <si>
    <t>DAF: 01</t>
  </si>
  <si>
    <t>Sub Capitulo: 01</t>
  </si>
  <si>
    <t>Capitulo: 0221</t>
  </si>
  <si>
    <t>UE: 0002</t>
  </si>
  <si>
    <t>Programa: 17</t>
  </si>
  <si>
    <t>Sub Programa: 02</t>
  </si>
  <si>
    <t>Proyecto: 0</t>
  </si>
  <si>
    <t>Cuenta: 2.1.1.1.0.1</t>
  </si>
  <si>
    <t>Fondo: 0100</t>
  </si>
  <si>
    <t>Ingreso Bruto</t>
  </si>
  <si>
    <t>Otros Desc.</t>
  </si>
  <si>
    <t>Total Desc.</t>
  </si>
  <si>
    <t>Neto</t>
  </si>
  <si>
    <t>Total General:</t>
  </si>
  <si>
    <t>Sub Total:</t>
  </si>
  <si>
    <t>Sub-Capitulo: 01</t>
  </si>
  <si>
    <t>YASAIRA ENCARNACION LARA</t>
  </si>
  <si>
    <t>DEURI LARA SUAREZ</t>
  </si>
  <si>
    <t>ANA LUISA ROMERO</t>
  </si>
  <si>
    <t>ANALISTA DE DESARROLLO INSTITUCIONAL</t>
  </si>
  <si>
    <t>JULANY VALENTINA CUESTA GUZMAN</t>
  </si>
  <si>
    <t>COORDINADOR TECNICO GRAL.</t>
  </si>
  <si>
    <t>Sección de Libre Acceso a la información</t>
  </si>
  <si>
    <t>Sección de Presupuesto</t>
  </si>
  <si>
    <t xml:space="preserve">Departamento de Formación Docente </t>
  </si>
  <si>
    <t xml:space="preserve">Departamento de Investigación e Innovación </t>
  </si>
  <si>
    <r>
      <t xml:space="preserve">ANGEL LEONARDO PLATA VENTURA </t>
    </r>
    <r>
      <rPr>
        <i/>
        <sz val="12"/>
        <color rgb="FF000000"/>
        <rFont val="Segoe UI "/>
      </rPr>
      <t>(San Francisco de Macorís)</t>
    </r>
  </si>
  <si>
    <r>
      <t xml:space="preserve">KIRSY ALANA MEJIA UBIERA </t>
    </r>
    <r>
      <rPr>
        <i/>
        <sz val="12"/>
        <color rgb="FF000000"/>
        <rFont val="Segoe UI "/>
      </rPr>
      <t>(San Pedro de Macorís)</t>
    </r>
  </si>
  <si>
    <r>
      <t>MARIO RODRIGUEZ MONTERO</t>
    </r>
    <r>
      <rPr>
        <i/>
        <sz val="12"/>
        <color rgb="FF000000"/>
        <rFont val="Segoe UI "/>
      </rPr>
      <t xml:space="preserve"> (San Juan de la Maguana)</t>
    </r>
  </si>
  <si>
    <r>
      <t xml:space="preserve">BELLANIRIS SANTOS REYES </t>
    </r>
    <r>
      <rPr>
        <i/>
        <sz val="12"/>
        <color rgb="FF000000"/>
        <rFont val="Segoe UI "/>
      </rPr>
      <t>(La Vega)</t>
    </r>
  </si>
  <si>
    <r>
      <t xml:space="preserve">YORCITO MATOS SANTOS </t>
    </r>
    <r>
      <rPr>
        <i/>
        <sz val="12"/>
        <color rgb="FF000000"/>
        <rFont val="Segoe UI "/>
      </rPr>
      <t>(Baní)</t>
    </r>
  </si>
  <si>
    <r>
      <t xml:space="preserve">RAMON FERNANDO TAVAREZ REYNOSO </t>
    </r>
    <r>
      <rPr>
        <i/>
        <sz val="12"/>
        <color rgb="FF000000"/>
        <rFont val="Segoe UI "/>
      </rPr>
      <t>(Santiago de los Caballeros)</t>
    </r>
  </si>
  <si>
    <t>Departamento de Recursos Formativos Digitales</t>
  </si>
  <si>
    <t>División de Admisión e Información</t>
  </si>
  <si>
    <t>ALEXANDRA ACOSTA</t>
  </si>
  <si>
    <t>HILDA ARASELIS CASTRO HUGGINS</t>
  </si>
  <si>
    <t>ANALISTA DE ACREDITACION Y CERTIFICACION</t>
  </si>
  <si>
    <t>HEIDI CAROLINA DE LA CRUZ</t>
  </si>
  <si>
    <t>AURELINA ROJAS</t>
  </si>
  <si>
    <t>JUANA ELENA RODRIGUEZ VASQUEZ</t>
  </si>
  <si>
    <t>JOSMAIRY ESTEFANIA MONTOLIO PEREZ</t>
  </si>
  <si>
    <t>OTRO DESC</t>
  </si>
  <si>
    <t>TOTAL INGRESOS</t>
  </si>
  <si>
    <t>TOTAL DESC</t>
  </si>
  <si>
    <t>TOTAL NETO</t>
  </si>
  <si>
    <t>Departamento de Tecnologías de la información y Comunicación</t>
  </si>
  <si>
    <t xml:space="preserve">DEILIN MATOS </t>
  </si>
  <si>
    <t>NF</t>
  </si>
  <si>
    <t>NI</t>
  </si>
  <si>
    <t>TOTALES</t>
  </si>
  <si>
    <t>WINSTON RAFAEL CABRERA ENCARNACION</t>
  </si>
  <si>
    <t>AYUDANTE DE MATENIMIENTO</t>
  </si>
  <si>
    <t>División de Coordinación de Profesionalización</t>
  </si>
  <si>
    <t>TOTALES GENERAL</t>
  </si>
  <si>
    <t xml:space="preserve">TÉCNICO ADMINISTRATIVO         </t>
  </si>
  <si>
    <t>BIENVENIDO ROSARIO CEBALLOS (Santiago de los Caballeros)</t>
  </si>
  <si>
    <t>BRYAN ANEURYS CABRERA RODRÍGUEZ</t>
  </si>
  <si>
    <t xml:space="preserve">CHOFER         </t>
  </si>
  <si>
    <t>DEILIN RICARDO MATOS CARRASCO</t>
  </si>
  <si>
    <t>RESPONSABLE ACCESO A LA INFORMACION  RAI</t>
  </si>
  <si>
    <t>RANDY ANTHONY MARTINEZ LEYBA</t>
  </si>
  <si>
    <t xml:space="preserve">ENC. DEPARTAMENTO INVESTIGACION         </t>
  </si>
  <si>
    <t>MARIA ALEJANDRINA MELENDEZ GERALDO</t>
  </si>
  <si>
    <t xml:space="preserve">AUXILIAR ADMINISTRATIVO         </t>
  </si>
  <si>
    <t>ROSA MARIA BONILLA MONTERO</t>
  </si>
  <si>
    <t xml:space="preserve">BERONICA BONILLA </t>
  </si>
  <si>
    <t xml:space="preserve">COORDINADOR ACADÉMICO         </t>
  </si>
  <si>
    <t>DRIADES NAYADE  FERRERAS GOMEZ</t>
  </si>
  <si>
    <t>NS</t>
  </si>
  <si>
    <t>MILCO JUNIOR PILARTE RODRÍGUEZ</t>
  </si>
  <si>
    <t>MENSAJERO EXTERNO</t>
  </si>
  <si>
    <t>Nsuplencia</t>
  </si>
  <si>
    <r>
      <t xml:space="preserve">INSTITUTO NACIONAL DE ADMINISTRACIÓN PÚBLICA 
(INAP)
</t>
    </r>
    <r>
      <rPr>
        <b/>
        <sz val="12"/>
        <color theme="1"/>
        <rFont val="Segoe UI "/>
      </rPr>
      <t>NÓMINA DE PERSONAL FIJO, CORRESPONDIENTE AL MES DE OCTUBRE 2024</t>
    </r>
  </si>
  <si>
    <t xml:space="preserve">                                                    SRA. IVIS N. MONTERO MATOS</t>
  </si>
  <si>
    <t xml:space="preserve">                                   CONTADORA</t>
  </si>
  <si>
    <t>SUPLENCIA</t>
  </si>
  <si>
    <t>SR. GREGORIO MONTERO</t>
  </si>
  <si>
    <t>FIOR D ALIZA BALDAYAC HERRERA</t>
  </si>
  <si>
    <t>MIGUELINA CORPORAN RODRIGUEZ</t>
  </si>
  <si>
    <t xml:space="preserve">CESAR JOEL PERALTA SUERO                                                                                                                                                        </t>
  </si>
  <si>
    <t>FIJO TOTALTES 2024</t>
  </si>
  <si>
    <t>INTERINO TOTALES</t>
  </si>
  <si>
    <t>Almacén</t>
  </si>
  <si>
    <t>Departamento Técnico Académico</t>
  </si>
  <si>
    <r>
      <t xml:space="preserve">INSTITUTO NACIONAL DE ADMINISTRACIÓN PÚBLICA 
(INAP)
</t>
    </r>
    <r>
      <rPr>
        <b/>
        <sz val="12"/>
        <color theme="1"/>
        <rFont val="Segoe UI"/>
        <family val="2"/>
      </rPr>
      <t>NÓMINA DE PERSONAL CONTRATADO CON CARÁCTER TEMPORAL, CORRESPONDIENTES AL MES DE OCTUBRE 2024</t>
    </r>
  </si>
  <si>
    <t>Capitulo: 221</t>
  </si>
  <si>
    <t>Cuenta: 2.1.1.2.0.8</t>
  </si>
  <si>
    <t>Nombramiento Temporal</t>
  </si>
  <si>
    <t>ANGEL PASTOR DE JESUS MORENO GARCIA</t>
  </si>
  <si>
    <t>ENCARGADO DEL CENTRO DE DOCUMENTACION</t>
  </si>
  <si>
    <t>SERVIDOR PÚBLICO CONTRATADO</t>
  </si>
  <si>
    <t>LEONCIO JIMENEZ ORTIZ</t>
  </si>
  <si>
    <t>ANALISTA FINANCIERO</t>
  </si>
  <si>
    <t>MARTIN APOLONIO SANCHEZ ARTILES</t>
  </si>
  <si>
    <t>ENCARGADO DE LA DIVISION ADMINISTRATIVA</t>
  </si>
  <si>
    <t>ELVINALISA DEL CARMEN ALMONTE REODRIGUEZ</t>
  </si>
  <si>
    <t>ENCARGADO OFICINA REGIONAL NORTE</t>
  </si>
  <si>
    <t xml:space="preserve">                           </t>
  </si>
  <si>
    <t>ELERSON ANTONIO ORTEGA BRAZOBAN</t>
  </si>
  <si>
    <t>TECNICO ADMINISTRATIVO</t>
  </si>
  <si>
    <t>01/10/2022- 01/04/2023</t>
  </si>
  <si>
    <t>ARMANDO JOSE RABASSA ROSARIO</t>
  </si>
  <si>
    <t>DISEÑADOR GRAFICO</t>
  </si>
  <si>
    <t>DIANA STEFANY MARCANO TAVAREZ</t>
  </si>
  <si>
    <t>ENC. RECURSOS HUMANOS</t>
  </si>
  <si>
    <t>03/09/2022- 03/03/2023</t>
  </si>
  <si>
    <t>DEPARTAMENTO DE FORMACIÓN DOCENTE</t>
  </si>
  <si>
    <t>MASSIEL ALEYKA RAMÍREZ DE LOS SANTOS</t>
  </si>
  <si>
    <t xml:space="preserve">Analista de Programación Académica         </t>
  </si>
  <si>
    <t>MELISSA DE LA ROSA RODRÍGUEZ</t>
  </si>
  <si>
    <t>DIVISIÓN DE CONTABILIDAD</t>
  </si>
  <si>
    <t>YILIAM DE LA ROSA MALDONADO</t>
  </si>
  <si>
    <t xml:space="preserve">TÉCNICO DE CONTABILIDAD         </t>
  </si>
  <si>
    <t>DEPARTAMENTO DE PLANIFICACIÓN Y DESARROLLO</t>
  </si>
  <si>
    <t>NELSON ANTONIO DURAN CAMILO</t>
  </si>
  <si>
    <t xml:space="preserve">ENCARGADO DEL DEPARTAMENTO DE PLANIFICACIÓN Y DESARROLLO       </t>
  </si>
  <si>
    <t>Division Administrativa</t>
  </si>
  <si>
    <t>HALINSON HIPOLITO DE LA CRUZ JIMENEZ</t>
  </si>
  <si>
    <t xml:space="preserve">ENCARGADO/A SECCION DE ALMACEN         </t>
  </si>
  <si>
    <t>01/07/2022- 01/01/2023</t>
  </si>
  <si>
    <t>Seccion de Compras y Contrataciones</t>
  </si>
  <si>
    <t>EUGENIO EMILIO MORETA PEREZ</t>
  </si>
  <si>
    <t>UE: 002</t>
  </si>
  <si>
    <t>Departamento de Investigacion e Innovacion</t>
  </si>
  <si>
    <t>MABEL ARLETTE FERNANDEZ MATEO</t>
  </si>
  <si>
    <t xml:space="preserve">ENCARGADO (A) FORMULACION, MONITOREO Y EVALUACION PPP         </t>
  </si>
  <si>
    <t>01/08/2022- 01/02/2023</t>
  </si>
  <si>
    <t>DEANNYS MILAGROS GONZALEZ JIMENEZ</t>
  </si>
  <si>
    <t>CARMEN DAIANA GONZALEZ MOREL</t>
  </si>
  <si>
    <t>ANALISTA DE INVESTIGACION</t>
  </si>
  <si>
    <t>Departamento de Acreditación y Certificación</t>
  </si>
  <si>
    <t>ARLENE  IRENE BENCOSME REYES</t>
  </si>
  <si>
    <t>ANALISTA DE ACREDITACION Y CE</t>
  </si>
  <si>
    <t>PAOLA ANNEL RODRIGUEZ GRACIANO</t>
  </si>
  <si>
    <t>ANALISTA DE ACREDITACION</t>
  </si>
  <si>
    <t>18/08/2022- 18/02/2023</t>
  </si>
  <si>
    <t>MARIO ALBERTO CRUSSET NUÑEZ</t>
  </si>
  <si>
    <t>15/06/2022- 15/12/2022</t>
  </si>
  <si>
    <t>TANIA MARIA HERNANDEZ BEATO</t>
  </si>
  <si>
    <t>01/09/2023- 03/02/2024</t>
  </si>
  <si>
    <t xml:space="preserve">  </t>
  </si>
  <si>
    <t>DIVISIÓN DE DESARROLLO CURRICULAR Y DOCENTE</t>
  </si>
  <si>
    <t>EVELYN DE LOS ANGELES CHAMAH MARTIN</t>
  </si>
  <si>
    <t>ENCARGADO ACADEMICO</t>
  </si>
  <si>
    <t>EVELYN AMADOR CASTILLO</t>
  </si>
  <si>
    <t>COORDINADORA ACADEMICO</t>
  </si>
  <si>
    <t>JUAN DE LA ROSA BELLO CUEVAS</t>
  </si>
  <si>
    <t>FAUSTINA PÉREZ DE CASTILLO</t>
  </si>
  <si>
    <t>10/08/2022- 10/02/2023</t>
  </si>
  <si>
    <t>GISSEL MANZUETA NUÑEZ</t>
  </si>
  <si>
    <t>YANIRIS ALTAGRACIA ESPINAL JORGE</t>
  </si>
  <si>
    <t>Dpto.  Gestión de la Formación</t>
  </si>
  <si>
    <t>JULIO CESAR CASTRO</t>
  </si>
  <si>
    <t>División de Gestión Académica</t>
  </si>
  <si>
    <t>ELSA ALEJANDRINA CARRASCO VARGAS</t>
  </si>
  <si>
    <t xml:space="preserve">ENCARGADO DEPARTAMENTO DE FORMACION DOCENTE         </t>
  </si>
  <si>
    <t xml:space="preserve">                                          SRA. IVIS N. MONTERO MATOS</t>
  </si>
  <si>
    <t xml:space="preserve">                           CONTADORA</t>
  </si>
  <si>
    <r>
      <t xml:space="preserve">INSTITUTO NACIONAL DE ADMINISTRACIÓN PÚBLICA 
(INAP)
</t>
    </r>
    <r>
      <rPr>
        <b/>
        <sz val="12"/>
        <color theme="1"/>
        <rFont val="Segoe UI"/>
        <family val="2"/>
      </rPr>
      <t>NÓMINA DE PERSONAL DE VIGILANCIA, CORRESPONDIENTE AL MES DE OCTUBRE 2024</t>
    </r>
  </si>
  <si>
    <t>Cuenta: 2.1.2.2.0.5</t>
  </si>
  <si>
    <t>Direccion General</t>
  </si>
  <si>
    <t>JAIRO RAFAEL RODRIGUEZ ORTIZ</t>
  </si>
  <si>
    <t>ASISTENTE DE SEGURIDAD</t>
  </si>
  <si>
    <t>PERSONAL DE VIGILANCIA</t>
  </si>
  <si>
    <t>RODRIGO ADONIS GOMEZ ARACENA</t>
  </si>
  <si>
    <t>ENC. SEGURIDAD</t>
  </si>
  <si>
    <t>MANUEL VIZCAINO VIZCAINO</t>
  </si>
  <si>
    <t>MIEMBRO DE SEGURIDAD</t>
  </si>
  <si>
    <t>YAIRENIS PAREDES CASTILLO</t>
  </si>
  <si>
    <t>ROSA MARIA GARCIA CEPEDA</t>
  </si>
  <si>
    <t>SEGURIDAD</t>
  </si>
  <si>
    <t>ABELIZARDO ESPINOSA GOMEZ</t>
  </si>
  <si>
    <t>OFICIAL VIGILANCIA RECEPCION</t>
  </si>
  <si>
    <t>RICHAL IVAN LUIS FELIZ</t>
  </si>
  <si>
    <t>MAYELIN DAHYANA NUÑEZ SILVERIO</t>
  </si>
  <si>
    <t>FELIX MANUEL DE LA ROSA MOTA</t>
  </si>
  <si>
    <t xml:space="preserve">SEGURIDAD DEL DESPACHO         </t>
  </si>
  <si>
    <t>WANYI SANCHEZ 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</si>
</sst>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1C0A]#,##0.00;\-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Segoe UI "/>
    </font>
    <font>
      <b/>
      <sz val="14"/>
      <color theme="1"/>
      <name val="Segoe UI 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Segoe UI "/>
    </font>
    <font>
      <sz val="12"/>
      <color indexed="8"/>
      <name val="Segoe UI"/>
      <family val="2"/>
    </font>
    <font>
      <sz val="12"/>
      <color theme="1"/>
      <name val="Segoe UI "/>
    </font>
    <font>
      <sz val="12"/>
      <color indexed="8"/>
      <name val="Segoe UI "/>
    </font>
    <font>
      <b/>
      <sz val="12"/>
      <color indexed="8"/>
      <name val="Segoe UI "/>
    </font>
    <font>
      <sz val="12"/>
      <name val="Segoe UI "/>
    </font>
    <font>
      <sz val="11"/>
      <color theme="1"/>
      <name val="Segoe UI "/>
    </font>
    <font>
      <sz val="12"/>
      <color rgb="FF000000"/>
      <name val="Segoe UI "/>
    </font>
    <font>
      <i/>
      <sz val="12"/>
      <color rgb="FF000000"/>
      <name val="Segoe UI 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4"/>
      <name val="Calibri"/>
      <family val="2"/>
      <scheme val="minor"/>
    </font>
    <font>
      <sz val="11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b/>
      <sz val="12"/>
      <color indexed="8"/>
      <name val="Segoe UI"/>
      <family val="2"/>
    </font>
    <font>
      <b/>
      <sz val="20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1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10" fillId="0" borderId="0" xfId="0" applyFont="1" applyAlignment="1">
      <alignment horizontal="center" vertical="center" wrapText="1"/>
    </xf>
    <xf numFmtId="43" fontId="11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10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3" fontId="11" fillId="0" borderId="0" xfId="1" applyFont="1" applyFill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/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43" fontId="0" fillId="0" borderId="0" xfId="1" applyFont="1"/>
    <xf numFmtId="3" fontId="0" fillId="0" borderId="0" xfId="0" applyNumberFormat="1"/>
    <xf numFmtId="4" fontId="10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vertical="center"/>
    </xf>
    <xf numFmtId="43" fontId="11" fillId="0" borderId="2" xfId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43" fontId="10" fillId="0" borderId="2" xfId="1" applyFont="1" applyFill="1" applyBorder="1" applyAlignment="1">
      <alignment horizontal="right" vertical="center" wrapText="1"/>
    </xf>
    <xf numFmtId="43" fontId="11" fillId="0" borderId="2" xfId="1" applyFont="1" applyFill="1" applyBorder="1" applyAlignment="1">
      <alignment horizontal="center" vertical="center" wrapText="1"/>
    </xf>
    <xf numFmtId="43" fontId="11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43" fontId="11" fillId="0" borderId="2" xfId="1" applyFont="1" applyBorder="1" applyAlignment="1">
      <alignment horizontal="center" vertical="center"/>
    </xf>
    <xf numFmtId="43" fontId="11" fillId="0" borderId="2" xfId="1" applyFont="1" applyFill="1" applyBorder="1" applyAlignment="1">
      <alignment vertical="center" wrapText="1"/>
    </xf>
    <xf numFmtId="43" fontId="11" fillId="0" borderId="2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3" borderId="0" xfId="0" applyFill="1"/>
    <xf numFmtId="4" fontId="11" fillId="3" borderId="2" xfId="0" applyNumberFormat="1" applyFont="1" applyFill="1" applyBorder="1" applyAlignment="1">
      <alignment horizontal="right" vertical="center"/>
    </xf>
    <xf numFmtId="43" fontId="11" fillId="3" borderId="2" xfId="1" applyFont="1" applyFill="1" applyBorder="1" applyAlignment="1">
      <alignment horizontal="right" vertical="center" wrapText="1"/>
    </xf>
    <xf numFmtId="43" fontId="11" fillId="0" borderId="2" xfId="1" applyFont="1" applyBorder="1" applyAlignment="1">
      <alignment vertical="center" wrapText="1"/>
    </xf>
    <xf numFmtId="0" fontId="13" fillId="0" borderId="2" xfId="0" applyFont="1" applyBorder="1" applyAlignment="1">
      <alignment wrapText="1"/>
    </xf>
    <xf numFmtId="43" fontId="11" fillId="0" borderId="2" xfId="1" applyFont="1" applyBorder="1" applyAlignment="1">
      <alignment horizontal="left" vertical="center" wrapText="1"/>
    </xf>
    <xf numFmtId="43" fontId="10" fillId="0" borderId="2" xfId="1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43" fontId="11" fillId="0" borderId="0" xfId="1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4" borderId="0" xfId="0" applyFill="1"/>
    <xf numFmtId="0" fontId="0" fillId="4" borderId="2" xfId="0" applyFill="1" applyBorder="1"/>
    <xf numFmtId="0" fontId="3" fillId="4" borderId="2" xfId="0" applyFont="1" applyFill="1" applyBorder="1" applyAlignment="1">
      <alignment horizontal="center" vertical="center"/>
    </xf>
    <xf numFmtId="3" fontId="0" fillId="4" borderId="0" xfId="0" applyNumberFormat="1" applyFill="1"/>
    <xf numFmtId="0" fontId="16" fillId="4" borderId="2" xfId="0" applyFont="1" applyFill="1" applyBorder="1"/>
    <xf numFmtId="43" fontId="10" fillId="4" borderId="2" xfId="1" applyFont="1" applyFill="1" applyBorder="1" applyAlignment="1">
      <alignment horizontal="right" vertical="center" wrapText="1"/>
    </xf>
    <xf numFmtId="4" fontId="0" fillId="4" borderId="2" xfId="0" applyNumberFormat="1" applyFill="1" applyBorder="1"/>
    <xf numFmtId="4" fontId="0" fillId="4" borderId="2" xfId="0" applyNumberFormat="1" applyFill="1" applyBorder="1" applyAlignment="1">
      <alignment horizontal="right"/>
    </xf>
    <xf numFmtId="3" fontId="16" fillId="4" borderId="2" xfId="0" applyNumberFormat="1" applyFont="1" applyFill="1" applyBorder="1"/>
    <xf numFmtId="4" fontId="16" fillId="4" borderId="2" xfId="0" applyNumberFormat="1" applyFont="1" applyFill="1" applyBorder="1"/>
    <xf numFmtId="4" fontId="0" fillId="4" borderId="0" xfId="0" applyNumberFormat="1" applyFill="1"/>
    <xf numFmtId="4" fontId="0" fillId="4" borderId="4" xfId="0" applyNumberFormat="1" applyFill="1" applyBorder="1"/>
    <xf numFmtId="43" fontId="0" fillId="4" borderId="0" xfId="1" applyFont="1" applyFill="1"/>
    <xf numFmtId="43" fontId="10" fillId="4" borderId="0" xfId="1" applyFont="1" applyFill="1" applyBorder="1" applyAlignment="1">
      <alignment horizontal="right" vertical="center" wrapText="1"/>
    </xf>
    <xf numFmtId="4" fontId="10" fillId="4" borderId="0" xfId="0" applyNumberFormat="1" applyFont="1" applyFill="1" applyAlignment="1">
      <alignment horizontal="right" vertical="center"/>
    </xf>
    <xf numFmtId="4" fontId="10" fillId="4" borderId="0" xfId="0" applyNumberFormat="1" applyFont="1" applyFill="1" applyAlignment="1">
      <alignment vertical="center"/>
    </xf>
    <xf numFmtId="0" fontId="16" fillId="4" borderId="0" xfId="0" applyFont="1" applyFill="1"/>
    <xf numFmtId="3" fontId="16" fillId="4" borderId="0" xfId="0" applyNumberFormat="1" applyFont="1" applyFill="1"/>
    <xf numFmtId="4" fontId="16" fillId="4" borderId="0" xfId="0" applyNumberFormat="1" applyFont="1" applyFill="1"/>
    <xf numFmtId="0" fontId="3" fillId="4" borderId="0" xfId="0" applyFont="1" applyFill="1" applyAlignment="1">
      <alignment horizontal="center" vertical="center"/>
    </xf>
    <xf numFmtId="0" fontId="6" fillId="4" borderId="0" xfId="0" applyFont="1" applyFill="1"/>
    <xf numFmtId="43" fontId="0" fillId="4" borderId="0" xfId="1" applyFont="1" applyFill="1" applyAlignment="1">
      <alignment horizontal="right"/>
    </xf>
    <xf numFmtId="4" fontId="0" fillId="4" borderId="0" xfId="0" applyNumberFormat="1" applyFill="1" applyAlignment="1">
      <alignment horizontal="left"/>
    </xf>
    <xf numFmtId="4" fontId="6" fillId="4" borderId="0" xfId="0" applyNumberFormat="1" applyFont="1" applyFill="1"/>
    <xf numFmtId="43" fontId="11" fillId="4" borderId="2" xfId="1" applyFont="1" applyFill="1" applyBorder="1" applyAlignment="1">
      <alignment horizontal="center" vertical="center" wrapText="1"/>
    </xf>
    <xf numFmtId="2" fontId="11" fillId="4" borderId="2" xfId="1" applyNumberFormat="1" applyFont="1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left"/>
    </xf>
    <xf numFmtId="4" fontId="17" fillId="4" borderId="2" xfId="0" applyNumberFormat="1" applyFont="1" applyFill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43" fontId="0" fillId="4" borderId="2" xfId="1" applyFont="1" applyFill="1" applyBorder="1"/>
    <xf numFmtId="43" fontId="11" fillId="0" borderId="0" xfId="1" applyFont="1" applyFill="1" applyBorder="1" applyAlignment="1">
      <alignment vertical="center" wrapText="1"/>
    </xf>
    <xf numFmtId="43" fontId="11" fillId="0" borderId="0" xfId="1" applyFont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vertical="center" wrapText="1"/>
    </xf>
    <xf numFmtId="43" fontId="11" fillId="3" borderId="0" xfId="1" applyFont="1" applyFill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164" fontId="22" fillId="0" borderId="0" xfId="0" applyNumberFormat="1" applyFont="1" applyAlignment="1">
      <alignment horizontal="right" vertical="center" wrapText="1" readingOrder="1"/>
    </xf>
    <xf numFmtId="43" fontId="0" fillId="4" borderId="2" xfId="0" applyNumberFormat="1" applyFill="1" applyBorder="1"/>
    <xf numFmtId="4" fontId="0" fillId="3" borderId="0" xfId="0" applyNumberFormat="1" applyFill="1"/>
    <xf numFmtId="43" fontId="0" fillId="3" borderId="0" xfId="0" applyNumberFormat="1" applyFill="1"/>
    <xf numFmtId="0" fontId="24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16" fillId="0" borderId="2" xfId="0" applyFont="1" applyBorder="1"/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16" fillId="0" borderId="2" xfId="0" applyNumberFormat="1" applyFont="1" applyBorder="1"/>
    <xf numFmtId="4" fontId="16" fillId="0" borderId="2" xfId="0" applyNumberFormat="1" applyFont="1" applyBorder="1"/>
    <xf numFmtId="0" fontId="12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vertical="center"/>
    </xf>
    <xf numFmtId="43" fontId="9" fillId="0" borderId="2" xfId="1" applyFont="1" applyFill="1" applyBorder="1" applyAlignment="1">
      <alignment horizontal="right" vertical="center" wrapText="1"/>
    </xf>
    <xf numFmtId="43" fontId="7" fillId="0" borderId="2" xfId="1" applyFont="1" applyFill="1" applyBorder="1" applyAlignment="1">
      <alignment horizontal="right" vertical="center" wrapText="1"/>
    </xf>
    <xf numFmtId="43" fontId="10" fillId="0" borderId="2" xfId="1" applyFont="1" applyFill="1" applyBorder="1" applyAlignment="1">
      <alignment vertical="center" wrapText="1"/>
    </xf>
    <xf numFmtId="2" fontId="10" fillId="0" borderId="2" xfId="1" applyNumberFormat="1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43" fontId="10" fillId="0" borderId="2" xfId="1" applyFont="1" applyFill="1" applyBorder="1" applyAlignment="1">
      <alignment horizontal="center" vertical="center" wrapText="1"/>
    </xf>
    <xf numFmtId="0" fontId="10" fillId="0" borderId="2" xfId="1" applyNumberFormat="1" applyFont="1" applyFill="1" applyBorder="1" applyAlignment="1">
      <alignment horizontal="left" vertical="center" wrapText="1"/>
    </xf>
    <xf numFmtId="43" fontId="10" fillId="0" borderId="2" xfId="1" applyFont="1" applyFill="1" applyBorder="1" applyAlignment="1">
      <alignment horizontal="center" vertical="center"/>
    </xf>
    <xf numFmtId="4" fontId="8" fillId="0" borderId="2" xfId="0" applyNumberFormat="1" applyFont="1" applyBorder="1" applyAlignment="1">
      <alignment vertical="center"/>
    </xf>
    <xf numFmtId="0" fontId="0" fillId="0" borderId="2" xfId="0" applyBorder="1" applyAlignment="1">
      <alignment horizontal="center"/>
    </xf>
    <xf numFmtId="164" fontId="22" fillId="0" borderId="2" xfId="0" applyNumberFormat="1" applyFont="1" applyBorder="1" applyAlignment="1">
      <alignment horizontal="right" vertical="center" wrapText="1" readingOrder="1"/>
    </xf>
    <xf numFmtId="164" fontId="23" fillId="0" borderId="2" xfId="0" applyNumberFormat="1" applyFont="1" applyBorder="1" applyAlignment="1">
      <alignment horizontal="right" vertical="center" wrapText="1" readingOrder="1"/>
    </xf>
    <xf numFmtId="0" fontId="25" fillId="0" borderId="2" xfId="0" applyFont="1" applyBorder="1" applyAlignment="1">
      <alignment wrapText="1"/>
    </xf>
    <xf numFmtId="0" fontId="26" fillId="0" borderId="2" xfId="0" applyFont="1" applyBorder="1" applyAlignment="1">
      <alignment wrapText="1"/>
    </xf>
    <xf numFmtId="0" fontId="26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43" fontId="8" fillId="0" borderId="2" xfId="1" applyFont="1" applyFill="1" applyBorder="1" applyAlignment="1">
      <alignment horizontal="right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4" fontId="9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4" fontId="26" fillId="0" borderId="2" xfId="0" applyNumberFormat="1" applyFont="1" applyBorder="1" applyAlignment="1">
      <alignment horizontal="center"/>
    </xf>
    <xf numFmtId="43" fontId="11" fillId="0" borderId="0" xfId="1" applyFont="1" applyFill="1" applyAlignment="1">
      <alignment horizontal="center" vertical="center" wrapText="1"/>
    </xf>
    <xf numFmtId="43" fontId="11" fillId="0" borderId="0" xfId="1" applyFont="1" applyFill="1" applyAlignment="1">
      <alignment horizontal="right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3" fontId="10" fillId="0" borderId="6" xfId="1" applyFont="1" applyFill="1" applyBorder="1" applyAlignment="1">
      <alignment horizontal="right" vertical="center" wrapText="1"/>
    </xf>
    <xf numFmtId="43" fontId="11" fillId="0" borderId="0" xfId="1" applyFont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4" fontId="10" fillId="0" borderId="22" xfId="0" applyNumberFormat="1" applyFont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43" fontId="11" fillId="0" borderId="0" xfId="1" applyFont="1" applyFill="1" applyAlignment="1">
      <alignment horizontal="left" vertical="center"/>
    </xf>
    <xf numFmtId="43" fontId="11" fillId="0" borderId="0" xfId="1" applyFont="1" applyFill="1" applyAlignment="1">
      <alignment horizontal="center" vertical="center"/>
    </xf>
    <xf numFmtId="2" fontId="11" fillId="0" borderId="0" xfId="1" applyNumberFormat="1" applyFont="1" applyFill="1" applyBorder="1" applyAlignment="1">
      <alignment horizontal="right" vertical="center" wrapText="1"/>
    </xf>
    <xf numFmtId="0" fontId="2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4" fontId="29" fillId="0" borderId="1" xfId="0" applyNumberFormat="1" applyFont="1" applyBorder="1" applyAlignment="1">
      <alignment horizontal="right" vertical="center"/>
    </xf>
    <xf numFmtId="0" fontId="27" fillId="0" borderId="14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0" fontId="30" fillId="2" borderId="19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11" fillId="0" borderId="27" xfId="1" applyFont="1" applyFill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left" vertical="center"/>
    </xf>
    <xf numFmtId="43" fontId="8" fillId="0" borderId="0" xfId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horizontal="right" vertical="center"/>
    </xf>
    <xf numFmtId="0" fontId="28" fillId="0" borderId="0" xfId="0" applyFont="1" applyAlignment="1">
      <alignment horizontal="center" vertical="center" wrapText="1"/>
    </xf>
    <xf numFmtId="4" fontId="28" fillId="0" borderId="28" xfId="0" applyNumberFormat="1" applyFont="1" applyBorder="1" applyAlignment="1">
      <alignment horizontal="right" vertical="center"/>
    </xf>
    <xf numFmtId="4" fontId="28" fillId="0" borderId="0" xfId="0" applyNumberFormat="1" applyFont="1" applyAlignment="1">
      <alignment horizontal="center" vertical="center"/>
    </xf>
    <xf numFmtId="43" fontId="28" fillId="0" borderId="0" xfId="0" applyNumberFormat="1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0" fontId="27" fillId="0" borderId="29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30" fillId="2" borderId="33" xfId="0" applyFont="1" applyFill="1" applyBorder="1" applyAlignment="1">
      <alignment horizontal="center" vertical="center"/>
    </xf>
    <xf numFmtId="0" fontId="30" fillId="2" borderId="17" xfId="0" applyFont="1" applyFill="1" applyBorder="1" applyAlignment="1">
      <alignment horizontal="center" vertical="center"/>
    </xf>
    <xf numFmtId="0" fontId="30" fillId="2" borderId="3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2" fontId="8" fillId="0" borderId="0" xfId="1" applyNumberFormat="1" applyFont="1" applyFill="1" applyBorder="1" applyAlignment="1">
      <alignment horizontal="right" vertical="center" wrapText="1"/>
    </xf>
    <xf numFmtId="43" fontId="29" fillId="0" borderId="7" xfId="1" applyFont="1" applyFill="1" applyBorder="1" applyAlignment="1">
      <alignment horizontal="right" vertical="center" wrapText="1"/>
    </xf>
    <xf numFmtId="0" fontId="29" fillId="0" borderId="3" xfId="0" applyFont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right" vertical="center" wrapText="1"/>
    </xf>
    <xf numFmtId="2" fontId="8" fillId="0" borderId="5" xfId="1" applyNumberFormat="1" applyFont="1" applyFill="1" applyBorder="1" applyAlignment="1">
      <alignment horizontal="right" vertical="center" wrapText="1"/>
    </xf>
    <xf numFmtId="43" fontId="8" fillId="0" borderId="5" xfId="1" applyFont="1" applyFill="1" applyBorder="1" applyAlignment="1">
      <alignment vertical="center" wrapText="1"/>
    </xf>
    <xf numFmtId="43" fontId="8" fillId="0" borderId="6" xfId="1" applyFont="1" applyFill="1" applyBorder="1" applyAlignment="1">
      <alignment horizontal="right" vertical="center" wrapText="1"/>
    </xf>
    <xf numFmtId="0" fontId="29" fillId="0" borderId="35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3" fontId="29" fillId="0" borderId="5" xfId="1" applyFont="1" applyFill="1" applyBorder="1" applyAlignment="1">
      <alignment horizontal="right" vertical="center" wrapText="1"/>
    </xf>
    <xf numFmtId="2" fontId="29" fillId="0" borderId="5" xfId="1" applyNumberFormat="1" applyFont="1" applyFill="1" applyBorder="1" applyAlignment="1">
      <alignment horizontal="right" vertical="center" wrapText="1"/>
    </xf>
    <xf numFmtId="43" fontId="29" fillId="0" borderId="6" xfId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14007</xdr:colOff>
      <xdr:row>0</xdr:row>
      <xdr:rowOff>42144</xdr:rowOff>
    </xdr:from>
    <xdr:to>
      <xdr:col>1</xdr:col>
      <xdr:colOff>557093</xdr:colOff>
      <xdr:row>5</xdr:row>
      <xdr:rowOff>171693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CA1134-A99E-5C16-9C1C-941B8DBC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7" y="42144"/>
          <a:ext cx="1817755" cy="11100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1</xdr:col>
      <xdr:colOff>2136321</xdr:colOff>
      <xdr:row>192</xdr:row>
      <xdr:rowOff>13607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DE299B4-7BE1-45B6-8787-8455E964127D}"/>
            </a:ext>
          </a:extLst>
        </xdr:cNvPr>
        <xdr:cNvCxnSpPr/>
      </xdr:nvCxnSpPr>
      <xdr:spPr>
        <a:xfrm>
          <a:off x="0" y="78009750"/>
          <a:ext cx="3429000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653142</xdr:colOff>
      <xdr:row>192</xdr:row>
      <xdr:rowOff>0</xdr:rowOff>
    </xdr:from>
    <xdr:to>
      <xdr:col>11</xdr:col>
      <xdr:colOff>1055915</xdr:colOff>
      <xdr:row>192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4EBDB74-F374-45B3-90D6-5C1FAF5C2E3D}"/>
            </a:ext>
          </a:extLst>
        </xdr:cNvPr>
        <xdr:cNvCxnSpPr/>
      </xdr:nvCxnSpPr>
      <xdr:spPr>
        <a:xfrm>
          <a:off x="17947821" y="80717571"/>
          <a:ext cx="27432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540203</xdr:colOff>
      <xdr:row>192</xdr:row>
      <xdr:rowOff>0</xdr:rowOff>
    </xdr:from>
    <xdr:to>
      <xdr:col>5</xdr:col>
      <xdr:colOff>394607</xdr:colOff>
      <xdr:row>192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DED11E2-7FA4-42DC-9032-6F33E260EC0C}"/>
            </a:ext>
          </a:extLst>
        </xdr:cNvPr>
        <xdr:cNvCxnSpPr/>
      </xdr:nvCxnSpPr>
      <xdr:spPr>
        <a:xfrm>
          <a:off x="8650060" y="80717571"/>
          <a:ext cx="3201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2033681</xdr:colOff>
      <xdr:row>87</xdr:row>
      <xdr:rowOff>1</xdr:rowOff>
    </xdr:from>
    <xdr:to>
      <xdr:col>7</xdr:col>
      <xdr:colOff>369868</xdr:colOff>
      <xdr:row>87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E1FBD327-9DA6-47AB-A450-6B0845517439}"/>
            </a:ext>
          </a:extLst>
        </xdr:cNvPr>
        <xdr:cNvCxnSpPr/>
      </xdr:nvCxnSpPr>
      <xdr:spPr>
        <a:xfrm flipV="1">
          <a:off x="9977531" y="34213801"/>
          <a:ext cx="31939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87</xdr:row>
      <xdr:rowOff>0</xdr:rowOff>
    </xdr:from>
    <xdr:to>
      <xdr:col>2</xdr:col>
      <xdr:colOff>1428750</xdr:colOff>
      <xdr:row>87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35BEC97-0E68-4E44-B7F2-F86085A677E0}"/>
            </a:ext>
          </a:extLst>
        </xdr:cNvPr>
        <xdr:cNvCxnSpPr/>
      </xdr:nvCxnSpPr>
      <xdr:spPr>
        <a:xfrm>
          <a:off x="0" y="34213800"/>
          <a:ext cx="2847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163287</xdr:colOff>
      <xdr:row>1</xdr:row>
      <xdr:rowOff>13607</xdr:rowOff>
    </xdr:from>
    <xdr:to>
      <xdr:col>2</xdr:col>
      <xdr:colOff>629677</xdr:colOff>
      <xdr:row>7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AA2AE0-82E7-4AA4-964A-9B73F856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7" y="13607"/>
          <a:ext cx="1790365" cy="1167493"/>
        </a:xfrm>
        <a:prstGeom prst="rect">
          <a:avLst/>
        </a:prstGeom>
      </xdr:spPr>
    </xdr:pic>
    <xdr:clientData/>
  </xdr:twoCellAnchor>
  <xdr:twoCellAnchor>
    <xdr:from>
      <xdr:col>10</xdr:col>
      <xdr:colOff>1102179</xdr:colOff>
      <xdr:row>87</xdr:row>
      <xdr:rowOff>0</xdr:rowOff>
    </xdr:from>
    <xdr:to>
      <xdr:col>13</xdr:col>
      <xdr:colOff>105117</xdr:colOff>
      <xdr:row>87</xdr:row>
      <xdr:rowOff>185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74CC1A8-6094-4010-9703-BB1757B13E34}"/>
            </a:ext>
          </a:extLst>
        </xdr:cNvPr>
        <xdr:cNvCxnSpPr/>
      </xdr:nvCxnSpPr>
      <xdr:spPr>
        <a:xfrm flipV="1">
          <a:off x="18218604" y="34213800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4</xdr:row>
      <xdr:rowOff>81643</xdr:rowOff>
    </xdr:from>
    <xdr:to>
      <xdr:col>3</xdr:col>
      <xdr:colOff>438151</xdr:colOff>
      <xdr:row>9</xdr:row>
      <xdr:rowOff>102614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EFAAA1-1809-4BD6-BBFD-78D854403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1" y="843643"/>
          <a:ext cx="1104900" cy="9734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ledesma\Downloads\NOMINA%20EMPLEADOS%20FIJOS%20SEPT.2024.xlsx" TargetMode="External"/><Relationship Id="rId1" Type="http://schemas.openxmlformats.org/officeDocument/2006/relationships/externalLinkPath" Target="/Users/laledesma/Downloads/NOMINA%20EMPLEADOS%20FIJOS%20SEPT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Hoja3"/>
    </sheetNames>
    <sheetDataSet>
      <sheetData sheetId="0">
        <row r="43">
          <cell r="O43">
            <v>49000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12"/>
  <sheetViews>
    <sheetView view="pageBreakPreview" zoomScale="68" zoomScaleNormal="70" zoomScaleSheetLayoutView="68" workbookViewId="0">
      <selection activeCell="L195" sqref="A1:L195"/>
    </sheetView>
  </sheetViews>
  <sheetFormatPr baseColWidth="10" defaultRowHeight="15"/>
  <cols>
    <col min="1" max="1" width="19.140625" style="18" customWidth="1"/>
    <col min="2" max="2" width="44.7109375" style="55" customWidth="1"/>
    <col min="3" max="3" width="39.28515625" style="55" customWidth="1"/>
    <col min="4" max="4" width="13" style="2" customWidth="1"/>
    <col min="5" max="5" width="41.42578125" style="6" customWidth="1"/>
    <col min="6" max="6" width="24.5703125" customWidth="1"/>
    <col min="7" max="7" width="18.28515625" customWidth="1"/>
    <col min="8" max="8" width="20.42578125" customWidth="1"/>
    <col min="9" max="9" width="24.140625" customWidth="1"/>
    <col min="10" max="10" width="20.28515625" customWidth="1"/>
    <col min="11" max="11" width="19.28515625" customWidth="1"/>
    <col min="12" max="14" width="15.85546875" customWidth="1"/>
    <col min="15" max="16" width="18.42578125" customWidth="1"/>
    <col min="17" max="17" width="20.7109375" customWidth="1"/>
    <col min="18" max="18" width="18.85546875" customWidth="1"/>
    <col min="19" max="19" width="19" customWidth="1"/>
    <col min="20" max="20" width="18.5703125" customWidth="1"/>
    <col min="21" max="21" width="23.5703125" customWidth="1"/>
    <col min="22" max="22" width="17.5703125" customWidth="1"/>
    <col min="23" max="23" width="19.5703125" customWidth="1"/>
    <col min="24" max="24" width="21.42578125" customWidth="1"/>
    <col min="25" max="25" width="16.42578125" customWidth="1"/>
    <col min="30" max="30" width="17.7109375" customWidth="1"/>
  </cols>
  <sheetData>
    <row r="1" spans="1:25" ht="15" customHeight="1">
      <c r="A1" s="146" t="s">
        <v>249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63"/>
      <c r="N1" s="63"/>
    </row>
    <row r="2" spans="1:25" ht="15" customHeight="1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63"/>
      <c r="N2" s="63"/>
    </row>
    <row r="3" spans="1:25" ht="1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63"/>
      <c r="N3" s="63"/>
    </row>
    <row r="4" spans="1:25" ht="15" customHeight="1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63"/>
      <c r="N4" s="63"/>
    </row>
    <row r="5" spans="1:25" ht="15" customHeight="1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63"/>
      <c r="N5" s="63"/>
    </row>
    <row r="6" spans="1:25" ht="58.5" customHeight="1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63"/>
      <c r="N6" s="63"/>
    </row>
    <row r="7" spans="1:25" s="1" customFormat="1" ht="44.1" customHeight="1">
      <c r="A7" s="33" t="s">
        <v>179</v>
      </c>
      <c r="B7" s="34" t="s">
        <v>178</v>
      </c>
      <c r="C7" s="34" t="s">
        <v>177</v>
      </c>
      <c r="D7" s="33" t="s">
        <v>180</v>
      </c>
      <c r="E7" s="33" t="s">
        <v>181</v>
      </c>
      <c r="F7" s="33" t="s">
        <v>182</v>
      </c>
      <c r="G7" s="33" t="s">
        <v>183</v>
      </c>
      <c r="H7" s="33" t="s">
        <v>1</v>
      </c>
      <c r="I7" s="33" t="s">
        <v>184</v>
      </c>
      <c r="J7" s="33" t="s">
        <v>185</v>
      </c>
      <c r="K7" s="33"/>
      <c r="L7" s="33"/>
      <c r="M7" s="61"/>
      <c r="N7" s="61"/>
    </row>
    <row r="8" spans="1:25" ht="24.95" customHeight="1">
      <c r="A8" s="144" t="s">
        <v>79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61"/>
      <c r="N8" s="61"/>
    </row>
    <row r="9" spans="1:25" ht="30" customHeight="1">
      <c r="A9" s="33" t="s">
        <v>4</v>
      </c>
      <c r="B9" s="34" t="s">
        <v>5</v>
      </c>
      <c r="C9" s="34" t="s">
        <v>6</v>
      </c>
      <c r="D9" s="33" t="s">
        <v>168</v>
      </c>
      <c r="E9" s="33" t="s">
        <v>7</v>
      </c>
      <c r="F9" s="33" t="s">
        <v>186</v>
      </c>
      <c r="G9" s="33" t="s">
        <v>8</v>
      </c>
      <c r="H9" s="33" t="s">
        <v>9</v>
      </c>
      <c r="I9" s="33" t="s">
        <v>10</v>
      </c>
      <c r="J9" s="33" t="s">
        <v>187</v>
      </c>
      <c r="K9" s="33" t="s">
        <v>188</v>
      </c>
      <c r="L9" s="33" t="s">
        <v>189</v>
      </c>
      <c r="M9" s="61"/>
      <c r="N9" s="61"/>
    </row>
    <row r="10" spans="1:25" ht="30" customHeight="1">
      <c r="A10" s="26">
        <v>1</v>
      </c>
      <c r="B10" s="27" t="s">
        <v>17</v>
      </c>
      <c r="C10" s="27" t="s">
        <v>90</v>
      </c>
      <c r="D10" s="23" t="s">
        <v>172</v>
      </c>
      <c r="E10" s="23" t="s">
        <v>16</v>
      </c>
      <c r="F10" s="28">
        <v>70000</v>
      </c>
      <c r="G10" s="28">
        <f t="shared" ref="G10:G23" si="0">F10*0.0287</f>
        <v>2009</v>
      </c>
      <c r="H10" s="28">
        <f>IF(F10&lt;75829.93,F10*0.0304,2305.23)</f>
        <v>2128</v>
      </c>
      <c r="I10" s="28">
        <v>5368.45</v>
      </c>
      <c r="J10" s="28">
        <v>125</v>
      </c>
      <c r="K10" s="28">
        <f>+G10+H10+I10+J10</f>
        <v>9630.4500000000007</v>
      </c>
      <c r="L10" s="28">
        <f>+F10-K10</f>
        <v>60369.55</v>
      </c>
      <c r="M10" s="61"/>
      <c r="N10" s="61"/>
    </row>
    <row r="11" spans="1:25" ht="30" customHeight="1">
      <c r="A11" s="26">
        <v>2</v>
      </c>
      <c r="B11" s="27" t="s">
        <v>11</v>
      </c>
      <c r="C11" s="27" t="s">
        <v>12</v>
      </c>
      <c r="D11" s="23" t="s">
        <v>171</v>
      </c>
      <c r="E11" s="23" t="s">
        <v>13</v>
      </c>
      <c r="F11" s="28">
        <v>225000</v>
      </c>
      <c r="G11" s="28">
        <f t="shared" si="0"/>
        <v>6457.5</v>
      </c>
      <c r="H11" s="28">
        <v>5883.16</v>
      </c>
      <c r="I11" s="28">
        <v>41318.910000000003</v>
      </c>
      <c r="J11" s="28">
        <v>31383.57</v>
      </c>
      <c r="K11" s="28">
        <f>+G11+H11+I11+J11</f>
        <v>85043.140000000014</v>
      </c>
      <c r="L11" s="28">
        <f>+F11-K11</f>
        <v>139956.85999999999</v>
      </c>
      <c r="M11" s="61"/>
      <c r="N11" s="61"/>
    </row>
    <row r="12" spans="1:25" ht="30" customHeight="1">
      <c r="A12" s="26">
        <v>3</v>
      </c>
      <c r="B12" s="27" t="s">
        <v>21</v>
      </c>
      <c r="C12" s="27" t="s">
        <v>22</v>
      </c>
      <c r="D12" s="23" t="s">
        <v>172</v>
      </c>
      <c r="E12" s="23" t="s">
        <v>13</v>
      </c>
      <c r="F12" s="28">
        <v>160000</v>
      </c>
      <c r="G12" s="28">
        <f t="shared" si="0"/>
        <v>4592</v>
      </c>
      <c r="H12" s="28">
        <v>4864</v>
      </c>
      <c r="I12" s="28">
        <v>26218.94</v>
      </c>
      <c r="J12" s="28">
        <v>10525.8</v>
      </c>
      <c r="K12" s="28">
        <v>45778.94</v>
      </c>
      <c r="L12" s="28">
        <f>+F12-K12</f>
        <v>114221.06</v>
      </c>
      <c r="M12" s="61"/>
      <c r="N12" s="61"/>
    </row>
    <row r="13" spans="1:25" ht="30" customHeight="1">
      <c r="A13" s="26">
        <v>4</v>
      </c>
      <c r="B13" s="27" t="s">
        <v>86</v>
      </c>
      <c r="C13" s="27" t="s">
        <v>89</v>
      </c>
      <c r="D13" s="23" t="s">
        <v>171</v>
      </c>
      <c r="E13" s="23" t="s">
        <v>13</v>
      </c>
      <c r="F13" s="28">
        <v>160000</v>
      </c>
      <c r="G13" s="28">
        <f t="shared" si="0"/>
        <v>4592</v>
      </c>
      <c r="H13" s="28">
        <v>4864</v>
      </c>
      <c r="I13" s="28">
        <v>25790.07</v>
      </c>
      <c r="J13" s="28">
        <v>7273.06</v>
      </c>
      <c r="K13" s="28">
        <f t="shared" ref="K13:K23" si="1">+G13+H13+I13+J13</f>
        <v>42519.13</v>
      </c>
      <c r="L13" s="28">
        <f>+F13-K13</f>
        <v>117480.87</v>
      </c>
      <c r="M13" s="61"/>
      <c r="N13" s="61"/>
    </row>
    <row r="14" spans="1:25" ht="30" customHeight="1">
      <c r="A14" s="26">
        <v>5</v>
      </c>
      <c r="B14" s="108" t="s">
        <v>96</v>
      </c>
      <c r="C14" s="27" t="s">
        <v>97</v>
      </c>
      <c r="D14" s="109" t="s">
        <v>172</v>
      </c>
      <c r="E14" s="23" t="s">
        <v>14</v>
      </c>
      <c r="F14" s="28">
        <v>40000</v>
      </c>
      <c r="G14" s="28">
        <f t="shared" si="0"/>
        <v>1148</v>
      </c>
      <c r="H14" s="28">
        <v>1216</v>
      </c>
      <c r="I14" s="28">
        <v>442.65</v>
      </c>
      <c r="J14" s="28">
        <v>25</v>
      </c>
      <c r="K14" s="28">
        <f t="shared" si="1"/>
        <v>2831.65</v>
      </c>
      <c r="L14" s="28">
        <f>+F14-K14</f>
        <v>37168.35</v>
      </c>
      <c r="M14" s="61"/>
      <c r="N14" s="61"/>
    </row>
    <row r="15" spans="1:25" ht="30" customHeight="1">
      <c r="A15" s="26">
        <v>6</v>
      </c>
      <c r="B15" s="27" t="s">
        <v>91</v>
      </c>
      <c r="C15" s="27" t="s">
        <v>22</v>
      </c>
      <c r="D15" s="23" t="s">
        <v>172</v>
      </c>
      <c r="E15" s="23" t="s">
        <v>13</v>
      </c>
      <c r="F15" s="22">
        <v>160000</v>
      </c>
      <c r="G15" s="28">
        <f t="shared" si="0"/>
        <v>4592</v>
      </c>
      <c r="H15" s="22">
        <v>4864</v>
      </c>
      <c r="I15" s="28">
        <v>26218.94</v>
      </c>
      <c r="J15" s="22">
        <v>32511.34</v>
      </c>
      <c r="K15" s="22">
        <f t="shared" si="1"/>
        <v>68186.28</v>
      </c>
      <c r="L15" s="22">
        <f>F15-K15</f>
        <v>91813.72</v>
      </c>
      <c r="M15" s="61"/>
      <c r="N15" s="61"/>
    </row>
    <row r="16" spans="1:25" ht="30" customHeight="1">
      <c r="A16" s="26">
        <v>7</v>
      </c>
      <c r="B16" s="27" t="s">
        <v>217</v>
      </c>
      <c r="C16" s="27" t="s">
        <v>113</v>
      </c>
      <c r="D16" s="23" t="s">
        <v>172</v>
      </c>
      <c r="E16" s="23" t="s">
        <v>13</v>
      </c>
      <c r="F16" s="22">
        <v>100000</v>
      </c>
      <c r="G16" s="28">
        <f t="shared" si="0"/>
        <v>2870</v>
      </c>
      <c r="H16" s="22">
        <v>3040</v>
      </c>
      <c r="I16" s="28">
        <v>11676.57</v>
      </c>
      <c r="J16" s="22">
        <v>1740.46</v>
      </c>
      <c r="K16" s="22">
        <f t="shared" si="1"/>
        <v>19327.03</v>
      </c>
      <c r="L16" s="22">
        <f>F16-K16</f>
        <v>80672.97</v>
      </c>
      <c r="M16" s="61"/>
      <c r="N16" s="61"/>
      <c r="Q16" s="148" t="s">
        <v>96</v>
      </c>
      <c r="R16" s="149"/>
      <c r="S16" s="149"/>
      <c r="T16" s="149"/>
      <c r="U16" s="149"/>
      <c r="V16" s="149"/>
      <c r="W16" s="149"/>
      <c r="X16" s="149"/>
      <c r="Y16" s="150"/>
    </row>
    <row r="17" spans="1:40" ht="30" customHeight="1">
      <c r="A17" s="26">
        <v>8</v>
      </c>
      <c r="B17" s="27" t="s">
        <v>103</v>
      </c>
      <c r="C17" s="27" t="s">
        <v>104</v>
      </c>
      <c r="D17" s="23" t="s">
        <v>172</v>
      </c>
      <c r="E17" s="110" t="s">
        <v>14</v>
      </c>
      <c r="F17" s="28">
        <v>60000</v>
      </c>
      <c r="G17" s="28">
        <f t="shared" si="0"/>
        <v>1722</v>
      </c>
      <c r="H17" s="28">
        <v>1824</v>
      </c>
      <c r="I17" s="28">
        <v>3486.65</v>
      </c>
      <c r="J17" s="28">
        <v>25</v>
      </c>
      <c r="K17" s="28">
        <f t="shared" si="1"/>
        <v>7057.65</v>
      </c>
      <c r="L17" s="22">
        <f>F17-K17</f>
        <v>52942.35</v>
      </c>
      <c r="M17" s="61"/>
      <c r="N17" s="61"/>
      <c r="Q17" s="111"/>
      <c r="R17" s="111"/>
      <c r="S17" s="33" t="s">
        <v>186</v>
      </c>
      <c r="T17" s="33" t="s">
        <v>8</v>
      </c>
      <c r="U17" s="33" t="s">
        <v>9</v>
      </c>
      <c r="V17" s="33" t="s">
        <v>10</v>
      </c>
      <c r="W17" s="33" t="s">
        <v>187</v>
      </c>
      <c r="X17" s="33" t="s">
        <v>188</v>
      </c>
      <c r="Y17" s="33" t="s">
        <v>189</v>
      </c>
    </row>
    <row r="18" spans="1:40" ht="30" customHeight="1">
      <c r="A18" s="26">
        <v>9</v>
      </c>
      <c r="B18" s="27" t="s">
        <v>98</v>
      </c>
      <c r="C18" s="27" t="s">
        <v>99</v>
      </c>
      <c r="D18" s="23" t="s">
        <v>172</v>
      </c>
      <c r="E18" s="23" t="s">
        <v>14</v>
      </c>
      <c r="F18" s="30">
        <v>45000</v>
      </c>
      <c r="G18" s="28">
        <f t="shared" si="0"/>
        <v>1291.5</v>
      </c>
      <c r="H18" s="30">
        <f>IF(F18&lt;75829.93,F18*0.0304,2305.23)</f>
        <v>1368</v>
      </c>
      <c r="I18" s="28">
        <v>891.01</v>
      </c>
      <c r="J18" s="30">
        <v>1940.46</v>
      </c>
      <c r="K18" s="28">
        <f t="shared" si="1"/>
        <v>5490.97</v>
      </c>
      <c r="L18" s="30">
        <f t="shared" ref="L18:L23" si="2">+F18-K18</f>
        <v>39509.03</v>
      </c>
      <c r="M18" s="61"/>
      <c r="N18" s="61"/>
      <c r="O18" s="21"/>
      <c r="P18" s="21"/>
      <c r="Q18" s="111"/>
      <c r="R18" s="112" t="s">
        <v>224</v>
      </c>
      <c r="S18" s="30">
        <v>35000</v>
      </c>
      <c r="T18" s="113">
        <v>1004.5</v>
      </c>
      <c r="U18" s="113">
        <v>1064</v>
      </c>
      <c r="V18" s="113">
        <v>0</v>
      </c>
      <c r="W18" s="113">
        <v>25</v>
      </c>
      <c r="X18" s="114">
        <v>2093.5</v>
      </c>
      <c r="Y18" s="113">
        <v>32906.5</v>
      </c>
    </row>
    <row r="19" spans="1:40" ht="30" customHeight="1">
      <c r="A19" s="26">
        <v>10</v>
      </c>
      <c r="B19" s="27" t="s">
        <v>109</v>
      </c>
      <c r="C19" s="27" t="s">
        <v>110</v>
      </c>
      <c r="D19" s="23" t="s">
        <v>172</v>
      </c>
      <c r="E19" s="110" t="s">
        <v>14</v>
      </c>
      <c r="F19" s="28">
        <v>80000</v>
      </c>
      <c r="G19" s="28">
        <f t="shared" si="0"/>
        <v>2296</v>
      </c>
      <c r="H19" s="28">
        <v>2432</v>
      </c>
      <c r="I19" s="28">
        <v>7400.94</v>
      </c>
      <c r="J19" s="28">
        <v>25</v>
      </c>
      <c r="K19" s="28">
        <f t="shared" si="1"/>
        <v>12153.939999999999</v>
      </c>
      <c r="L19" s="28">
        <f t="shared" si="2"/>
        <v>67846.06</v>
      </c>
      <c r="M19" s="61"/>
      <c r="N19" s="61"/>
      <c r="Q19" s="111"/>
      <c r="R19" s="112" t="s">
        <v>225</v>
      </c>
      <c r="S19" s="30">
        <v>5000</v>
      </c>
      <c r="T19" s="113">
        <v>143.5</v>
      </c>
      <c r="U19" s="113">
        <v>152</v>
      </c>
      <c r="V19" s="113">
        <v>442.65</v>
      </c>
      <c r="W19" s="113">
        <v>0</v>
      </c>
      <c r="X19" s="113">
        <v>738.15</v>
      </c>
      <c r="Y19" s="113">
        <v>4261.8500000000004</v>
      </c>
    </row>
    <row r="20" spans="1:40" ht="30" customHeight="1">
      <c r="A20" s="131">
        <v>11</v>
      </c>
      <c r="B20" s="27" t="s">
        <v>216</v>
      </c>
      <c r="C20" s="27" t="s">
        <v>161</v>
      </c>
      <c r="D20" s="23" t="s">
        <v>172</v>
      </c>
      <c r="E20" s="110" t="s">
        <v>14</v>
      </c>
      <c r="F20" s="28">
        <v>75000</v>
      </c>
      <c r="G20" s="28">
        <f t="shared" si="0"/>
        <v>2152.5</v>
      </c>
      <c r="H20" s="28">
        <v>2280</v>
      </c>
      <c r="I20" s="28">
        <v>6309.35</v>
      </c>
      <c r="J20" s="28">
        <v>1525</v>
      </c>
      <c r="K20" s="28">
        <f t="shared" si="1"/>
        <v>12266.85</v>
      </c>
      <c r="L20" s="28">
        <f t="shared" si="2"/>
        <v>62733.15</v>
      </c>
      <c r="M20" s="61"/>
      <c r="N20" s="61"/>
      <c r="Q20" s="111"/>
      <c r="R20" s="112" t="s">
        <v>226</v>
      </c>
      <c r="S20" s="115">
        <f>+S18+S19</f>
        <v>40000</v>
      </c>
      <c r="T20" s="116">
        <f>T18+T19</f>
        <v>1148</v>
      </c>
      <c r="U20" s="116">
        <f>U18+U19</f>
        <v>1216</v>
      </c>
      <c r="V20" s="116">
        <f>+V18+V19</f>
        <v>442.65</v>
      </c>
      <c r="W20" s="116">
        <f>W18+W19</f>
        <v>25</v>
      </c>
      <c r="X20" s="116">
        <f>+X18+X19</f>
        <v>2831.65</v>
      </c>
      <c r="Y20" s="116">
        <f>+Y18+Y19</f>
        <v>37168.35</v>
      </c>
    </row>
    <row r="21" spans="1:40" ht="30" customHeight="1">
      <c r="A21" s="26">
        <v>12</v>
      </c>
      <c r="B21" s="117" t="s">
        <v>165</v>
      </c>
      <c r="C21" s="27" t="s">
        <v>49</v>
      </c>
      <c r="D21" s="23" t="s">
        <v>171</v>
      </c>
      <c r="E21" s="23" t="s">
        <v>14</v>
      </c>
      <c r="F21" s="28">
        <v>26000</v>
      </c>
      <c r="G21" s="28">
        <f t="shared" si="0"/>
        <v>746.2</v>
      </c>
      <c r="H21" s="28">
        <f>IF(F21&lt;75829.93,F21*0.0304,2305.23)</f>
        <v>790.4</v>
      </c>
      <c r="I21" s="28">
        <v>0</v>
      </c>
      <c r="J21" s="28">
        <v>1525</v>
      </c>
      <c r="K21" s="28">
        <f t="shared" si="1"/>
        <v>3061.6</v>
      </c>
      <c r="L21" s="28">
        <f t="shared" si="2"/>
        <v>22938.400000000001</v>
      </c>
      <c r="M21" s="61"/>
      <c r="N21" s="61"/>
    </row>
    <row r="22" spans="1:40" ht="30" customHeight="1">
      <c r="A22" s="26">
        <v>13</v>
      </c>
      <c r="B22" s="27" t="s">
        <v>148</v>
      </c>
      <c r="C22" s="27" t="s">
        <v>167</v>
      </c>
      <c r="D22" s="23" t="s">
        <v>172</v>
      </c>
      <c r="E22" s="23" t="s">
        <v>14</v>
      </c>
      <c r="F22" s="28">
        <v>60000</v>
      </c>
      <c r="G22" s="28">
        <f t="shared" si="0"/>
        <v>1722</v>
      </c>
      <c r="H22" s="28">
        <v>1824</v>
      </c>
      <c r="I22" s="28">
        <v>3486.65</v>
      </c>
      <c r="J22" s="28">
        <v>2225</v>
      </c>
      <c r="K22" s="28">
        <f t="shared" si="1"/>
        <v>9257.65</v>
      </c>
      <c r="L22" s="28">
        <f t="shared" si="2"/>
        <v>50742.35</v>
      </c>
      <c r="M22" s="61"/>
      <c r="N22" s="61"/>
    </row>
    <row r="23" spans="1:40" ht="30" customHeight="1">
      <c r="A23" s="26">
        <v>14</v>
      </c>
      <c r="B23" s="118" t="s">
        <v>87</v>
      </c>
      <c r="C23" s="118" t="s">
        <v>88</v>
      </c>
      <c r="D23" s="23" t="s">
        <v>172</v>
      </c>
      <c r="E23" s="110" t="s">
        <v>14</v>
      </c>
      <c r="F23" s="28">
        <v>80000</v>
      </c>
      <c r="G23" s="28">
        <f t="shared" si="0"/>
        <v>2296</v>
      </c>
      <c r="H23" s="28">
        <v>2432</v>
      </c>
      <c r="I23" s="28">
        <v>7400.94</v>
      </c>
      <c r="J23" s="28">
        <v>25</v>
      </c>
      <c r="K23" s="28">
        <f t="shared" si="1"/>
        <v>12153.939999999999</v>
      </c>
      <c r="L23" s="28">
        <f t="shared" si="2"/>
        <v>67846.06</v>
      </c>
      <c r="M23" s="61"/>
      <c r="N23" s="61"/>
      <c r="Q23" s="148" t="s">
        <v>242</v>
      </c>
      <c r="R23" s="149"/>
      <c r="S23" s="149"/>
      <c r="T23" s="149"/>
      <c r="U23" s="149"/>
      <c r="V23" s="149"/>
      <c r="W23" s="149"/>
      <c r="X23" s="149"/>
      <c r="Y23" s="150"/>
      <c r="AD23" s="27" t="s">
        <v>162</v>
      </c>
      <c r="AE23" s="27" t="s">
        <v>129</v>
      </c>
      <c r="AF23" s="23" t="s">
        <v>171</v>
      </c>
      <c r="AG23" s="110" t="s">
        <v>14</v>
      </c>
      <c r="AH23" s="28">
        <v>80000</v>
      </c>
      <c r="AI23" s="28">
        <f>AH23*0.0287</f>
        <v>2296</v>
      </c>
      <c r="AJ23" s="28">
        <v>2432</v>
      </c>
      <c r="AK23" s="28">
        <v>7400.94</v>
      </c>
      <c r="AL23" s="28">
        <v>25</v>
      </c>
      <c r="AM23" s="28">
        <f>+AI23+AJ23+AK23+AL23</f>
        <v>12153.939999999999</v>
      </c>
      <c r="AN23" s="29">
        <f>+AH23-AM23</f>
        <v>67846.06</v>
      </c>
    </row>
    <row r="24" spans="1:40" ht="30" customHeight="1">
      <c r="A24" s="31" t="s">
        <v>191</v>
      </c>
      <c r="B24" s="48"/>
      <c r="C24" s="48"/>
      <c r="D24" s="23"/>
      <c r="E24" s="32"/>
      <c r="F24" s="29">
        <f t="shared" ref="F24:K24" si="3">SUM(F10:F23)</f>
        <v>1341000</v>
      </c>
      <c r="G24" s="29">
        <f t="shared" si="3"/>
        <v>38486.699999999997</v>
      </c>
      <c r="H24" s="29">
        <f t="shared" si="3"/>
        <v>39809.560000000005</v>
      </c>
      <c r="I24" s="29">
        <f t="shared" si="3"/>
        <v>166010.07</v>
      </c>
      <c r="J24" s="29">
        <f t="shared" si="3"/>
        <v>90874.69</v>
      </c>
      <c r="K24" s="29">
        <f t="shared" si="3"/>
        <v>334759.21999999997</v>
      </c>
      <c r="L24" s="29">
        <f>SUM(L10:L23)</f>
        <v>1006240.7799999998</v>
      </c>
      <c r="M24" s="61"/>
      <c r="N24" s="61"/>
      <c r="O24" s="104"/>
      <c r="P24" s="104"/>
      <c r="Q24" s="104"/>
      <c r="R24" s="45"/>
      <c r="S24" s="45"/>
      <c r="T24" s="45"/>
      <c r="U24" s="45"/>
      <c r="V24" s="45"/>
      <c r="W24" s="45"/>
      <c r="X24" s="45"/>
      <c r="Y24" s="45"/>
      <c r="Z24" s="45"/>
    </row>
    <row r="25" spans="1:40" ht="30" customHeight="1">
      <c r="A25" s="144" t="s">
        <v>199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61"/>
      <c r="N25" s="61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spans="1:40" ht="30" customHeight="1">
      <c r="A26" s="33" t="s">
        <v>4</v>
      </c>
      <c r="B26" s="34" t="s">
        <v>5</v>
      </c>
      <c r="C26" s="34" t="s">
        <v>6</v>
      </c>
      <c r="D26" s="33" t="s">
        <v>168</v>
      </c>
      <c r="E26" s="34" t="s">
        <v>7</v>
      </c>
      <c r="F26" s="33" t="s">
        <v>186</v>
      </c>
      <c r="G26" s="33" t="s">
        <v>8</v>
      </c>
      <c r="H26" s="33" t="s">
        <v>9</v>
      </c>
      <c r="I26" s="33" t="s">
        <v>10</v>
      </c>
      <c r="J26" s="33" t="s">
        <v>187</v>
      </c>
      <c r="K26" s="33" t="s">
        <v>188</v>
      </c>
      <c r="L26" s="33" t="s">
        <v>189</v>
      </c>
      <c r="M26" s="61"/>
      <c r="N26" s="61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40" ht="30" customHeight="1">
      <c r="A27" s="26">
        <v>15</v>
      </c>
      <c r="B27" s="27" t="s">
        <v>15</v>
      </c>
      <c r="C27" s="27" t="s">
        <v>236</v>
      </c>
      <c r="D27" s="23" t="s">
        <v>172</v>
      </c>
      <c r="E27" s="23" t="s">
        <v>16</v>
      </c>
      <c r="F27" s="28">
        <v>60000</v>
      </c>
      <c r="G27" s="28">
        <f>F27*0.0287</f>
        <v>1722</v>
      </c>
      <c r="H27" s="28">
        <v>1821</v>
      </c>
      <c r="I27" s="28">
        <v>3486.65</v>
      </c>
      <c r="J27" s="113">
        <v>31402</v>
      </c>
      <c r="K27" s="113">
        <v>38434.65</v>
      </c>
      <c r="L27" s="28">
        <f>F27-K27</f>
        <v>21565.35</v>
      </c>
      <c r="M27" s="61"/>
      <c r="N27" s="61"/>
      <c r="O27" s="104"/>
      <c r="P27" s="104"/>
      <c r="Q27" s="104"/>
      <c r="R27" s="45"/>
      <c r="S27" s="45"/>
      <c r="T27" s="45"/>
      <c r="U27" s="45"/>
      <c r="V27" s="45"/>
      <c r="W27" s="45"/>
      <c r="X27" s="45"/>
      <c r="Y27" s="45"/>
      <c r="Z27" s="45"/>
    </row>
    <row r="28" spans="1:40" ht="30" customHeight="1">
      <c r="A28" s="31" t="s">
        <v>191</v>
      </c>
      <c r="B28" s="49"/>
      <c r="C28" s="49"/>
      <c r="D28" s="35"/>
      <c r="E28" s="36"/>
      <c r="F28" s="29">
        <f>+F27</f>
        <v>60000</v>
      </c>
      <c r="G28" s="29">
        <f>+SUM(G27)</f>
        <v>1722</v>
      </c>
      <c r="H28" s="29">
        <f>+SUM(H27)</f>
        <v>1821</v>
      </c>
      <c r="I28" s="29">
        <f>SUM(I27)</f>
        <v>3486.65</v>
      </c>
      <c r="J28" s="119">
        <v>31402</v>
      </c>
      <c r="K28" s="119">
        <v>38434.65</v>
      </c>
      <c r="L28" s="29">
        <f>F28-K28</f>
        <v>21565.35</v>
      </c>
      <c r="M28" s="61"/>
      <c r="N28" s="61"/>
      <c r="O28" s="104"/>
      <c r="P28" s="104"/>
      <c r="Q28" s="104"/>
      <c r="R28" s="45"/>
      <c r="S28" s="45"/>
      <c r="T28" s="45"/>
      <c r="U28" s="45"/>
      <c r="V28" s="45"/>
      <c r="W28" s="45"/>
      <c r="X28" s="45"/>
      <c r="Y28" s="45"/>
      <c r="Z28" s="45"/>
    </row>
    <row r="29" spans="1:40" ht="30" customHeight="1">
      <c r="A29" s="144" t="s">
        <v>118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61"/>
      <c r="N29" s="61"/>
      <c r="O29" s="19"/>
      <c r="P29" s="74"/>
      <c r="Q29" s="74"/>
      <c r="R29" s="64"/>
      <c r="S29" s="64"/>
      <c r="T29" s="64"/>
      <c r="U29" s="64"/>
      <c r="V29" s="64"/>
      <c r="W29" s="64"/>
      <c r="X29" s="64"/>
      <c r="Y29" s="64"/>
    </row>
    <row r="30" spans="1:40" ht="30" customHeight="1">
      <c r="A30" s="33" t="s">
        <v>4</v>
      </c>
      <c r="B30" s="34" t="s">
        <v>5</v>
      </c>
      <c r="C30" s="34" t="s">
        <v>6</v>
      </c>
      <c r="D30" s="33" t="s">
        <v>168</v>
      </c>
      <c r="E30" s="34" t="s">
        <v>7</v>
      </c>
      <c r="F30" s="33" t="s">
        <v>186</v>
      </c>
      <c r="G30" s="33" t="s">
        <v>8</v>
      </c>
      <c r="H30" s="33" t="s">
        <v>9</v>
      </c>
      <c r="I30" s="33" t="s">
        <v>10</v>
      </c>
      <c r="J30" s="33" t="s">
        <v>187</v>
      </c>
      <c r="K30" s="33" t="s">
        <v>188</v>
      </c>
      <c r="L30" s="33" t="s">
        <v>189</v>
      </c>
      <c r="M30" s="61"/>
      <c r="N30" s="61"/>
      <c r="O30" s="19"/>
      <c r="P30" s="74"/>
      <c r="Q30" s="151" t="s">
        <v>244</v>
      </c>
      <c r="R30" s="142"/>
      <c r="S30" s="142"/>
      <c r="T30" s="142"/>
      <c r="U30" s="142"/>
      <c r="V30" s="142"/>
      <c r="W30" s="142"/>
      <c r="X30" s="142"/>
      <c r="Y30" s="143"/>
    </row>
    <row r="31" spans="1:40" s="45" customFormat="1" ht="30" customHeight="1">
      <c r="A31" s="26">
        <v>16</v>
      </c>
      <c r="B31" s="27" t="s">
        <v>24</v>
      </c>
      <c r="C31" s="27" t="s">
        <v>25</v>
      </c>
      <c r="D31" s="109" t="s">
        <v>171</v>
      </c>
      <c r="E31" s="23" t="s">
        <v>16</v>
      </c>
      <c r="F31" s="22">
        <v>50000</v>
      </c>
      <c r="G31" s="22">
        <f>F31*0.0287</f>
        <v>1435</v>
      </c>
      <c r="H31" s="22">
        <f>IF(F31&lt;75829.93,F31*0.0304,2305.23)</f>
        <v>1520</v>
      </c>
      <c r="I31" s="22">
        <v>1854</v>
      </c>
      <c r="J31" s="22">
        <v>4470.26</v>
      </c>
      <c r="K31" s="22">
        <f>G31+H31+I31+J31</f>
        <v>9279.26</v>
      </c>
      <c r="L31" s="22">
        <f>+F31-K31</f>
        <v>40720.74</v>
      </c>
      <c r="M31" s="61"/>
      <c r="N31" s="61"/>
      <c r="O31" s="19"/>
      <c r="P31" s="74"/>
      <c r="Q31" s="65"/>
      <c r="R31" s="65"/>
      <c r="S31" s="66" t="s">
        <v>186</v>
      </c>
      <c r="T31" s="66" t="s">
        <v>8</v>
      </c>
      <c r="U31" s="66" t="s">
        <v>9</v>
      </c>
      <c r="V31" s="66" t="s">
        <v>10</v>
      </c>
      <c r="W31" s="66" t="s">
        <v>187</v>
      </c>
      <c r="X31" s="66" t="s">
        <v>188</v>
      </c>
      <c r="Y31" s="66" t="s">
        <v>189</v>
      </c>
      <c r="Z31"/>
      <c r="AA31"/>
      <c r="AB31"/>
    </row>
    <row r="32" spans="1:40" ht="30" customHeight="1">
      <c r="A32" s="26">
        <v>17</v>
      </c>
      <c r="B32" s="27" t="s">
        <v>23</v>
      </c>
      <c r="C32" s="27" t="s">
        <v>113</v>
      </c>
      <c r="D32" s="23" t="s">
        <v>172</v>
      </c>
      <c r="E32" s="23" t="s">
        <v>16</v>
      </c>
      <c r="F32" s="28">
        <v>60000</v>
      </c>
      <c r="G32" s="28">
        <f>F32*0.0287</f>
        <v>1722</v>
      </c>
      <c r="H32" s="22">
        <f>IF(F32&lt;75829.93,F32*0.0304,2305.23)</f>
        <v>1824</v>
      </c>
      <c r="I32" s="28">
        <v>3486.65</v>
      </c>
      <c r="J32" s="28">
        <v>145</v>
      </c>
      <c r="K32" s="22">
        <f>G32+H32+I32+J32</f>
        <v>7177.65</v>
      </c>
      <c r="L32" s="28">
        <f>+F32-K32</f>
        <v>52822.35</v>
      </c>
      <c r="M32" s="61"/>
      <c r="N32" s="61"/>
      <c r="O32" s="19"/>
      <c r="P32" s="74"/>
      <c r="Q32" s="65"/>
      <c r="R32" s="68" t="s">
        <v>224</v>
      </c>
      <c r="S32" s="69">
        <f>[1]Hoja1!$O$43</f>
        <v>49000</v>
      </c>
      <c r="T32" s="102">
        <v>1406.3</v>
      </c>
      <c r="U32" s="102">
        <v>1489.6</v>
      </c>
      <c r="V32" s="102">
        <v>1712.86</v>
      </c>
      <c r="W32" s="70">
        <v>31402</v>
      </c>
      <c r="X32" s="71">
        <f>T32+U32+V32+W32</f>
        <v>36010.76</v>
      </c>
      <c r="Y32" s="70">
        <f>S32-X32</f>
        <v>12989.239999999998</v>
      </c>
    </row>
    <row r="33" spans="1:49" ht="30" customHeight="1">
      <c r="A33" s="26">
        <v>18</v>
      </c>
      <c r="B33" s="27" t="s">
        <v>112</v>
      </c>
      <c r="C33" s="27" t="s">
        <v>113</v>
      </c>
      <c r="D33" s="109" t="s">
        <v>172</v>
      </c>
      <c r="E33" s="23" t="s">
        <v>14</v>
      </c>
      <c r="F33" s="22">
        <v>100000</v>
      </c>
      <c r="G33" s="22">
        <f>F33*0.0287</f>
        <v>2870</v>
      </c>
      <c r="H33" s="22">
        <v>3040</v>
      </c>
      <c r="I33" s="22">
        <v>11247.71</v>
      </c>
      <c r="J33" s="22">
        <v>3655.92</v>
      </c>
      <c r="K33" s="22">
        <f>G33+H33+I33+J33</f>
        <v>20813.629999999997</v>
      </c>
      <c r="L33" s="22">
        <f>+F33-K33</f>
        <v>79186.37</v>
      </c>
      <c r="M33" s="61"/>
      <c r="N33" s="61"/>
      <c r="O33" s="19"/>
      <c r="P33" s="74"/>
      <c r="Q33" s="65"/>
      <c r="R33" s="68" t="s">
        <v>245</v>
      </c>
      <c r="S33" s="69">
        <v>11000</v>
      </c>
      <c r="T33" s="70">
        <v>315.7</v>
      </c>
      <c r="U33" s="70">
        <v>334.4</v>
      </c>
      <c r="V33" s="70">
        <v>1773.79</v>
      </c>
      <c r="W33" s="70">
        <v>0</v>
      </c>
      <c r="X33" s="70">
        <v>2423.89</v>
      </c>
      <c r="Y33" s="75">
        <v>8576.11</v>
      </c>
    </row>
    <row r="34" spans="1:49" ht="30" customHeight="1">
      <c r="A34" s="26">
        <v>19</v>
      </c>
      <c r="B34" s="27" t="s">
        <v>116</v>
      </c>
      <c r="C34" s="27" t="s">
        <v>117</v>
      </c>
      <c r="D34" s="109" t="s">
        <v>172</v>
      </c>
      <c r="E34" s="23" t="s">
        <v>14</v>
      </c>
      <c r="F34" s="22">
        <v>41000</v>
      </c>
      <c r="G34" s="22">
        <f>F34*0.0287</f>
        <v>1176.7</v>
      </c>
      <c r="H34" s="22">
        <f>IF(F34&lt;75829.93,F34*0.0304,2305.23)</f>
        <v>1246.4000000000001</v>
      </c>
      <c r="I34" s="22">
        <v>583.78</v>
      </c>
      <c r="J34" s="22">
        <v>25</v>
      </c>
      <c r="K34" s="22">
        <f>G34+H34+I34+J34</f>
        <v>3031.88</v>
      </c>
      <c r="L34" s="22">
        <f>+F34-K34</f>
        <v>37968.120000000003</v>
      </c>
      <c r="M34" s="61"/>
      <c r="N34" s="61"/>
      <c r="O34" s="19"/>
      <c r="P34" s="74"/>
      <c r="Q34" s="65"/>
      <c r="R34" s="68" t="s">
        <v>226</v>
      </c>
      <c r="S34" s="72">
        <f>+S32+S33</f>
        <v>60000</v>
      </c>
      <c r="T34" s="73">
        <f>T32+T33</f>
        <v>1722</v>
      </c>
      <c r="U34" s="73">
        <f>U32+U33</f>
        <v>1824</v>
      </c>
      <c r="V34" s="73">
        <f>+V32+V33</f>
        <v>3486.6499999999996</v>
      </c>
      <c r="W34" s="73">
        <f>W32+W33</f>
        <v>31402</v>
      </c>
      <c r="X34" s="73">
        <f>+X32+X33</f>
        <v>38434.65</v>
      </c>
      <c r="Y34" s="73">
        <f>SUM(Y32:Y33)</f>
        <v>21565.35</v>
      </c>
    </row>
    <row r="35" spans="1:49" ht="30" customHeight="1">
      <c r="A35" s="31" t="s">
        <v>191</v>
      </c>
      <c r="B35" s="38"/>
      <c r="C35" s="38"/>
      <c r="D35" s="39"/>
      <c r="E35" s="31"/>
      <c r="F35" s="29">
        <f>SUM(F31:F34)</f>
        <v>251000</v>
      </c>
      <c r="G35" s="29">
        <f t="shared" ref="G35:L35" si="4">SUM(G31:G34)</f>
        <v>7203.7</v>
      </c>
      <c r="H35" s="29">
        <f>SUM(H31:H34)</f>
        <v>7630.4</v>
      </c>
      <c r="I35" s="29">
        <f>SUM(I31:I34)</f>
        <v>17172.14</v>
      </c>
      <c r="J35" s="29">
        <f>SUM(J31:J34)</f>
        <v>8296.18</v>
      </c>
      <c r="K35" s="29">
        <f t="shared" si="4"/>
        <v>40302.419999999991</v>
      </c>
      <c r="L35" s="29">
        <f t="shared" si="4"/>
        <v>210697.58</v>
      </c>
      <c r="M35" s="61"/>
      <c r="N35" s="61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49" ht="35.25" customHeight="1">
      <c r="A36" s="144" t="s">
        <v>120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61"/>
      <c r="N36" s="61"/>
      <c r="P36" s="64"/>
      <c r="Q36" s="154" t="s">
        <v>36</v>
      </c>
      <c r="R36" s="154"/>
      <c r="S36" s="154"/>
      <c r="T36" s="154"/>
      <c r="U36" s="154"/>
      <c r="V36" s="154"/>
      <c r="W36" s="154"/>
      <c r="X36" s="154"/>
      <c r="Y36" s="154"/>
    </row>
    <row r="37" spans="1:49" ht="45.75" customHeight="1">
      <c r="A37" s="33" t="s">
        <v>4</v>
      </c>
      <c r="B37" s="34" t="s">
        <v>5</v>
      </c>
      <c r="C37" s="34" t="s">
        <v>6</v>
      </c>
      <c r="D37" s="33" t="s">
        <v>168</v>
      </c>
      <c r="E37" s="34" t="s">
        <v>7</v>
      </c>
      <c r="F37" s="33" t="s">
        <v>186</v>
      </c>
      <c r="G37" s="33" t="s">
        <v>8</v>
      </c>
      <c r="H37" s="33" t="s">
        <v>9</v>
      </c>
      <c r="I37" s="33" t="s">
        <v>10</v>
      </c>
      <c r="J37" s="33" t="s">
        <v>187</v>
      </c>
      <c r="K37" s="33" t="s">
        <v>188</v>
      </c>
      <c r="L37" s="33" t="s">
        <v>189</v>
      </c>
      <c r="M37" s="61"/>
      <c r="N37" s="61"/>
      <c r="P37" s="64"/>
      <c r="Q37" s="65"/>
      <c r="R37" s="65"/>
      <c r="S37" s="66" t="s">
        <v>186</v>
      </c>
      <c r="T37" s="66" t="s">
        <v>8</v>
      </c>
      <c r="U37" s="66" t="s">
        <v>9</v>
      </c>
      <c r="V37" s="66" t="s">
        <v>10</v>
      </c>
      <c r="W37" s="66" t="s">
        <v>187</v>
      </c>
      <c r="X37" s="66" t="s">
        <v>188</v>
      </c>
      <c r="Y37" s="66" t="s">
        <v>189</v>
      </c>
    </row>
    <row r="38" spans="1:49" ht="47.25" customHeight="1">
      <c r="A38" s="26">
        <v>20</v>
      </c>
      <c r="B38" s="117" t="s">
        <v>34</v>
      </c>
      <c r="C38" s="27" t="s">
        <v>35</v>
      </c>
      <c r="D38" s="109" t="s">
        <v>172</v>
      </c>
      <c r="E38" s="23" t="s">
        <v>16</v>
      </c>
      <c r="F38" s="22">
        <v>100000</v>
      </c>
      <c r="G38" s="22">
        <f>F38*0.0287</f>
        <v>2870</v>
      </c>
      <c r="H38" s="22">
        <v>3040</v>
      </c>
      <c r="I38" s="22">
        <v>12105.44</v>
      </c>
      <c r="J38" s="22">
        <v>4311.62</v>
      </c>
      <c r="K38" s="22">
        <f>G38+H38+I38+J38</f>
        <v>22327.06</v>
      </c>
      <c r="L38" s="22">
        <f>+F38-K38</f>
        <v>77672.94</v>
      </c>
      <c r="M38" s="61"/>
      <c r="N38" s="61"/>
      <c r="P38" s="64"/>
      <c r="Q38" s="65"/>
      <c r="R38" s="68" t="s">
        <v>224</v>
      </c>
      <c r="S38" s="22">
        <v>45000</v>
      </c>
      <c r="T38" s="22">
        <f>S38*0.0287</f>
        <v>1291.5</v>
      </c>
      <c r="U38" s="22">
        <f>IF(S38&lt;75829.93,S38*0.0304,2305.23)</f>
        <v>1368</v>
      </c>
      <c r="V38" s="22">
        <v>891.01</v>
      </c>
      <c r="W38" s="22">
        <v>2040.46</v>
      </c>
      <c r="X38" s="22">
        <f>T38+U38+V38+W38</f>
        <v>5590.97</v>
      </c>
      <c r="Y38" s="132">
        <v>39409.03</v>
      </c>
    </row>
    <row r="39" spans="1:49" ht="44.25" customHeight="1">
      <c r="A39" s="26">
        <v>21</v>
      </c>
      <c r="B39" s="27" t="s">
        <v>36</v>
      </c>
      <c r="C39" s="27" t="s">
        <v>37</v>
      </c>
      <c r="D39" s="109" t="s">
        <v>171</v>
      </c>
      <c r="E39" s="23" t="s">
        <v>16</v>
      </c>
      <c r="F39" s="22">
        <v>55000</v>
      </c>
      <c r="G39" s="22">
        <f>F39*0.0287</f>
        <v>1578.5</v>
      </c>
      <c r="H39" s="22">
        <f>IF(F39&lt;75829.93,F39*0.0304,2305.23)</f>
        <v>1672</v>
      </c>
      <c r="I39" s="22">
        <v>2302.36</v>
      </c>
      <c r="J39" s="22">
        <v>2040.46</v>
      </c>
      <c r="K39" s="22">
        <f>G39+H39+I39+J39</f>
        <v>7593.3200000000006</v>
      </c>
      <c r="L39" s="22">
        <f>+F39-K39</f>
        <v>47406.68</v>
      </c>
      <c r="M39" s="61"/>
      <c r="N39" s="61"/>
      <c r="P39" s="64"/>
      <c r="Q39" s="65"/>
      <c r="R39" s="68" t="s">
        <v>225</v>
      </c>
      <c r="S39" s="22">
        <v>10000</v>
      </c>
      <c r="T39" s="133">
        <v>287</v>
      </c>
      <c r="U39" s="133">
        <v>304</v>
      </c>
      <c r="V39" s="133">
        <v>1411.35</v>
      </c>
      <c r="W39" s="70">
        <v>0</v>
      </c>
      <c r="X39" s="133">
        <v>2002.35</v>
      </c>
      <c r="Y39" s="70">
        <v>7997.65</v>
      </c>
    </row>
    <row r="40" spans="1:49" ht="45.75" customHeight="1">
      <c r="A40" s="26">
        <v>22</v>
      </c>
      <c r="B40" s="27" t="s">
        <v>193</v>
      </c>
      <c r="C40" s="118" t="s">
        <v>20</v>
      </c>
      <c r="D40" s="109" t="s">
        <v>172</v>
      </c>
      <c r="E40" s="23" t="s">
        <v>14</v>
      </c>
      <c r="F40" s="22">
        <v>37000</v>
      </c>
      <c r="G40" s="22">
        <f>F40*0.0287</f>
        <v>1061.9000000000001</v>
      </c>
      <c r="H40" s="22">
        <f>IF(F40&lt;75829.93,F40*0.0304,2305.23)</f>
        <v>1124.8</v>
      </c>
      <c r="I40" s="22">
        <v>19.239999999999998</v>
      </c>
      <c r="J40" s="22">
        <v>7358.88</v>
      </c>
      <c r="K40" s="22">
        <f>G40+H40+I40+J40</f>
        <v>9564.82</v>
      </c>
      <c r="L40" s="22">
        <f>+F40-K40</f>
        <v>27435.18</v>
      </c>
      <c r="M40" s="61"/>
      <c r="N40" s="61"/>
      <c r="P40" s="64"/>
      <c r="Q40" s="65"/>
      <c r="R40" s="68" t="s">
        <v>226</v>
      </c>
      <c r="S40" s="22">
        <f>+S38+S39</f>
        <v>55000</v>
      </c>
      <c r="T40" s="73">
        <f>T38+T39</f>
        <v>1578.5</v>
      </c>
      <c r="U40" s="73">
        <f>U38+U39</f>
        <v>1672</v>
      </c>
      <c r="V40" s="73">
        <f>+V38+V39</f>
        <v>2302.3599999999997</v>
      </c>
      <c r="W40" s="73">
        <f>W38+W39</f>
        <v>2040.46</v>
      </c>
      <c r="X40" s="73">
        <f>+X38+X39</f>
        <v>7593.32</v>
      </c>
      <c r="Y40" s="73">
        <f>+Y38+Y39</f>
        <v>47406.68</v>
      </c>
    </row>
    <row r="41" spans="1:49" ht="27.75" customHeight="1">
      <c r="A41" s="31" t="s">
        <v>191</v>
      </c>
      <c r="B41" s="52"/>
      <c r="C41" s="52"/>
      <c r="D41" s="39"/>
      <c r="E41" s="31"/>
      <c r="F41" s="29">
        <f>SUM(F38:F40)</f>
        <v>192000</v>
      </c>
      <c r="G41" s="29">
        <f>+SUM(G38:G40)</f>
        <v>5510.4</v>
      </c>
      <c r="H41" s="29">
        <f>+SUM(H38:H40)</f>
        <v>5836.8</v>
      </c>
      <c r="I41" s="29">
        <f>SUM(I38:I40)</f>
        <v>14427.04</v>
      </c>
      <c r="J41" s="29">
        <f>SUM(J38:J40)</f>
        <v>13710.96</v>
      </c>
      <c r="K41" s="29">
        <f>SUM(K38:K40)</f>
        <v>39485.199999999997</v>
      </c>
      <c r="L41" s="29">
        <f>SUM(L38:L40)</f>
        <v>152514.79999999999</v>
      </c>
      <c r="M41" s="61"/>
      <c r="N41" s="61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spans="1:49" ht="30" customHeight="1">
      <c r="A42" s="144" t="s">
        <v>119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61"/>
      <c r="N42" s="61"/>
      <c r="P42" s="64"/>
      <c r="Q42" s="151" t="s">
        <v>94</v>
      </c>
      <c r="R42" s="142"/>
      <c r="S42" s="142"/>
      <c r="T42" s="142"/>
      <c r="U42" s="142"/>
      <c r="V42" s="142"/>
      <c r="W42" s="142"/>
      <c r="X42" s="142"/>
      <c r="Y42" s="143"/>
    </row>
    <row r="43" spans="1:49" ht="30" customHeight="1">
      <c r="A43" s="33" t="s">
        <v>4</v>
      </c>
      <c r="B43" s="34" t="s">
        <v>5</v>
      </c>
      <c r="C43" s="34" t="s">
        <v>6</v>
      </c>
      <c r="D43" s="33" t="s">
        <v>168</v>
      </c>
      <c r="E43" s="34" t="s">
        <v>7</v>
      </c>
      <c r="F43" s="33" t="s">
        <v>186</v>
      </c>
      <c r="G43" s="33" t="s">
        <v>8</v>
      </c>
      <c r="H43" s="33" t="s">
        <v>9</v>
      </c>
      <c r="I43" s="33" t="s">
        <v>10</v>
      </c>
      <c r="J43" s="33" t="s">
        <v>187</v>
      </c>
      <c r="K43" s="33" t="s">
        <v>188</v>
      </c>
      <c r="L43" s="33" t="s">
        <v>189</v>
      </c>
      <c r="M43" s="61"/>
      <c r="N43" s="61"/>
      <c r="P43" s="64"/>
      <c r="Q43" s="65"/>
      <c r="R43" s="65"/>
      <c r="S43" s="66" t="s">
        <v>186</v>
      </c>
      <c r="T43" s="66" t="s">
        <v>8</v>
      </c>
      <c r="U43" s="66" t="s">
        <v>9</v>
      </c>
      <c r="V43" s="66" t="s">
        <v>10</v>
      </c>
      <c r="W43" s="66" t="s">
        <v>187</v>
      </c>
      <c r="X43" s="66" t="s">
        <v>188</v>
      </c>
      <c r="Y43" s="66" t="s">
        <v>189</v>
      </c>
    </row>
    <row r="44" spans="1:49" ht="30" customHeight="1">
      <c r="A44" s="109">
        <v>23</v>
      </c>
      <c r="B44" s="27" t="s">
        <v>29</v>
      </c>
      <c r="C44" s="27" t="s">
        <v>30</v>
      </c>
      <c r="D44" s="109" t="s">
        <v>172</v>
      </c>
      <c r="E44" s="23" t="s">
        <v>16</v>
      </c>
      <c r="F44" s="22">
        <v>100000</v>
      </c>
      <c r="G44" s="22">
        <f>F44*0.0287</f>
        <v>2870</v>
      </c>
      <c r="H44" s="22">
        <v>3040</v>
      </c>
      <c r="I44" s="22">
        <v>12105.44</v>
      </c>
      <c r="J44" s="22">
        <v>29888.12</v>
      </c>
      <c r="K44" s="22">
        <f>+G44+H44+I44+J44</f>
        <v>47903.56</v>
      </c>
      <c r="L44" s="22">
        <f>+F44-K44</f>
        <v>52096.44</v>
      </c>
      <c r="M44" s="61"/>
      <c r="N44" s="61"/>
      <c r="P44" s="64"/>
      <c r="Q44" s="65"/>
      <c r="R44" s="68" t="s">
        <v>224</v>
      </c>
      <c r="S44" s="69">
        <v>35000</v>
      </c>
      <c r="T44" s="70">
        <v>1004.5</v>
      </c>
      <c r="U44" s="70">
        <v>1064</v>
      </c>
      <c r="V44" s="70">
        <v>0</v>
      </c>
      <c r="W44" s="70">
        <v>2225</v>
      </c>
      <c r="X44" s="71">
        <v>4293.5</v>
      </c>
      <c r="Y44" s="70">
        <v>30706.5</v>
      </c>
    </row>
    <row r="45" spans="1:49" ht="30" customHeight="1">
      <c r="A45" s="109">
        <v>24</v>
      </c>
      <c r="B45" s="27" t="s">
        <v>32</v>
      </c>
      <c r="C45" s="27" t="s">
        <v>31</v>
      </c>
      <c r="D45" s="109" t="s">
        <v>172</v>
      </c>
      <c r="E45" s="23" t="s">
        <v>16</v>
      </c>
      <c r="F45" s="22">
        <v>65000</v>
      </c>
      <c r="G45" s="22">
        <f>F45*0.0287</f>
        <v>1865.5</v>
      </c>
      <c r="H45" s="22">
        <f>IF(F45&lt;75829.93,F45*0.0304,2305.23)</f>
        <v>1976</v>
      </c>
      <c r="I45" s="22">
        <v>4084.46</v>
      </c>
      <c r="J45" s="22">
        <v>2040.46</v>
      </c>
      <c r="K45" s="22">
        <f>+G45+H45+I45+J45</f>
        <v>9966.42</v>
      </c>
      <c r="L45" s="22">
        <f>+F45-K45</f>
        <v>55033.58</v>
      </c>
      <c r="M45" s="61"/>
      <c r="N45" s="61"/>
      <c r="P45" s="64"/>
      <c r="Q45" s="65"/>
      <c r="R45" s="68" t="s">
        <v>225</v>
      </c>
      <c r="S45" s="69">
        <v>10000</v>
      </c>
      <c r="T45" s="70">
        <v>287</v>
      </c>
      <c r="U45" s="70">
        <v>304</v>
      </c>
      <c r="V45" s="70">
        <v>1148.32</v>
      </c>
      <c r="W45" s="70">
        <v>0</v>
      </c>
      <c r="X45" s="70">
        <v>1739.32</v>
      </c>
      <c r="Y45" s="75">
        <v>8260.68</v>
      </c>
    </row>
    <row r="46" spans="1:49" s="45" customFormat="1" ht="30" customHeight="1">
      <c r="A46" s="109">
        <v>25</v>
      </c>
      <c r="B46" s="118" t="s">
        <v>94</v>
      </c>
      <c r="C46" s="118" t="s">
        <v>20</v>
      </c>
      <c r="D46" s="109" t="s">
        <v>172</v>
      </c>
      <c r="E46" s="23" t="s">
        <v>14</v>
      </c>
      <c r="F46" s="30">
        <v>45000</v>
      </c>
      <c r="G46" s="22">
        <f>F46*0.0287</f>
        <v>1291.5</v>
      </c>
      <c r="H46" s="30">
        <v>1368</v>
      </c>
      <c r="I46" s="22">
        <v>1148.32</v>
      </c>
      <c r="J46" s="30">
        <v>2225</v>
      </c>
      <c r="K46" s="22">
        <f>+G46+H46+I46+J46</f>
        <v>6032.82</v>
      </c>
      <c r="L46" s="22">
        <f>+F46-K46</f>
        <v>38967.18</v>
      </c>
      <c r="M46" s="61"/>
      <c r="N46" s="61"/>
      <c r="O46"/>
      <c r="P46" s="64"/>
      <c r="Q46" s="65"/>
      <c r="R46" s="68" t="s">
        <v>226</v>
      </c>
      <c r="S46" s="72">
        <f>+S44+S45</f>
        <v>45000</v>
      </c>
      <c r="T46" s="73">
        <f>T44+T45</f>
        <v>1291.5</v>
      </c>
      <c r="U46" s="73">
        <f>U44+U45</f>
        <v>1368</v>
      </c>
      <c r="V46" s="73">
        <f>+V44+V45</f>
        <v>1148.32</v>
      </c>
      <c r="W46" s="73">
        <f>W44+W45</f>
        <v>2225</v>
      </c>
      <c r="X46" s="73">
        <f>+X44+X45</f>
        <v>6032.82</v>
      </c>
      <c r="Y46" s="73">
        <f>+Y44+Y45</f>
        <v>38967.18</v>
      </c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</row>
    <row r="47" spans="1:49" s="45" customFormat="1" ht="30" customHeight="1">
      <c r="A47" s="109">
        <v>26</v>
      </c>
      <c r="B47" s="118" t="s">
        <v>160</v>
      </c>
      <c r="C47" s="51" t="s">
        <v>31</v>
      </c>
      <c r="D47" s="109" t="s">
        <v>171</v>
      </c>
      <c r="E47" s="23" t="s">
        <v>16</v>
      </c>
      <c r="F47" s="22">
        <v>60000</v>
      </c>
      <c r="G47" s="22">
        <f>F47*0.0287</f>
        <v>1722</v>
      </c>
      <c r="H47" s="22">
        <f>IF(F47&lt;75829.93,F47*0.0304,2305.23)</f>
        <v>1824</v>
      </c>
      <c r="I47" s="22">
        <v>3486.65</v>
      </c>
      <c r="J47" s="22">
        <v>125</v>
      </c>
      <c r="K47" s="22">
        <f>+G47+H47+I47+J47</f>
        <v>7157.65</v>
      </c>
      <c r="L47" s="22">
        <f>+F47-K47</f>
        <v>52842.35</v>
      </c>
      <c r="N47" s="61"/>
      <c r="O47"/>
      <c r="P47" s="64"/>
      <c r="Q47" s="151" t="s">
        <v>174</v>
      </c>
      <c r="R47" s="152"/>
      <c r="S47" s="152"/>
      <c r="T47" s="152"/>
      <c r="U47" s="152"/>
      <c r="V47" s="152"/>
      <c r="W47" s="152"/>
      <c r="X47" s="152"/>
      <c r="Y47" s="153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</row>
    <row r="48" spans="1:49" s="45" customFormat="1" ht="30" customHeight="1">
      <c r="A48" s="109">
        <v>27</v>
      </c>
      <c r="B48" s="118" t="s">
        <v>174</v>
      </c>
      <c r="C48" s="118" t="s">
        <v>20</v>
      </c>
      <c r="D48" s="109" t="s">
        <v>172</v>
      </c>
      <c r="E48" s="23" t="s">
        <v>14</v>
      </c>
      <c r="F48" s="22">
        <v>45000</v>
      </c>
      <c r="G48" s="22">
        <v>1291.5</v>
      </c>
      <c r="H48" s="22">
        <v>1368</v>
      </c>
      <c r="I48" s="22">
        <v>1148.32</v>
      </c>
      <c r="J48" s="22">
        <v>32541.05</v>
      </c>
      <c r="K48" s="22">
        <f>+G48+H48+I48+J48</f>
        <v>36348.869999999995</v>
      </c>
      <c r="L48" s="22">
        <f>+F48-K48</f>
        <v>8651.1300000000047</v>
      </c>
      <c r="M48" s="61"/>
      <c r="N48" s="61"/>
      <c r="O48"/>
      <c r="P48" s="64"/>
      <c r="Q48" s="65"/>
      <c r="R48" s="65"/>
      <c r="S48" s="66" t="s">
        <v>186</v>
      </c>
      <c r="T48" s="66" t="s">
        <v>8</v>
      </c>
      <c r="U48" s="66" t="s">
        <v>9</v>
      </c>
      <c r="V48" s="66" t="s">
        <v>10</v>
      </c>
      <c r="W48" s="66" t="s">
        <v>187</v>
      </c>
      <c r="X48" s="66" t="s">
        <v>188</v>
      </c>
      <c r="Y48" s="66" t="s">
        <v>189</v>
      </c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</row>
    <row r="49" spans="1:30" ht="30" customHeight="1">
      <c r="A49" s="31" t="s">
        <v>191</v>
      </c>
      <c r="B49" s="38"/>
      <c r="C49" s="38"/>
      <c r="D49" s="39"/>
      <c r="E49" s="31"/>
      <c r="F49" s="29">
        <f>+SUM(F44:F48)</f>
        <v>315000</v>
      </c>
      <c r="G49" s="29">
        <f t="shared" ref="G49:L49" si="5">+SUM(G44:G48)</f>
        <v>9040.5</v>
      </c>
      <c r="H49" s="29">
        <f>+SUM(H44:H48)</f>
        <v>9576</v>
      </c>
      <c r="I49" s="29">
        <f>+SUM(I44:I48)</f>
        <v>21973.190000000002</v>
      </c>
      <c r="J49" s="29">
        <f>+SUM(J44:J48)</f>
        <v>66819.63</v>
      </c>
      <c r="K49" s="29">
        <f t="shared" si="5"/>
        <v>107409.31999999999</v>
      </c>
      <c r="L49" s="29">
        <f t="shared" si="5"/>
        <v>207590.68000000002</v>
      </c>
      <c r="M49" s="61"/>
      <c r="N49" s="61"/>
      <c r="P49" s="64"/>
      <c r="Q49" s="65"/>
      <c r="R49" s="68" t="s">
        <v>224</v>
      </c>
      <c r="S49" s="69">
        <v>35000</v>
      </c>
      <c r="T49" s="70">
        <v>1004.5</v>
      </c>
      <c r="U49" s="70">
        <v>1064</v>
      </c>
      <c r="V49" s="70">
        <v>0</v>
      </c>
      <c r="W49" s="70">
        <v>27466.05</v>
      </c>
      <c r="X49" s="71">
        <v>29534.55</v>
      </c>
      <c r="Y49" s="70">
        <v>5465.45</v>
      </c>
    </row>
    <row r="50" spans="1:30" ht="30" customHeight="1">
      <c r="A50" s="144" t="s">
        <v>122</v>
      </c>
      <c r="B50" s="144" t="s">
        <v>62</v>
      </c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61"/>
      <c r="N50" s="61"/>
      <c r="P50" s="64"/>
      <c r="Q50" s="65"/>
      <c r="R50" s="68" t="s">
        <v>225</v>
      </c>
      <c r="S50" s="69">
        <v>10000</v>
      </c>
      <c r="T50" s="70">
        <v>287</v>
      </c>
      <c r="U50" s="70">
        <v>304</v>
      </c>
      <c r="V50" s="70">
        <v>1148.32</v>
      </c>
      <c r="W50" s="70">
        <v>0</v>
      </c>
      <c r="X50" s="70">
        <v>1739.32</v>
      </c>
      <c r="Y50" s="70">
        <v>8260.68</v>
      </c>
    </row>
    <row r="51" spans="1:30" ht="30" customHeight="1">
      <c r="A51" s="33" t="s">
        <v>4</v>
      </c>
      <c r="B51" s="34" t="s">
        <v>5</v>
      </c>
      <c r="C51" s="34" t="s">
        <v>6</v>
      </c>
      <c r="D51" s="33" t="s">
        <v>168</v>
      </c>
      <c r="E51" s="34" t="s">
        <v>7</v>
      </c>
      <c r="F51" s="33" t="s">
        <v>186</v>
      </c>
      <c r="G51" s="33" t="s">
        <v>8</v>
      </c>
      <c r="H51" s="33" t="s">
        <v>9</v>
      </c>
      <c r="I51" s="33" t="s">
        <v>10</v>
      </c>
      <c r="J51" s="33" t="s">
        <v>187</v>
      </c>
      <c r="K51" s="33" t="s">
        <v>188</v>
      </c>
      <c r="L51" s="33" t="s">
        <v>189</v>
      </c>
      <c r="M51" s="61"/>
      <c r="N51" s="61"/>
      <c r="P51" s="64"/>
      <c r="Q51" s="65"/>
      <c r="R51" s="68" t="s">
        <v>226</v>
      </c>
      <c r="S51" s="72">
        <f>+S49+S50</f>
        <v>45000</v>
      </c>
      <c r="T51" s="73">
        <f>T49+T50</f>
        <v>1291.5</v>
      </c>
      <c r="U51" s="73">
        <f>U49+U50</f>
        <v>1368</v>
      </c>
      <c r="V51" s="73">
        <f>+V49+V50</f>
        <v>1148.32</v>
      </c>
      <c r="W51" s="73">
        <f>W49+W50</f>
        <v>27466.05</v>
      </c>
      <c r="X51" s="73">
        <f>+X49+X50</f>
        <v>31273.87</v>
      </c>
      <c r="Y51" s="73">
        <f>+Y49+Y50</f>
        <v>13726.130000000001</v>
      </c>
    </row>
    <row r="52" spans="1:30" ht="30" customHeight="1">
      <c r="A52" s="23">
        <v>28</v>
      </c>
      <c r="B52" s="27" t="s">
        <v>67</v>
      </c>
      <c r="C52" s="27" t="s">
        <v>231</v>
      </c>
      <c r="D52" s="23" t="s">
        <v>172</v>
      </c>
      <c r="E52" s="23" t="s">
        <v>16</v>
      </c>
      <c r="F52" s="22">
        <v>55000</v>
      </c>
      <c r="G52" s="22">
        <f>F52*0.0287</f>
        <v>1578.5</v>
      </c>
      <c r="H52" s="22">
        <f>IF(F52&lt;75829.93,F52*0.0304,2305.23)</f>
        <v>1672</v>
      </c>
      <c r="I52" s="22">
        <v>2559.67</v>
      </c>
      <c r="J52" s="22">
        <v>1425</v>
      </c>
      <c r="K52" s="30">
        <f>G52+H52+I52+J52</f>
        <v>7235.17</v>
      </c>
      <c r="L52" s="22">
        <f>+F52-K52</f>
        <v>47764.83</v>
      </c>
      <c r="M52" s="61"/>
      <c r="N52" s="61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30" ht="30" customHeight="1">
      <c r="A53" s="31" t="s">
        <v>191</v>
      </c>
      <c r="B53" s="52"/>
      <c r="C53" s="52"/>
      <c r="D53" s="39"/>
      <c r="E53" s="31"/>
      <c r="F53" s="29">
        <f>SUM(F52:F52)</f>
        <v>55000</v>
      </c>
      <c r="G53" s="29">
        <f>+SUM(G52:G52)</f>
        <v>1578.5</v>
      </c>
      <c r="H53" s="29">
        <f>+SUM(H52:H52)</f>
        <v>1672</v>
      </c>
      <c r="I53" s="29">
        <f>SUM(I52)</f>
        <v>2559.67</v>
      </c>
      <c r="J53" s="29">
        <f>SUM(J52:J52)</f>
        <v>1425</v>
      </c>
      <c r="K53" s="29">
        <f>SUM(K52:K52)</f>
        <v>7235.17</v>
      </c>
      <c r="L53" s="29">
        <f>SUM(L52:L52)</f>
        <v>47764.83</v>
      </c>
      <c r="M53" s="61"/>
      <c r="N53" s="61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30" ht="30" customHeight="1">
      <c r="A54" s="144" t="s">
        <v>123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61"/>
      <c r="N54" s="61"/>
      <c r="P54" s="64"/>
      <c r="Q54" s="158" t="s">
        <v>69</v>
      </c>
      <c r="R54" s="159"/>
      <c r="S54" s="159"/>
      <c r="T54" s="159"/>
      <c r="U54" s="159"/>
      <c r="V54" s="159"/>
      <c r="W54" s="159"/>
      <c r="X54" s="159"/>
      <c r="Y54" s="160"/>
    </row>
    <row r="55" spans="1:30" ht="30" customHeight="1">
      <c r="A55" s="33" t="s">
        <v>4</v>
      </c>
      <c r="B55" s="34" t="s">
        <v>5</v>
      </c>
      <c r="C55" s="34" t="s">
        <v>6</v>
      </c>
      <c r="D55" s="33" t="s">
        <v>168</v>
      </c>
      <c r="E55" s="34" t="s">
        <v>7</v>
      </c>
      <c r="F55" s="33" t="s">
        <v>186</v>
      </c>
      <c r="G55" s="33" t="s">
        <v>8</v>
      </c>
      <c r="H55" s="33" t="s">
        <v>9</v>
      </c>
      <c r="I55" s="33" t="s">
        <v>10</v>
      </c>
      <c r="J55" s="33" t="s">
        <v>187</v>
      </c>
      <c r="K55" s="33" t="s">
        <v>188</v>
      </c>
      <c r="L55" s="33" t="s">
        <v>189</v>
      </c>
      <c r="M55" s="61"/>
      <c r="N55" s="61"/>
      <c r="P55" s="64"/>
      <c r="Q55" s="65"/>
      <c r="R55" s="65"/>
      <c r="S55" s="66" t="s">
        <v>186</v>
      </c>
      <c r="T55" s="66" t="s">
        <v>8</v>
      </c>
      <c r="U55" s="66" t="s">
        <v>9</v>
      </c>
      <c r="V55" s="66" t="s">
        <v>10</v>
      </c>
      <c r="W55" s="66" t="s">
        <v>187</v>
      </c>
      <c r="X55" s="66" t="s">
        <v>188</v>
      </c>
      <c r="Y55" s="66" t="s">
        <v>189</v>
      </c>
    </row>
    <row r="56" spans="1:30" s="45" customFormat="1" ht="50.25" customHeight="1">
      <c r="A56" s="23">
        <v>29</v>
      </c>
      <c r="B56" s="27" t="s">
        <v>69</v>
      </c>
      <c r="C56" s="51" t="s">
        <v>170</v>
      </c>
      <c r="D56" s="127" t="s">
        <v>172</v>
      </c>
      <c r="E56" s="23" t="s">
        <v>16</v>
      </c>
      <c r="F56" s="30">
        <v>90000</v>
      </c>
      <c r="G56" s="30">
        <v>2583</v>
      </c>
      <c r="H56" s="30">
        <v>2736</v>
      </c>
      <c r="I56" s="30">
        <v>9753.19</v>
      </c>
      <c r="J56" s="30">
        <v>3225</v>
      </c>
      <c r="K56" s="30">
        <f>G56+H56+I56+J56</f>
        <v>18297.190000000002</v>
      </c>
      <c r="L56" s="30">
        <v>71702.81</v>
      </c>
      <c r="M56" s="61"/>
      <c r="N56" s="61"/>
      <c r="O56"/>
      <c r="P56" s="64"/>
      <c r="Q56" s="65"/>
      <c r="R56" s="68" t="s">
        <v>224</v>
      </c>
      <c r="S56" s="69">
        <v>50000</v>
      </c>
      <c r="T56" s="70">
        <v>1435</v>
      </c>
      <c r="U56" s="70">
        <v>1520</v>
      </c>
      <c r="V56" s="70">
        <v>1854</v>
      </c>
      <c r="W56" s="70">
        <v>3225</v>
      </c>
      <c r="X56" s="71">
        <v>8034</v>
      </c>
      <c r="Y56" s="70">
        <v>41966</v>
      </c>
      <c r="Z56"/>
      <c r="AA56"/>
      <c r="AB56"/>
      <c r="AC56"/>
      <c r="AD56"/>
    </row>
    <row r="57" spans="1:30" ht="50.25" customHeight="1">
      <c r="A57" s="23">
        <v>30</v>
      </c>
      <c r="B57" s="128" t="s">
        <v>195</v>
      </c>
      <c r="C57" s="51" t="s">
        <v>196</v>
      </c>
      <c r="D57" s="129" t="s">
        <v>172</v>
      </c>
      <c r="E57" s="23" t="s">
        <v>16</v>
      </c>
      <c r="F57" s="30">
        <v>50000</v>
      </c>
      <c r="G57" s="30">
        <f>F57*0.0287</f>
        <v>1435</v>
      </c>
      <c r="H57" s="30">
        <f>IF(F57&lt;75829.93,F57*0.0304,2305.23)</f>
        <v>1520</v>
      </c>
      <c r="I57" s="22">
        <v>1854</v>
      </c>
      <c r="J57" s="30">
        <v>3225</v>
      </c>
      <c r="K57" s="30">
        <f>G57+H57+I57+J57</f>
        <v>8034</v>
      </c>
      <c r="L57" s="30">
        <f>+F57-K57</f>
        <v>41966</v>
      </c>
      <c r="M57" s="61"/>
      <c r="N57" s="61"/>
      <c r="P57" s="64"/>
      <c r="Q57" s="65"/>
      <c r="R57" s="68" t="s">
        <v>225</v>
      </c>
      <c r="S57" s="69">
        <v>40000</v>
      </c>
      <c r="T57" s="70">
        <v>1148</v>
      </c>
      <c r="U57" s="70">
        <v>1216</v>
      </c>
      <c r="V57" s="70">
        <v>7899.19</v>
      </c>
      <c r="W57" s="70">
        <v>0</v>
      </c>
      <c r="X57" s="70">
        <v>10263.19</v>
      </c>
      <c r="Y57" s="70">
        <v>29736.81</v>
      </c>
    </row>
    <row r="58" spans="1:30" ht="30" customHeight="1">
      <c r="A58" s="31" t="s">
        <v>191</v>
      </c>
      <c r="B58" s="52"/>
      <c r="C58" s="52"/>
      <c r="D58" s="39"/>
      <c r="E58" s="31"/>
      <c r="F58" s="29">
        <f>SUM(F56:F57)</f>
        <v>140000</v>
      </c>
      <c r="G58" s="29">
        <f>SUM(G56:G57)</f>
        <v>4018</v>
      </c>
      <c r="H58" s="29">
        <f>+SUM(H56:H57)</f>
        <v>4256</v>
      </c>
      <c r="I58" s="29">
        <f>SUM(I56:I57)</f>
        <v>11607.19</v>
      </c>
      <c r="J58" s="29">
        <f>SUM(J56:J57)</f>
        <v>6450</v>
      </c>
      <c r="K58" s="29">
        <f>+SUM(K56:K57)</f>
        <v>26331.190000000002</v>
      </c>
      <c r="L58" s="29">
        <f>SUM(L56:L57)</f>
        <v>113668.81</v>
      </c>
      <c r="M58" s="61"/>
      <c r="N58" s="61"/>
      <c r="P58" s="64"/>
      <c r="Q58" s="65"/>
      <c r="R58" s="68" t="s">
        <v>226</v>
      </c>
      <c r="S58" s="72">
        <f>+S56+S57</f>
        <v>90000</v>
      </c>
      <c r="T58" s="73">
        <f>T56+T57</f>
        <v>2583</v>
      </c>
      <c r="U58" s="73">
        <f>U56+U57</f>
        <v>2736</v>
      </c>
      <c r="V58" s="73">
        <f>+V56+V57</f>
        <v>9753.1899999999987</v>
      </c>
      <c r="W58" s="73">
        <f>W56+W57</f>
        <v>3225</v>
      </c>
      <c r="X58" s="73">
        <f>+X56+X57</f>
        <v>18297.190000000002</v>
      </c>
      <c r="Y58" s="73">
        <f>+Y56+Y57</f>
        <v>71702.81</v>
      </c>
    </row>
    <row r="59" spans="1:30" ht="30" customHeight="1">
      <c r="A59" s="144" t="s">
        <v>222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61"/>
      <c r="N59" s="61"/>
      <c r="P59" s="64"/>
      <c r="Q59" s="65"/>
      <c r="R59" s="68"/>
      <c r="S59" s="69"/>
      <c r="T59" s="70"/>
      <c r="U59" s="70"/>
      <c r="V59" s="70"/>
      <c r="W59" s="70"/>
      <c r="X59" s="71"/>
      <c r="Y59" s="70"/>
    </row>
    <row r="60" spans="1:30" ht="30" customHeight="1">
      <c r="A60" s="33" t="s">
        <v>4</v>
      </c>
      <c r="B60" s="34" t="s">
        <v>5</v>
      </c>
      <c r="C60" s="34" t="s">
        <v>6</v>
      </c>
      <c r="D60" s="33" t="s">
        <v>168</v>
      </c>
      <c r="E60" s="34" t="s">
        <v>7</v>
      </c>
      <c r="F60" s="33" t="s">
        <v>186</v>
      </c>
      <c r="G60" s="33" t="s">
        <v>8</v>
      </c>
      <c r="H60" s="33" t="s">
        <v>9</v>
      </c>
      <c r="I60" s="33" t="s">
        <v>10</v>
      </c>
      <c r="J60" s="33" t="s">
        <v>187</v>
      </c>
      <c r="K60" s="33" t="s">
        <v>188</v>
      </c>
      <c r="L60" s="33" t="s">
        <v>189</v>
      </c>
      <c r="M60" s="61"/>
      <c r="N60" s="61"/>
      <c r="P60" s="64"/>
      <c r="Q60" s="65"/>
      <c r="R60" s="68"/>
      <c r="S60" s="69"/>
      <c r="T60" s="70"/>
      <c r="U60" s="70"/>
      <c r="V60" s="70"/>
      <c r="W60" s="70"/>
      <c r="X60" s="70"/>
      <c r="Y60" s="70"/>
    </row>
    <row r="61" spans="1:30" ht="30" customHeight="1">
      <c r="A61" s="26">
        <v>31</v>
      </c>
      <c r="B61" s="27" t="s">
        <v>114</v>
      </c>
      <c r="C61" s="27" t="s">
        <v>115</v>
      </c>
      <c r="D61" s="23" t="s">
        <v>171</v>
      </c>
      <c r="E61" s="23" t="s">
        <v>14</v>
      </c>
      <c r="F61" s="30">
        <v>35000</v>
      </c>
      <c r="G61" s="30">
        <f>F61*0.0287</f>
        <v>1004.5</v>
      </c>
      <c r="H61" s="30">
        <f>IF(F61&lt;75829.93,F61*0.0304,2305.23)</f>
        <v>1064</v>
      </c>
      <c r="I61" s="22">
        <v>0</v>
      </c>
      <c r="J61" s="30">
        <v>939.5</v>
      </c>
      <c r="K61" s="30">
        <f t="shared" ref="K61:K67" si="6">G61+H61+I61+J61</f>
        <v>3008</v>
      </c>
      <c r="L61" s="30">
        <f>+F61-K61</f>
        <v>31992</v>
      </c>
      <c r="M61" s="61"/>
      <c r="N61" s="61"/>
      <c r="P61" s="64"/>
      <c r="Q61" s="65"/>
      <c r="R61" s="68"/>
      <c r="S61" s="72"/>
      <c r="T61" s="73"/>
      <c r="U61" s="73"/>
      <c r="V61" s="73"/>
      <c r="W61" s="73"/>
      <c r="X61" s="73"/>
      <c r="Y61" s="73"/>
    </row>
    <row r="62" spans="1:30" ht="30" customHeight="1">
      <c r="A62" s="26">
        <v>32</v>
      </c>
      <c r="B62" s="117" t="s">
        <v>71</v>
      </c>
      <c r="C62" s="27" t="s">
        <v>72</v>
      </c>
      <c r="D62" s="23" t="s">
        <v>171</v>
      </c>
      <c r="E62" s="23" t="s">
        <v>16</v>
      </c>
      <c r="F62" s="30">
        <v>55000</v>
      </c>
      <c r="G62" s="30">
        <f t="shared" ref="G62:G67" si="7">F62*0.0287</f>
        <v>1578.5</v>
      </c>
      <c r="H62" s="30">
        <f t="shared" ref="H62:H67" si="8">IF(F62&lt;75829.93,F62*0.0304,2305.23)</f>
        <v>1672</v>
      </c>
      <c r="I62" s="22">
        <v>2045.04</v>
      </c>
      <c r="J62" s="30">
        <v>7733.92</v>
      </c>
      <c r="K62" s="30">
        <f t="shared" si="6"/>
        <v>13029.46</v>
      </c>
      <c r="L62" s="30">
        <f t="shared" ref="L62:L66" si="9">+F62-K62</f>
        <v>41970.54</v>
      </c>
      <c r="M62" s="61"/>
      <c r="N62" s="61"/>
      <c r="P62" s="64"/>
      <c r="Q62" s="64"/>
      <c r="R62" s="64"/>
      <c r="S62" s="64"/>
      <c r="T62" s="64"/>
      <c r="U62" s="64"/>
      <c r="V62" s="64"/>
      <c r="W62" s="64"/>
      <c r="X62" s="64"/>
      <c r="Y62" s="64"/>
    </row>
    <row r="63" spans="1:30" ht="30" customHeight="1">
      <c r="A63" s="26">
        <v>33</v>
      </c>
      <c r="B63" s="27" t="s">
        <v>75</v>
      </c>
      <c r="C63" s="27" t="s">
        <v>76</v>
      </c>
      <c r="D63" s="23" t="s">
        <v>171</v>
      </c>
      <c r="E63" s="23" t="s">
        <v>16</v>
      </c>
      <c r="F63" s="30">
        <v>45000</v>
      </c>
      <c r="G63" s="30">
        <f t="shared" si="7"/>
        <v>1291.5</v>
      </c>
      <c r="H63" s="30">
        <f t="shared" si="8"/>
        <v>1368</v>
      </c>
      <c r="I63" s="22">
        <v>1148.32</v>
      </c>
      <c r="J63" s="30">
        <v>23155.39</v>
      </c>
      <c r="K63" s="30">
        <f>G63+H63+I63+J63</f>
        <v>26963.21</v>
      </c>
      <c r="L63" s="30">
        <f t="shared" si="9"/>
        <v>18036.79</v>
      </c>
      <c r="M63" s="61"/>
      <c r="N63" s="61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spans="1:30" ht="30" customHeight="1">
      <c r="A64" s="26">
        <v>34</v>
      </c>
      <c r="B64" s="27" t="s">
        <v>70</v>
      </c>
      <c r="C64" s="27" t="s">
        <v>169</v>
      </c>
      <c r="D64" s="23" t="s">
        <v>171</v>
      </c>
      <c r="E64" s="23" t="s">
        <v>16</v>
      </c>
      <c r="F64" s="30">
        <v>90000</v>
      </c>
      <c r="G64" s="30">
        <f t="shared" si="7"/>
        <v>2583</v>
      </c>
      <c r="H64" s="30">
        <v>2736</v>
      </c>
      <c r="I64" s="30">
        <v>9324.32</v>
      </c>
      <c r="J64" s="30">
        <v>1840.46</v>
      </c>
      <c r="K64" s="30">
        <f>G64+H64+I64+J64</f>
        <v>16483.78</v>
      </c>
      <c r="L64" s="30">
        <f t="shared" si="9"/>
        <v>73516.22</v>
      </c>
      <c r="M64" s="61"/>
      <c r="N64" s="61"/>
      <c r="O64" s="105"/>
      <c r="P64" s="105"/>
      <c r="Q64" s="105"/>
      <c r="R64" s="45"/>
      <c r="S64" s="45"/>
      <c r="T64" s="45"/>
      <c r="U64" s="45"/>
      <c r="V64" s="45"/>
      <c r="W64" s="45"/>
      <c r="X64" s="45"/>
      <c r="Y64" s="45"/>
      <c r="Z64" s="45"/>
    </row>
    <row r="65" spans="1:26" ht="30" customHeight="1">
      <c r="A65" s="26">
        <v>35</v>
      </c>
      <c r="B65" s="27" t="s">
        <v>73</v>
      </c>
      <c r="C65" s="27" t="s">
        <v>74</v>
      </c>
      <c r="D65" s="23" t="s">
        <v>171</v>
      </c>
      <c r="E65" s="23" t="s">
        <v>16</v>
      </c>
      <c r="F65" s="30">
        <v>54450</v>
      </c>
      <c r="G65" s="30">
        <v>1562.72</v>
      </c>
      <c r="H65" s="30">
        <f t="shared" si="8"/>
        <v>1655.28</v>
      </c>
      <c r="I65" s="22">
        <v>2482.0500000000002</v>
      </c>
      <c r="J65" s="30">
        <v>25</v>
      </c>
      <c r="K65" s="30">
        <f>G65+H65+I65+J65</f>
        <v>5725.05</v>
      </c>
      <c r="L65" s="30">
        <f t="shared" si="9"/>
        <v>48724.95</v>
      </c>
      <c r="M65" s="61"/>
      <c r="N65" s="61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spans="1:26" ht="30" customHeight="1">
      <c r="A66" s="26">
        <v>36</v>
      </c>
      <c r="B66" s="27" t="s">
        <v>105</v>
      </c>
      <c r="C66" s="27" t="s">
        <v>106</v>
      </c>
      <c r="D66" s="23" t="s">
        <v>171</v>
      </c>
      <c r="E66" s="23" t="s">
        <v>16</v>
      </c>
      <c r="F66" s="30">
        <v>37000</v>
      </c>
      <c r="G66" s="30">
        <f t="shared" si="7"/>
        <v>1061.9000000000001</v>
      </c>
      <c r="H66" s="30">
        <f t="shared" si="8"/>
        <v>1124.8</v>
      </c>
      <c r="I66" s="22">
        <v>19.239999999999998</v>
      </c>
      <c r="J66" s="30">
        <v>4396.26</v>
      </c>
      <c r="K66" s="30">
        <f t="shared" si="6"/>
        <v>6602.2</v>
      </c>
      <c r="L66" s="30">
        <f t="shared" si="9"/>
        <v>30397.8</v>
      </c>
      <c r="M66" s="61"/>
      <c r="N66" s="61"/>
      <c r="P66" s="64"/>
      <c r="Q66" s="64"/>
      <c r="R66" s="64"/>
      <c r="S66" s="64"/>
      <c r="T66" s="64"/>
      <c r="U66" s="64"/>
      <c r="V66" s="64"/>
      <c r="W66" s="64"/>
      <c r="X66" s="64"/>
      <c r="Y66" s="64"/>
    </row>
    <row r="67" spans="1:26" ht="30" customHeight="1">
      <c r="A67" s="26">
        <v>37</v>
      </c>
      <c r="B67" s="27" t="s">
        <v>100</v>
      </c>
      <c r="C67" s="27" t="s">
        <v>99</v>
      </c>
      <c r="D67" s="23" t="s">
        <v>171</v>
      </c>
      <c r="E67" s="23" t="s">
        <v>14</v>
      </c>
      <c r="F67" s="30">
        <v>45000</v>
      </c>
      <c r="G67" s="30">
        <f t="shared" si="7"/>
        <v>1291.5</v>
      </c>
      <c r="H67" s="30">
        <f t="shared" si="8"/>
        <v>1368</v>
      </c>
      <c r="I67" s="22">
        <v>1148.32</v>
      </c>
      <c r="J67" s="30">
        <v>25</v>
      </c>
      <c r="K67" s="30">
        <f t="shared" si="6"/>
        <v>3832.8199999999997</v>
      </c>
      <c r="L67" s="30">
        <f>+F67-K67</f>
        <v>41167.18</v>
      </c>
      <c r="M67" s="61"/>
      <c r="N67" s="61"/>
      <c r="P67" s="64"/>
      <c r="Q67" s="141" t="s">
        <v>100</v>
      </c>
      <c r="R67" s="142"/>
      <c r="S67" s="142"/>
      <c r="T67" s="142"/>
      <c r="U67" s="142"/>
      <c r="V67" s="142"/>
      <c r="W67" s="142"/>
      <c r="X67" s="142"/>
      <c r="Y67" s="143"/>
    </row>
    <row r="68" spans="1:26" ht="30" customHeight="1">
      <c r="A68" s="31" t="s">
        <v>191</v>
      </c>
      <c r="B68" s="52"/>
      <c r="C68" s="52"/>
      <c r="D68" s="39"/>
      <c r="E68" s="31"/>
      <c r="F68" s="29">
        <f t="shared" ref="F68:K68" si="10">+SUM(F61:F67)</f>
        <v>361450</v>
      </c>
      <c r="G68" s="29">
        <f t="shared" si="10"/>
        <v>10373.620000000001</v>
      </c>
      <c r="H68" s="29">
        <f t="shared" si="10"/>
        <v>10988.08</v>
      </c>
      <c r="I68" s="29">
        <f t="shared" si="10"/>
        <v>16167.289999999999</v>
      </c>
      <c r="J68" s="29">
        <f t="shared" si="10"/>
        <v>38115.53</v>
      </c>
      <c r="K68" s="29">
        <f t="shared" si="10"/>
        <v>75644.51999999999</v>
      </c>
      <c r="L68" s="25">
        <f>L61+L62+L63+L64+L65+L66+L67</f>
        <v>285805.48</v>
      </c>
      <c r="M68" s="61"/>
      <c r="N68" s="61"/>
      <c r="P68" s="64"/>
      <c r="Q68" s="65"/>
      <c r="R68" s="65"/>
      <c r="S68" s="66" t="s">
        <v>186</v>
      </c>
      <c r="T68" s="66" t="s">
        <v>8</v>
      </c>
      <c r="U68" s="66" t="s">
        <v>9</v>
      </c>
      <c r="V68" s="66" t="s">
        <v>10</v>
      </c>
      <c r="W68" s="66" t="s">
        <v>187</v>
      </c>
      <c r="X68" s="66" t="s">
        <v>188</v>
      </c>
      <c r="Y68" s="66" t="s">
        <v>189</v>
      </c>
    </row>
    <row r="69" spans="1:26" ht="30" customHeight="1">
      <c r="A69" s="144" t="s">
        <v>121</v>
      </c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61"/>
      <c r="N69" s="61"/>
      <c r="P69" s="64"/>
      <c r="Q69" s="65"/>
      <c r="R69" s="68" t="s">
        <v>224</v>
      </c>
      <c r="S69" s="69">
        <v>30000</v>
      </c>
      <c r="T69" s="70">
        <v>861</v>
      </c>
      <c r="U69" s="70">
        <v>912</v>
      </c>
      <c r="V69" s="70">
        <v>0</v>
      </c>
      <c r="W69" s="70">
        <v>25</v>
      </c>
      <c r="X69" s="71">
        <v>1798</v>
      </c>
      <c r="Y69" s="70">
        <v>28202</v>
      </c>
    </row>
    <row r="70" spans="1:26" ht="30" customHeight="1">
      <c r="A70" s="33" t="s">
        <v>4</v>
      </c>
      <c r="B70" s="34" t="s">
        <v>5</v>
      </c>
      <c r="C70" s="34" t="s">
        <v>6</v>
      </c>
      <c r="D70" s="33" t="s">
        <v>168</v>
      </c>
      <c r="E70" s="34" t="s">
        <v>7</v>
      </c>
      <c r="F70" s="33" t="s">
        <v>186</v>
      </c>
      <c r="G70" s="33" t="s">
        <v>8</v>
      </c>
      <c r="H70" s="33" t="s">
        <v>9</v>
      </c>
      <c r="I70" s="33" t="s">
        <v>10</v>
      </c>
      <c r="J70" s="33" t="s">
        <v>187</v>
      </c>
      <c r="K70" s="33" t="s">
        <v>188</v>
      </c>
      <c r="L70" s="33" t="s">
        <v>189</v>
      </c>
      <c r="M70" s="61"/>
      <c r="N70" s="61"/>
      <c r="P70" s="64"/>
      <c r="Q70" s="65"/>
      <c r="R70" s="68" t="s">
        <v>225</v>
      </c>
      <c r="S70" s="69">
        <v>15000</v>
      </c>
      <c r="T70" s="70">
        <v>430.5</v>
      </c>
      <c r="U70" s="70">
        <v>456</v>
      </c>
      <c r="V70" s="70">
        <v>1148.32</v>
      </c>
      <c r="W70" s="70">
        <v>0</v>
      </c>
      <c r="X70" s="70">
        <v>2034.82</v>
      </c>
      <c r="Y70" s="70">
        <v>12965.18</v>
      </c>
    </row>
    <row r="71" spans="1:26" ht="30" customHeight="1">
      <c r="A71" s="26">
        <v>38</v>
      </c>
      <c r="B71" s="27" t="s">
        <v>40</v>
      </c>
      <c r="C71" s="27" t="s">
        <v>41</v>
      </c>
      <c r="D71" s="109" t="s">
        <v>172</v>
      </c>
      <c r="E71" s="23" t="s">
        <v>16</v>
      </c>
      <c r="F71" s="22">
        <v>100000</v>
      </c>
      <c r="G71" s="22">
        <f>F71*0.0287</f>
        <v>2870</v>
      </c>
      <c r="H71" s="22">
        <v>3040</v>
      </c>
      <c r="I71" s="22">
        <v>12105.44</v>
      </c>
      <c r="J71" s="22">
        <v>2225</v>
      </c>
      <c r="K71" s="22">
        <f>G71+H71+I71+J71</f>
        <v>20240.440000000002</v>
      </c>
      <c r="L71" s="22">
        <f>+F71-K71</f>
        <v>79759.56</v>
      </c>
      <c r="M71" s="61"/>
      <c r="N71" s="61"/>
      <c r="P71" s="64"/>
      <c r="Q71" s="65"/>
      <c r="R71" s="68" t="s">
        <v>226</v>
      </c>
      <c r="S71" s="69">
        <v>45000</v>
      </c>
      <c r="T71" s="73">
        <f>T69+T70</f>
        <v>1291.5</v>
      </c>
      <c r="U71" s="73">
        <f>U69+U70</f>
        <v>1368</v>
      </c>
      <c r="V71" s="73">
        <f>+V69+V70</f>
        <v>1148.32</v>
      </c>
      <c r="W71" s="73">
        <f>W69+W70</f>
        <v>25</v>
      </c>
      <c r="X71" s="73">
        <f>+X69+X70</f>
        <v>3832.8199999999997</v>
      </c>
      <c r="Y71" s="73">
        <f>+Y69+Y70</f>
        <v>41167.18</v>
      </c>
    </row>
    <row r="72" spans="1:26" ht="30" customHeight="1">
      <c r="A72" s="31" t="s">
        <v>191</v>
      </c>
      <c r="B72" s="52"/>
      <c r="C72" s="52"/>
      <c r="D72" s="39"/>
      <c r="E72" s="31"/>
      <c r="F72" s="29">
        <f>SUM(F71)</f>
        <v>100000</v>
      </c>
      <c r="G72" s="29">
        <f t="shared" ref="G72:L72" si="11">SUM(G71)</f>
        <v>2870</v>
      </c>
      <c r="H72" s="29">
        <f>SUM(H71)</f>
        <v>3040</v>
      </c>
      <c r="I72" s="29">
        <f>SUM(I71)</f>
        <v>12105.44</v>
      </c>
      <c r="J72" s="29">
        <f>SUM(J71)</f>
        <v>2225</v>
      </c>
      <c r="K72" s="29">
        <f t="shared" si="11"/>
        <v>20240.440000000002</v>
      </c>
      <c r="L72" s="29">
        <f t="shared" si="11"/>
        <v>79759.56</v>
      </c>
      <c r="M72" s="61"/>
      <c r="N72" s="61"/>
      <c r="P72" s="64"/>
      <c r="Q72" s="64"/>
      <c r="R72" s="64"/>
      <c r="S72" s="64"/>
      <c r="T72" s="64"/>
      <c r="U72" s="64"/>
      <c r="V72" s="64"/>
      <c r="W72" s="64"/>
      <c r="X72" s="64"/>
      <c r="Y72" s="64"/>
    </row>
    <row r="73" spans="1:26" ht="30" customHeight="1">
      <c r="A73" s="144" t="s">
        <v>200</v>
      </c>
      <c r="B73" s="144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61"/>
      <c r="N73" s="61"/>
      <c r="P73" s="64"/>
      <c r="Q73" s="64"/>
      <c r="R73" s="64"/>
      <c r="S73" s="64"/>
      <c r="T73" s="64"/>
      <c r="U73" s="64"/>
      <c r="V73" s="64"/>
      <c r="W73" s="64"/>
      <c r="X73" s="64"/>
      <c r="Y73" s="64"/>
    </row>
    <row r="74" spans="1:26" ht="30" customHeight="1">
      <c r="A74" s="33" t="s">
        <v>4</v>
      </c>
      <c r="B74" s="34" t="s">
        <v>5</v>
      </c>
      <c r="C74" s="34" t="s">
        <v>6</v>
      </c>
      <c r="D74" s="33" t="s">
        <v>168</v>
      </c>
      <c r="E74" s="34" t="s">
        <v>7</v>
      </c>
      <c r="F74" s="33" t="s">
        <v>186</v>
      </c>
      <c r="G74" s="33" t="s">
        <v>8</v>
      </c>
      <c r="H74" s="33" t="s">
        <v>9</v>
      </c>
      <c r="I74" s="33" t="s">
        <v>10</v>
      </c>
      <c r="J74" s="33" t="s">
        <v>187</v>
      </c>
      <c r="K74" s="33" t="s">
        <v>188</v>
      </c>
      <c r="L74" s="33" t="s">
        <v>189</v>
      </c>
      <c r="M74" s="61"/>
      <c r="N74" s="61"/>
      <c r="P74" s="64"/>
      <c r="Q74" s="64"/>
      <c r="R74" s="64"/>
      <c r="S74" s="64"/>
      <c r="T74" s="64"/>
      <c r="U74" s="64"/>
      <c r="V74" s="64"/>
      <c r="W74" s="64"/>
      <c r="X74" s="64"/>
      <c r="Y74" s="64"/>
    </row>
    <row r="75" spans="1:26" ht="30" customHeight="1">
      <c r="A75" s="26">
        <v>39</v>
      </c>
      <c r="B75" s="118" t="s">
        <v>159</v>
      </c>
      <c r="C75" s="118" t="s">
        <v>113</v>
      </c>
      <c r="D75" s="23" t="s">
        <v>172</v>
      </c>
      <c r="E75" s="110" t="s">
        <v>14</v>
      </c>
      <c r="F75" s="120">
        <v>60000</v>
      </c>
      <c r="G75" s="30">
        <f>F75*0.0287</f>
        <v>1722</v>
      </c>
      <c r="H75" s="22">
        <f>IF(F75&lt;75829.93,F75*0.0304,2305.23)</f>
        <v>1824</v>
      </c>
      <c r="I75" s="22">
        <v>3486.65</v>
      </c>
      <c r="J75" s="28">
        <v>40755.89</v>
      </c>
      <c r="K75" s="28">
        <f>+G75+H75+I75+J75</f>
        <v>47788.54</v>
      </c>
      <c r="L75" s="28">
        <f>+F75-K75</f>
        <v>12211.46</v>
      </c>
      <c r="M75" s="61"/>
      <c r="N75" s="61"/>
      <c r="P75" s="64"/>
      <c r="Q75" s="64"/>
      <c r="R75" s="64"/>
      <c r="S75" s="64"/>
      <c r="T75" s="64"/>
      <c r="U75" s="64"/>
      <c r="V75" s="64"/>
      <c r="W75" s="64"/>
      <c r="X75" s="64"/>
      <c r="Y75" s="64"/>
    </row>
    <row r="76" spans="1:26" ht="30" customHeight="1">
      <c r="A76" s="31" t="s">
        <v>191</v>
      </c>
      <c r="B76" s="52"/>
      <c r="C76" s="52"/>
      <c r="D76" s="39"/>
      <c r="E76" s="31"/>
      <c r="F76" s="121">
        <f>+F75</f>
        <v>60000</v>
      </c>
      <c r="G76" s="121">
        <f>+SUM(G75)</f>
        <v>1722</v>
      </c>
      <c r="H76" s="121">
        <f>+SUM(H75)</f>
        <v>1824</v>
      </c>
      <c r="I76" s="24">
        <f>SUM(I75)</f>
        <v>3486.65</v>
      </c>
      <c r="J76" s="121">
        <f>+J75</f>
        <v>40755.89</v>
      </c>
      <c r="K76" s="29">
        <f>SUM(K75)</f>
        <v>47788.54</v>
      </c>
      <c r="L76" s="121">
        <f>SUM(L75)</f>
        <v>12211.46</v>
      </c>
      <c r="M76" s="61"/>
      <c r="N76" s="61"/>
      <c r="P76" s="64"/>
      <c r="Q76" s="64"/>
      <c r="R76" s="64"/>
      <c r="S76" s="64"/>
      <c r="T76" s="64"/>
      <c r="U76" s="64"/>
      <c r="V76" s="64"/>
      <c r="W76" s="64"/>
      <c r="X76" s="64"/>
      <c r="Y76" s="64"/>
    </row>
    <row r="77" spans="1:26" ht="30" customHeight="1">
      <c r="A77" s="144" t="s">
        <v>61</v>
      </c>
      <c r="B77" s="144" t="s">
        <v>62</v>
      </c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61"/>
      <c r="N77" s="61"/>
      <c r="P77" s="64"/>
      <c r="Q77" s="64"/>
      <c r="R77" s="64"/>
      <c r="S77" s="64"/>
      <c r="T77" s="64"/>
      <c r="U77" s="64"/>
      <c r="V77" s="64"/>
      <c r="W77" s="64"/>
      <c r="X77" s="64"/>
      <c r="Y77" s="64"/>
    </row>
    <row r="78" spans="1:26" ht="30" customHeight="1">
      <c r="A78" s="33" t="s">
        <v>4</v>
      </c>
      <c r="B78" s="34" t="s">
        <v>5</v>
      </c>
      <c r="C78" s="34" t="s">
        <v>6</v>
      </c>
      <c r="D78" s="33" t="s">
        <v>168</v>
      </c>
      <c r="E78" s="34" t="s">
        <v>7</v>
      </c>
      <c r="F78" s="33" t="s">
        <v>186</v>
      </c>
      <c r="G78" s="33" t="s">
        <v>8</v>
      </c>
      <c r="H78" s="33" t="s">
        <v>9</v>
      </c>
      <c r="I78" s="33" t="s">
        <v>10</v>
      </c>
      <c r="J78" s="33" t="s">
        <v>187</v>
      </c>
      <c r="K78" s="33" t="s">
        <v>188</v>
      </c>
      <c r="L78" s="33" t="s">
        <v>189</v>
      </c>
      <c r="M78" s="61"/>
      <c r="N78" s="61"/>
      <c r="P78" s="64"/>
      <c r="Q78" s="64"/>
      <c r="R78" s="64"/>
      <c r="S78" s="64"/>
      <c r="T78" s="64"/>
      <c r="U78" s="64"/>
      <c r="V78" s="64"/>
      <c r="W78" s="64"/>
      <c r="X78" s="64"/>
      <c r="Y78" s="64"/>
    </row>
    <row r="79" spans="1:26" ht="30" customHeight="1">
      <c r="A79" s="26">
        <v>40</v>
      </c>
      <c r="B79" s="27" t="s">
        <v>63</v>
      </c>
      <c r="C79" s="27" t="s">
        <v>64</v>
      </c>
      <c r="D79" s="109" t="s">
        <v>171</v>
      </c>
      <c r="E79" s="23" t="s">
        <v>14</v>
      </c>
      <c r="F79" s="22">
        <v>50000</v>
      </c>
      <c r="G79" s="22">
        <f>F79*0.0287</f>
        <v>1435</v>
      </c>
      <c r="H79" s="22">
        <f>IF(F79&lt;75829.93,F79*0.0304,2305.23)</f>
        <v>1520</v>
      </c>
      <c r="I79" s="22">
        <v>1854</v>
      </c>
      <c r="J79" s="22">
        <v>6825.8</v>
      </c>
      <c r="K79" s="22">
        <f>+G79+H79+I79+J79</f>
        <v>11634.8</v>
      </c>
      <c r="L79" s="22">
        <f>+F79-K79</f>
        <v>38365.199999999997</v>
      </c>
      <c r="M79" s="61"/>
      <c r="N79" s="61"/>
      <c r="P79" s="64"/>
      <c r="Q79" s="64"/>
      <c r="R79" s="64"/>
      <c r="S79" s="64"/>
      <c r="T79" s="64"/>
      <c r="U79" s="64"/>
      <c r="V79" s="64"/>
      <c r="W79" s="64"/>
      <c r="X79" s="64"/>
      <c r="Y79" s="64"/>
    </row>
    <row r="80" spans="1:26" ht="30" customHeight="1">
      <c r="A80" s="26">
        <v>41</v>
      </c>
      <c r="B80" s="27" t="s">
        <v>65</v>
      </c>
      <c r="C80" s="27" t="s">
        <v>43</v>
      </c>
      <c r="D80" s="109" t="s">
        <v>172</v>
      </c>
      <c r="E80" s="23" t="s">
        <v>14</v>
      </c>
      <c r="F80" s="22">
        <v>41000</v>
      </c>
      <c r="G80" s="22">
        <f>F80*0.0287</f>
        <v>1176.7</v>
      </c>
      <c r="H80" s="22">
        <f>IF(F80&lt;75829.93,F80*0.0304,2305.23)</f>
        <v>1246.4000000000001</v>
      </c>
      <c r="I80" s="22">
        <v>583.78</v>
      </c>
      <c r="J80" s="22">
        <v>1859.5</v>
      </c>
      <c r="K80" s="22">
        <f>G80+H80+I80+J80</f>
        <v>4866.38</v>
      </c>
      <c r="L80" s="22">
        <f>+F80-K80</f>
        <v>36133.620000000003</v>
      </c>
      <c r="M80" s="61"/>
      <c r="N80" s="61"/>
      <c r="P80" s="64"/>
      <c r="Q80" s="64"/>
      <c r="R80" s="64"/>
      <c r="S80" s="64"/>
      <c r="T80" s="64"/>
      <c r="U80" s="64"/>
      <c r="V80" s="64"/>
      <c r="W80" s="64"/>
      <c r="X80" s="64"/>
      <c r="Y80" s="64"/>
    </row>
    <row r="81" spans="1:49" s="45" customFormat="1" ht="30" customHeight="1">
      <c r="A81" s="26">
        <v>42</v>
      </c>
      <c r="B81" s="27" t="s">
        <v>163</v>
      </c>
      <c r="C81" s="27" t="s">
        <v>95</v>
      </c>
      <c r="D81" s="23" t="s">
        <v>172</v>
      </c>
      <c r="E81" s="23" t="s">
        <v>16</v>
      </c>
      <c r="F81" s="22">
        <v>50000</v>
      </c>
      <c r="G81" s="22">
        <v>1435</v>
      </c>
      <c r="H81" s="22">
        <v>1520</v>
      </c>
      <c r="I81" s="22">
        <v>1596.68</v>
      </c>
      <c r="J81" s="22">
        <v>24688.86</v>
      </c>
      <c r="K81" s="22">
        <v>29240.54</v>
      </c>
      <c r="L81" s="22">
        <v>20759.46</v>
      </c>
      <c r="M81" s="61"/>
      <c r="N81" s="61"/>
      <c r="O81"/>
      <c r="P81" s="64"/>
      <c r="Q81" s="141" t="s">
        <v>163</v>
      </c>
      <c r="R81" s="142"/>
      <c r="S81" s="142"/>
      <c r="T81" s="142"/>
      <c r="U81" s="142"/>
      <c r="V81" s="142"/>
      <c r="W81" s="142"/>
      <c r="X81" s="142"/>
      <c r="Y81" s="143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</row>
    <row r="82" spans="1:49" ht="30" customHeight="1">
      <c r="A82" s="31" t="s">
        <v>191</v>
      </c>
      <c r="B82" s="50"/>
      <c r="C82" s="50"/>
      <c r="D82" s="37"/>
      <c r="E82" s="32"/>
      <c r="F82" s="29">
        <f>+SUM(F79:F81)</f>
        <v>141000</v>
      </c>
      <c r="G82" s="29">
        <f t="shared" ref="G82:L82" si="12">+SUM(G79:G81)</f>
        <v>4046.7</v>
      </c>
      <c r="H82" s="46">
        <f t="shared" si="12"/>
        <v>4286.3999999999996</v>
      </c>
      <c r="I82" s="29">
        <f>+SUM(I79:I81)</f>
        <v>4034.46</v>
      </c>
      <c r="J82" s="29">
        <f t="shared" si="12"/>
        <v>33374.160000000003</v>
      </c>
      <c r="K82" s="29">
        <f t="shared" si="12"/>
        <v>45741.72</v>
      </c>
      <c r="L82" s="29">
        <f t="shared" si="12"/>
        <v>95258.28</v>
      </c>
      <c r="M82" s="61"/>
      <c r="N82" s="61"/>
      <c r="P82" s="64"/>
      <c r="Q82" s="65"/>
      <c r="R82" s="65"/>
      <c r="S82" s="66" t="s">
        <v>186</v>
      </c>
      <c r="T82" s="66" t="s">
        <v>8</v>
      </c>
      <c r="U82" s="66" t="s">
        <v>9</v>
      </c>
      <c r="V82" s="66" t="s">
        <v>10</v>
      </c>
      <c r="W82" s="66" t="s">
        <v>187</v>
      </c>
      <c r="X82" s="66" t="s">
        <v>188</v>
      </c>
      <c r="Y82" s="66" t="s">
        <v>189</v>
      </c>
    </row>
    <row r="83" spans="1:49" ht="30" customHeight="1">
      <c r="A83" s="144" t="s">
        <v>126</v>
      </c>
      <c r="B83" s="144" t="s">
        <v>62</v>
      </c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61"/>
      <c r="N83" s="61"/>
      <c r="P83" s="64"/>
      <c r="Q83" s="65"/>
      <c r="R83" s="68" t="s">
        <v>224</v>
      </c>
      <c r="S83" s="69">
        <v>35000</v>
      </c>
      <c r="T83" s="70">
        <v>1004.5</v>
      </c>
      <c r="U83" s="70">
        <v>1064</v>
      </c>
      <c r="V83" s="70">
        <v>0</v>
      </c>
      <c r="W83" s="70">
        <v>24688.86</v>
      </c>
      <c r="X83" s="71">
        <f>T83+U83+V83+W83</f>
        <v>26757.360000000001</v>
      </c>
      <c r="Y83" s="70">
        <f>S83-X83</f>
        <v>8242.64</v>
      </c>
    </row>
    <row r="84" spans="1:49" ht="30" customHeight="1">
      <c r="A84" s="33" t="s">
        <v>4</v>
      </c>
      <c r="B84" s="34" t="s">
        <v>5</v>
      </c>
      <c r="C84" s="34" t="s">
        <v>6</v>
      </c>
      <c r="D84" s="33" t="s">
        <v>168</v>
      </c>
      <c r="E84" s="34" t="s">
        <v>7</v>
      </c>
      <c r="F84" s="33" t="s">
        <v>186</v>
      </c>
      <c r="G84" s="33" t="s">
        <v>8</v>
      </c>
      <c r="H84" s="33" t="s">
        <v>9</v>
      </c>
      <c r="I84" s="33" t="s">
        <v>10</v>
      </c>
      <c r="J84" s="33" t="s">
        <v>187</v>
      </c>
      <c r="K84" s="33" t="s">
        <v>188</v>
      </c>
      <c r="L84" s="33" t="s">
        <v>189</v>
      </c>
      <c r="M84" s="61"/>
      <c r="N84" s="61"/>
      <c r="P84" s="64"/>
      <c r="Q84" s="65"/>
      <c r="R84" s="68" t="s">
        <v>225</v>
      </c>
      <c r="S84" s="69">
        <v>15000</v>
      </c>
      <c r="T84" s="70">
        <v>430.5</v>
      </c>
      <c r="U84" s="70">
        <v>456</v>
      </c>
      <c r="V84" s="70">
        <v>1596.68</v>
      </c>
      <c r="W84" s="70">
        <v>0</v>
      </c>
      <c r="X84" s="70">
        <v>2483.1799999999998</v>
      </c>
      <c r="Y84" s="70">
        <v>12516.82</v>
      </c>
    </row>
    <row r="85" spans="1:49" ht="30" customHeight="1">
      <c r="A85" s="23">
        <v>43</v>
      </c>
      <c r="B85" s="117" t="s">
        <v>26</v>
      </c>
      <c r="C85" s="27" t="s">
        <v>27</v>
      </c>
      <c r="D85" s="109" t="s">
        <v>172</v>
      </c>
      <c r="E85" s="23" t="s">
        <v>16</v>
      </c>
      <c r="F85" s="22">
        <v>30000</v>
      </c>
      <c r="G85" s="22">
        <f t="shared" ref="G85:G90" si="13">F85*0.0287</f>
        <v>861</v>
      </c>
      <c r="H85" s="22">
        <v>912</v>
      </c>
      <c r="I85" s="22">
        <f>(F85-G85-H85-33326.92)*IF(F85&gt;33326.92,15%)</f>
        <v>0</v>
      </c>
      <c r="J85" s="22">
        <v>9274.06</v>
      </c>
      <c r="K85" s="22">
        <f t="shared" ref="K85:K90" si="14">G85+H85+I85+J85</f>
        <v>11047.06</v>
      </c>
      <c r="L85" s="22">
        <f t="shared" ref="L85:L90" si="15">+F85-K85</f>
        <v>18952.940000000002</v>
      </c>
      <c r="M85" s="61"/>
      <c r="N85" s="61"/>
      <c r="P85" s="64"/>
      <c r="Q85" s="65"/>
      <c r="R85" s="68" t="s">
        <v>226</v>
      </c>
      <c r="S85" s="72">
        <f>+S83+S84</f>
        <v>50000</v>
      </c>
      <c r="T85" s="73">
        <f>T83+T84</f>
        <v>1435</v>
      </c>
      <c r="U85" s="73">
        <f>U83+U84</f>
        <v>1520</v>
      </c>
      <c r="V85" s="73">
        <f>+V83+V84</f>
        <v>1596.68</v>
      </c>
      <c r="W85" s="73">
        <f>W83+W84</f>
        <v>24688.86</v>
      </c>
      <c r="X85" s="73">
        <f>+X83+X84</f>
        <v>29240.54</v>
      </c>
      <c r="Y85" s="73">
        <f>+Y83+Y84</f>
        <v>20759.46</v>
      </c>
    </row>
    <row r="86" spans="1:49" ht="30" customHeight="1">
      <c r="A86" s="23">
        <v>44</v>
      </c>
      <c r="B86" s="27" t="s">
        <v>28</v>
      </c>
      <c r="C86" s="27" t="s">
        <v>27</v>
      </c>
      <c r="D86" s="109" t="s">
        <v>172</v>
      </c>
      <c r="E86" s="23" t="s">
        <v>14</v>
      </c>
      <c r="F86" s="22">
        <v>30000</v>
      </c>
      <c r="G86" s="22">
        <f t="shared" si="13"/>
        <v>861</v>
      </c>
      <c r="H86" s="22">
        <f t="shared" ref="H86:H93" si="16">IF(F86&lt;75829.93,F86*0.0304,2305.23)</f>
        <v>912</v>
      </c>
      <c r="I86" s="22">
        <f>(F86-G86-H86-33326.92)*IF(F86&gt;33326.92,15%)</f>
        <v>0</v>
      </c>
      <c r="J86" s="22">
        <v>7415.89</v>
      </c>
      <c r="K86" s="22">
        <f t="shared" si="14"/>
        <v>9188.89</v>
      </c>
      <c r="L86" s="22">
        <f t="shared" si="15"/>
        <v>20811.11</v>
      </c>
      <c r="M86" s="61"/>
      <c r="N86" s="61"/>
      <c r="P86" s="64"/>
      <c r="Q86" s="64"/>
      <c r="R86" s="64"/>
      <c r="S86" s="64"/>
      <c r="T86" s="64"/>
      <c r="U86" s="64"/>
      <c r="V86" s="64"/>
      <c r="W86" s="64"/>
      <c r="X86" s="64"/>
      <c r="Y86" s="64"/>
    </row>
    <row r="87" spans="1:49" ht="30" customHeight="1">
      <c r="A87" s="23">
        <v>45</v>
      </c>
      <c r="B87" s="27" t="s">
        <v>127</v>
      </c>
      <c r="C87" s="27" t="s">
        <v>128</v>
      </c>
      <c r="D87" s="23" t="s">
        <v>171</v>
      </c>
      <c r="E87" s="23" t="s">
        <v>14</v>
      </c>
      <c r="F87" s="22">
        <v>35000</v>
      </c>
      <c r="G87" s="22">
        <f t="shared" si="13"/>
        <v>1004.5</v>
      </c>
      <c r="H87" s="22">
        <f t="shared" si="16"/>
        <v>1064</v>
      </c>
      <c r="I87" s="22">
        <v>0</v>
      </c>
      <c r="J87" s="22">
        <v>925</v>
      </c>
      <c r="K87" s="22">
        <f t="shared" si="14"/>
        <v>2993.5</v>
      </c>
      <c r="L87" s="22">
        <f t="shared" si="15"/>
        <v>32006.5</v>
      </c>
      <c r="M87" s="61"/>
      <c r="N87" s="61"/>
      <c r="P87" s="64"/>
      <c r="Q87" s="64"/>
      <c r="R87" s="64"/>
      <c r="S87" s="64"/>
      <c r="T87" s="64"/>
      <c r="U87" s="64"/>
      <c r="V87" s="64"/>
      <c r="W87" s="64"/>
      <c r="X87" s="64"/>
      <c r="Y87" s="64"/>
    </row>
    <row r="88" spans="1:49" ht="30" customHeight="1">
      <c r="A88" s="23">
        <v>46</v>
      </c>
      <c r="B88" s="27" t="s">
        <v>166</v>
      </c>
      <c r="C88" s="27" t="s">
        <v>128</v>
      </c>
      <c r="D88" s="23" t="s">
        <v>171</v>
      </c>
      <c r="E88" s="23" t="s">
        <v>14</v>
      </c>
      <c r="F88" s="22">
        <v>26000</v>
      </c>
      <c r="G88" s="22">
        <f t="shared" si="13"/>
        <v>746.2</v>
      </c>
      <c r="H88" s="22">
        <f t="shared" si="16"/>
        <v>790.4</v>
      </c>
      <c r="I88" s="22">
        <v>0</v>
      </c>
      <c r="J88" s="22">
        <v>8176.41</v>
      </c>
      <c r="K88" s="22">
        <f t="shared" si="14"/>
        <v>9713.01</v>
      </c>
      <c r="L88" s="22">
        <f t="shared" si="15"/>
        <v>16286.99</v>
      </c>
      <c r="M88" s="61"/>
      <c r="N88" s="61"/>
      <c r="P88" s="64"/>
      <c r="Q88" s="64"/>
      <c r="R88" s="64"/>
      <c r="S88" s="64"/>
      <c r="T88" s="64"/>
      <c r="U88" s="64"/>
      <c r="V88" s="64"/>
      <c r="W88" s="64"/>
      <c r="X88" s="64"/>
      <c r="Y88" s="64"/>
    </row>
    <row r="89" spans="1:49" s="45" customFormat="1" ht="30" customHeight="1">
      <c r="A89" s="23">
        <v>47</v>
      </c>
      <c r="B89" s="27" t="s">
        <v>158</v>
      </c>
      <c r="C89" s="27" t="s">
        <v>20</v>
      </c>
      <c r="D89" s="23" t="s">
        <v>172</v>
      </c>
      <c r="E89" s="23" t="s">
        <v>14</v>
      </c>
      <c r="F89" s="22">
        <v>50000</v>
      </c>
      <c r="G89" s="22">
        <f t="shared" si="13"/>
        <v>1435</v>
      </c>
      <c r="H89" s="22">
        <f t="shared" si="16"/>
        <v>1520</v>
      </c>
      <c r="I89" s="22">
        <v>1854</v>
      </c>
      <c r="J89" s="22">
        <v>1039.5</v>
      </c>
      <c r="K89" s="22">
        <f t="shared" si="14"/>
        <v>5848.5</v>
      </c>
      <c r="L89" s="22">
        <f t="shared" si="15"/>
        <v>44151.5</v>
      </c>
      <c r="M89" s="61"/>
      <c r="N89" s="61"/>
      <c r="O89"/>
      <c r="P89" s="64"/>
      <c r="Q89" s="141" t="s">
        <v>158</v>
      </c>
      <c r="R89" s="142"/>
      <c r="S89" s="142"/>
      <c r="T89" s="142"/>
      <c r="U89" s="142"/>
      <c r="V89" s="142"/>
      <c r="W89" s="142"/>
      <c r="X89" s="142"/>
      <c r="Y89" s="143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</row>
    <row r="90" spans="1:49" ht="30" customHeight="1">
      <c r="A90" s="23">
        <v>48</v>
      </c>
      <c r="B90" s="27" t="s">
        <v>102</v>
      </c>
      <c r="C90" s="27" t="s">
        <v>27</v>
      </c>
      <c r="D90" s="109" t="s">
        <v>172</v>
      </c>
      <c r="E90" s="23" t="s">
        <v>14</v>
      </c>
      <c r="F90" s="22">
        <v>26000</v>
      </c>
      <c r="G90" s="22">
        <f t="shared" si="13"/>
        <v>746.2</v>
      </c>
      <c r="H90" s="22">
        <f t="shared" si="16"/>
        <v>790.4</v>
      </c>
      <c r="I90" s="22">
        <v>0</v>
      </c>
      <c r="J90" s="22">
        <v>1225</v>
      </c>
      <c r="K90" s="22">
        <f t="shared" si="14"/>
        <v>2761.6</v>
      </c>
      <c r="L90" s="22">
        <f t="shared" si="15"/>
        <v>23238.400000000001</v>
      </c>
      <c r="M90" s="61"/>
      <c r="N90" s="61"/>
      <c r="P90" s="64"/>
      <c r="Q90" s="65"/>
      <c r="R90" s="65"/>
      <c r="S90" s="66" t="s">
        <v>186</v>
      </c>
      <c r="T90" s="66" t="s">
        <v>8</v>
      </c>
      <c r="U90" s="66" t="s">
        <v>9</v>
      </c>
      <c r="V90" s="66" t="s">
        <v>10</v>
      </c>
      <c r="W90" s="66" t="s">
        <v>187</v>
      </c>
      <c r="X90" s="66" t="s">
        <v>188</v>
      </c>
      <c r="Y90" s="66" t="s">
        <v>189</v>
      </c>
    </row>
    <row r="91" spans="1:49" ht="30" customHeight="1">
      <c r="A91" s="23">
        <v>49</v>
      </c>
      <c r="B91" s="117" t="s">
        <v>194</v>
      </c>
      <c r="C91" s="27" t="s">
        <v>49</v>
      </c>
      <c r="D91" s="23" t="s">
        <v>171</v>
      </c>
      <c r="E91" s="23" t="s">
        <v>14</v>
      </c>
      <c r="F91" s="22">
        <v>26000</v>
      </c>
      <c r="G91" s="122">
        <f>F91*0.0287</f>
        <v>746.2</v>
      </c>
      <c r="H91" s="22">
        <f t="shared" si="16"/>
        <v>790.4</v>
      </c>
      <c r="I91" s="123">
        <v>0</v>
      </c>
      <c r="J91" s="122">
        <v>225</v>
      </c>
      <c r="K91" s="122">
        <f>G91+H91+I91+J91</f>
        <v>1761.6</v>
      </c>
      <c r="L91" s="30">
        <f>+F91-K91</f>
        <v>24238.400000000001</v>
      </c>
      <c r="M91" s="61"/>
      <c r="N91" s="61"/>
      <c r="P91" s="64"/>
      <c r="Q91" s="65"/>
      <c r="R91" s="68" t="s">
        <v>224</v>
      </c>
      <c r="S91" s="69">
        <v>30000</v>
      </c>
      <c r="T91" s="70">
        <v>861</v>
      </c>
      <c r="U91" s="70">
        <v>912</v>
      </c>
      <c r="V91" s="70">
        <v>0</v>
      </c>
      <c r="W91" s="70">
        <v>1039.5</v>
      </c>
      <c r="X91" s="71">
        <v>2812.5</v>
      </c>
      <c r="Y91" s="70">
        <v>27187.5</v>
      </c>
    </row>
    <row r="92" spans="1:49" ht="30" customHeight="1">
      <c r="A92" s="23">
        <v>50</v>
      </c>
      <c r="B92" s="27" t="s">
        <v>33</v>
      </c>
      <c r="C92" s="27" t="s">
        <v>128</v>
      </c>
      <c r="D92" s="23" t="s">
        <v>171</v>
      </c>
      <c r="E92" s="23" t="s">
        <v>14</v>
      </c>
      <c r="F92" s="22">
        <v>35000</v>
      </c>
      <c r="G92" s="22">
        <f>F92*0.0287</f>
        <v>1004.5</v>
      </c>
      <c r="H92" s="22">
        <f t="shared" si="16"/>
        <v>1064</v>
      </c>
      <c r="I92" s="22">
        <v>0</v>
      </c>
      <c r="J92" s="22">
        <v>325</v>
      </c>
      <c r="K92" s="22">
        <f>G92+H92+I92+J92</f>
        <v>2393.5</v>
      </c>
      <c r="L92" s="30">
        <f>+F92-K92</f>
        <v>32606.5</v>
      </c>
      <c r="M92" s="61"/>
      <c r="N92" s="61"/>
      <c r="P92" s="64"/>
      <c r="Q92" s="65"/>
      <c r="R92" s="68" t="s">
        <v>225</v>
      </c>
      <c r="S92" s="69">
        <v>20000</v>
      </c>
      <c r="T92" s="70">
        <v>574</v>
      </c>
      <c r="U92" s="70">
        <v>608</v>
      </c>
      <c r="V92" s="70">
        <v>1854</v>
      </c>
      <c r="W92" s="70">
        <v>0</v>
      </c>
      <c r="X92" s="70">
        <v>3036</v>
      </c>
      <c r="Y92" s="70">
        <v>16964</v>
      </c>
    </row>
    <row r="93" spans="1:49" ht="30" customHeight="1">
      <c r="A93" s="23">
        <v>51</v>
      </c>
      <c r="B93" s="27" t="s">
        <v>211</v>
      </c>
      <c r="C93" s="27" t="s">
        <v>128</v>
      </c>
      <c r="D93" s="23" t="s">
        <v>172</v>
      </c>
      <c r="E93" s="23" t="s">
        <v>14</v>
      </c>
      <c r="F93" s="22">
        <v>35000</v>
      </c>
      <c r="G93" s="22">
        <f>F93*0.0287</f>
        <v>1004.5</v>
      </c>
      <c r="H93" s="22">
        <f t="shared" si="16"/>
        <v>1064</v>
      </c>
      <c r="I93" s="22">
        <v>0</v>
      </c>
      <c r="J93" s="22">
        <v>225</v>
      </c>
      <c r="K93" s="22">
        <f>G93+H93+I93+J93</f>
        <v>2293.5</v>
      </c>
      <c r="L93" s="22">
        <f>+F93-K93</f>
        <v>32706.5</v>
      </c>
      <c r="M93" s="61"/>
      <c r="N93" s="61"/>
      <c r="P93" s="64"/>
      <c r="Q93" s="65"/>
      <c r="R93" s="65"/>
      <c r="S93" s="103">
        <f t="shared" ref="S93:Y93" si="17">+S91+S92</f>
        <v>50000</v>
      </c>
      <c r="T93" s="70">
        <f t="shared" si="17"/>
        <v>1435</v>
      </c>
      <c r="U93" s="70">
        <f t="shared" si="17"/>
        <v>1520</v>
      </c>
      <c r="V93" s="70">
        <f t="shared" si="17"/>
        <v>1854</v>
      </c>
      <c r="W93" s="70">
        <f t="shared" si="17"/>
        <v>1039.5</v>
      </c>
      <c r="X93" s="70">
        <f t="shared" si="17"/>
        <v>5848.5</v>
      </c>
      <c r="Y93" s="70">
        <f t="shared" si="17"/>
        <v>44151.5</v>
      </c>
    </row>
    <row r="94" spans="1:49" ht="30" customHeight="1">
      <c r="A94" s="31" t="s">
        <v>191</v>
      </c>
      <c r="B94" s="50"/>
      <c r="C94" s="50"/>
      <c r="D94" s="37"/>
      <c r="E94" s="32"/>
      <c r="F94" s="29">
        <f>SUM(F85:F93)</f>
        <v>293000</v>
      </c>
      <c r="G94" s="29">
        <f>SUM(G85:G93)</f>
        <v>8409.0999999999985</v>
      </c>
      <c r="H94" s="46">
        <f>+SUM(H85:H93)</f>
        <v>8907.1999999999989</v>
      </c>
      <c r="I94" s="29">
        <f>SUM(I85:I93)</f>
        <v>1854</v>
      </c>
      <c r="J94" s="29">
        <f>SUM(J85:J93)</f>
        <v>28830.86</v>
      </c>
      <c r="K94" s="29">
        <f>SUM(K85:K93)</f>
        <v>48001.159999999996</v>
      </c>
      <c r="L94" s="29">
        <f>SUM(L85:L93)</f>
        <v>244998.84</v>
      </c>
      <c r="M94" s="61"/>
      <c r="N94" s="61"/>
      <c r="P94" s="64"/>
      <c r="Q94" s="64"/>
      <c r="R94" s="64"/>
      <c r="S94" s="64"/>
      <c r="T94" s="64"/>
      <c r="U94" s="64"/>
      <c r="V94" s="64"/>
      <c r="W94" s="64"/>
      <c r="X94" s="64"/>
      <c r="Y94" s="64"/>
    </row>
    <row r="95" spans="1:49" ht="30" customHeight="1">
      <c r="A95" s="144" t="s">
        <v>81</v>
      </c>
      <c r="B95" s="144" t="s">
        <v>62</v>
      </c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61"/>
      <c r="N95" s="61"/>
      <c r="P95" s="64"/>
      <c r="Q95" s="64"/>
      <c r="R95" s="64"/>
      <c r="S95" s="64"/>
      <c r="T95" s="64"/>
      <c r="U95" s="64"/>
      <c r="V95" s="64"/>
      <c r="W95" s="64"/>
      <c r="X95" s="64"/>
      <c r="Y95" s="64"/>
    </row>
    <row r="96" spans="1:49" ht="30" customHeight="1">
      <c r="A96" s="33" t="s">
        <v>4</v>
      </c>
      <c r="B96" s="34" t="s">
        <v>5</v>
      </c>
      <c r="C96" s="34" t="s">
        <v>6</v>
      </c>
      <c r="D96" s="33" t="s">
        <v>168</v>
      </c>
      <c r="E96" s="34" t="s">
        <v>7</v>
      </c>
      <c r="F96" s="33" t="s">
        <v>186</v>
      </c>
      <c r="G96" s="33" t="s">
        <v>8</v>
      </c>
      <c r="H96" s="33" t="s">
        <v>9</v>
      </c>
      <c r="I96" s="33" t="s">
        <v>10</v>
      </c>
      <c r="J96" s="33" t="s">
        <v>187</v>
      </c>
      <c r="K96" s="33" t="s">
        <v>188</v>
      </c>
      <c r="L96" s="33" t="s">
        <v>189</v>
      </c>
      <c r="M96" s="61"/>
      <c r="N96" s="61"/>
      <c r="P96" s="64"/>
      <c r="Q96" s="64"/>
      <c r="R96" s="64"/>
      <c r="S96" s="64"/>
      <c r="T96" s="64"/>
      <c r="U96" s="64"/>
      <c r="V96" s="64"/>
      <c r="W96" s="64"/>
      <c r="X96" s="64"/>
      <c r="Y96" s="64"/>
    </row>
    <row r="97" spans="1:25" ht="30" customHeight="1">
      <c r="A97" s="23">
        <v>52</v>
      </c>
      <c r="B97" s="27" t="s">
        <v>66</v>
      </c>
      <c r="C97" s="27" t="s">
        <v>92</v>
      </c>
      <c r="D97" s="23" t="s">
        <v>171</v>
      </c>
      <c r="E97" s="23" t="s">
        <v>16</v>
      </c>
      <c r="F97" s="22">
        <v>45000</v>
      </c>
      <c r="G97" s="22">
        <v>1291.5</v>
      </c>
      <c r="H97" s="22">
        <v>1368</v>
      </c>
      <c r="I97" s="22">
        <v>1148.32</v>
      </c>
      <c r="J97" s="22">
        <v>7782.36</v>
      </c>
      <c r="K97" s="22">
        <f>+G97+H97+I97+J97</f>
        <v>11590.18</v>
      </c>
      <c r="L97" s="22">
        <f>+F97-K97</f>
        <v>33409.82</v>
      </c>
      <c r="M97" s="61"/>
      <c r="N97" s="61"/>
      <c r="P97" s="64"/>
      <c r="Q97" s="64"/>
      <c r="R97" s="64"/>
      <c r="S97" s="64"/>
      <c r="T97" s="64"/>
      <c r="U97" s="64"/>
      <c r="V97" s="64"/>
      <c r="W97" s="64"/>
      <c r="X97" s="64"/>
      <c r="Y97" s="64"/>
    </row>
    <row r="98" spans="1:25" ht="30" customHeight="1">
      <c r="A98" s="26">
        <v>53</v>
      </c>
      <c r="B98" s="27" t="s">
        <v>42</v>
      </c>
      <c r="C98" s="27" t="s">
        <v>43</v>
      </c>
      <c r="D98" s="109" t="s">
        <v>172</v>
      </c>
      <c r="E98" s="23" t="s">
        <v>16</v>
      </c>
      <c r="F98" s="22">
        <v>55000</v>
      </c>
      <c r="G98" s="22">
        <f>F98*0.0287</f>
        <v>1578.5</v>
      </c>
      <c r="H98" s="22">
        <f>IF(F98&lt;75829.93,F98*0.0304,2305.23)</f>
        <v>1672</v>
      </c>
      <c r="I98" s="22">
        <v>583.78</v>
      </c>
      <c r="J98" s="22">
        <v>225</v>
      </c>
      <c r="K98" s="22">
        <v>6035.17</v>
      </c>
      <c r="L98" s="22">
        <f>+F98-K98</f>
        <v>48964.83</v>
      </c>
      <c r="M98" s="61"/>
      <c r="N98" s="61"/>
      <c r="P98" s="64"/>
      <c r="Q98" s="64"/>
      <c r="R98" s="64"/>
      <c r="S98" s="64"/>
      <c r="T98" s="64"/>
      <c r="U98" s="64"/>
      <c r="V98" s="64"/>
      <c r="W98" s="64"/>
      <c r="X98" s="64"/>
      <c r="Y98" s="64"/>
    </row>
    <row r="99" spans="1:25" ht="30" customHeight="1">
      <c r="A99" s="31" t="s">
        <v>191</v>
      </c>
      <c r="B99" s="50"/>
      <c r="C99" s="50"/>
      <c r="D99" s="37"/>
      <c r="E99" s="32"/>
      <c r="F99" s="29">
        <f t="shared" ref="F99:L99" si="18">SUM(F97:F98)</f>
        <v>100000</v>
      </c>
      <c r="G99" s="29">
        <f t="shared" si="18"/>
        <v>2870</v>
      </c>
      <c r="H99" s="29">
        <f t="shared" si="18"/>
        <v>3040</v>
      </c>
      <c r="I99" s="29">
        <f t="shared" si="18"/>
        <v>1732.1</v>
      </c>
      <c r="J99" s="29">
        <f t="shared" si="18"/>
        <v>8007.36</v>
      </c>
      <c r="K99" s="29">
        <f t="shared" si="18"/>
        <v>17625.349999999999</v>
      </c>
      <c r="L99" s="29">
        <f t="shared" si="18"/>
        <v>82374.649999999994</v>
      </c>
      <c r="M99" s="61"/>
      <c r="N99" s="61"/>
      <c r="P99" s="64"/>
      <c r="Q99" s="64"/>
      <c r="R99" s="64"/>
      <c r="S99" s="64"/>
      <c r="T99" s="64"/>
      <c r="U99" s="64"/>
      <c r="V99" s="64"/>
      <c r="W99" s="64"/>
      <c r="X99" s="64"/>
      <c r="Y99" s="64"/>
    </row>
    <row r="100" spans="1:25" ht="30" customHeight="1">
      <c r="A100" s="144" t="s">
        <v>80</v>
      </c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61"/>
      <c r="N100" s="61"/>
      <c r="P100" s="64"/>
      <c r="Q100" s="64"/>
      <c r="R100" s="64"/>
      <c r="S100" s="64"/>
      <c r="T100" s="64"/>
      <c r="U100" s="64"/>
      <c r="V100" s="64"/>
      <c r="W100" s="64"/>
      <c r="X100" s="64"/>
      <c r="Y100" s="64"/>
    </row>
    <row r="101" spans="1:25" ht="30" customHeight="1">
      <c r="A101" s="33" t="s">
        <v>4</v>
      </c>
      <c r="B101" s="34" t="s">
        <v>5</v>
      </c>
      <c r="C101" s="34" t="s">
        <v>6</v>
      </c>
      <c r="D101" s="33" t="s">
        <v>168</v>
      </c>
      <c r="E101" s="34" t="s">
        <v>7</v>
      </c>
      <c r="F101" s="33" t="s">
        <v>186</v>
      </c>
      <c r="G101" s="33" t="s">
        <v>8</v>
      </c>
      <c r="H101" s="33" t="s">
        <v>9</v>
      </c>
      <c r="I101" s="33" t="s">
        <v>10</v>
      </c>
      <c r="J101" s="33" t="s">
        <v>187</v>
      </c>
      <c r="K101" s="33" t="s">
        <v>188</v>
      </c>
      <c r="L101" s="33" t="s">
        <v>189</v>
      </c>
      <c r="M101" s="61"/>
      <c r="N101" s="61"/>
      <c r="P101" s="64"/>
      <c r="Q101" s="64"/>
      <c r="R101" s="64"/>
      <c r="S101" s="64"/>
      <c r="T101" s="64"/>
      <c r="U101" s="64"/>
      <c r="V101" s="64"/>
      <c r="W101" s="64"/>
      <c r="X101" s="64"/>
      <c r="Y101" s="64"/>
    </row>
    <row r="102" spans="1:25" ht="30" customHeight="1">
      <c r="A102" s="23">
        <v>54</v>
      </c>
      <c r="B102" s="117" t="s">
        <v>50</v>
      </c>
      <c r="C102" s="27" t="s">
        <v>49</v>
      </c>
      <c r="D102" s="23" t="s">
        <v>171</v>
      </c>
      <c r="E102" s="23" t="s">
        <v>14</v>
      </c>
      <c r="F102" s="22">
        <v>23000</v>
      </c>
      <c r="G102" s="22">
        <f t="shared" ref="G102:G108" si="19">F102*0.0287</f>
        <v>660.1</v>
      </c>
      <c r="H102" s="22">
        <f>IF(F102&lt;75829.93,F102*0.0304,2305.23)</f>
        <v>699.2</v>
      </c>
      <c r="I102" s="22">
        <f>(F102-G102-H102-33326.92)*IF(F102&gt;33326.92,15%)</f>
        <v>0</v>
      </c>
      <c r="J102" s="22">
        <v>325</v>
      </c>
      <c r="K102" s="22">
        <f>G102+H102+I102+J102</f>
        <v>1684.3000000000002</v>
      </c>
      <c r="L102" s="122">
        <f t="shared" ref="L102:L108" si="20">+F102-K102</f>
        <v>21315.7</v>
      </c>
      <c r="M102" s="61"/>
      <c r="N102" s="61"/>
      <c r="P102" s="64"/>
      <c r="Q102" s="64"/>
      <c r="R102" s="64"/>
      <c r="S102" s="64"/>
      <c r="T102" s="64"/>
      <c r="U102" s="64"/>
      <c r="V102" s="64"/>
      <c r="W102" s="64"/>
      <c r="X102" s="64"/>
      <c r="Y102" s="64"/>
    </row>
    <row r="103" spans="1:25" ht="30" customHeight="1">
      <c r="A103" s="23">
        <v>55</v>
      </c>
      <c r="B103" s="117" t="s">
        <v>54</v>
      </c>
      <c r="C103" s="27" t="s">
        <v>52</v>
      </c>
      <c r="D103" s="23" t="s">
        <v>172</v>
      </c>
      <c r="E103" s="23" t="s">
        <v>16</v>
      </c>
      <c r="F103" s="22">
        <v>20000</v>
      </c>
      <c r="G103" s="22">
        <f t="shared" si="19"/>
        <v>574</v>
      </c>
      <c r="H103" s="22">
        <f>IF(F103&lt;75829.93,F103*0.0304,2305.23)</f>
        <v>608</v>
      </c>
      <c r="I103" s="22">
        <f>(F103-G103-H103-33326.92)*IF(F103&gt;33326.92,15%)</f>
        <v>0</v>
      </c>
      <c r="J103" s="22">
        <v>3017</v>
      </c>
      <c r="K103" s="22">
        <f t="shared" ref="K103:K119" si="21">G103+H103+I103+J103</f>
        <v>4199</v>
      </c>
      <c r="L103" s="122">
        <f t="shared" si="20"/>
        <v>15801</v>
      </c>
      <c r="M103" s="61"/>
      <c r="N103" s="61"/>
      <c r="P103" s="64"/>
      <c r="Q103" s="64"/>
      <c r="R103" s="64"/>
      <c r="S103" s="64"/>
      <c r="T103" s="64"/>
      <c r="U103" s="64"/>
      <c r="V103" s="64"/>
      <c r="W103" s="64"/>
      <c r="X103" s="64"/>
      <c r="Y103" s="64"/>
    </row>
    <row r="104" spans="1:25" ht="42" customHeight="1">
      <c r="A104" s="23">
        <v>56</v>
      </c>
      <c r="B104" s="117" t="s">
        <v>44</v>
      </c>
      <c r="C104" s="27" t="s">
        <v>45</v>
      </c>
      <c r="D104" s="23" t="s">
        <v>171</v>
      </c>
      <c r="E104" s="23" t="s">
        <v>14</v>
      </c>
      <c r="F104" s="22">
        <v>49700</v>
      </c>
      <c r="G104" s="22">
        <f t="shared" si="19"/>
        <v>1426.39</v>
      </c>
      <c r="H104" s="22">
        <f t="shared" ref="H104:H121" si="22">IF(F104&lt;75829.93,F104*0.0304,2305.23)</f>
        <v>1510.88</v>
      </c>
      <c r="I104" s="22">
        <v>1811.66</v>
      </c>
      <c r="J104" s="22">
        <v>7844.62</v>
      </c>
      <c r="K104" s="22">
        <f t="shared" si="21"/>
        <v>12593.55</v>
      </c>
      <c r="L104" s="122">
        <f t="shared" si="20"/>
        <v>37106.449999999997</v>
      </c>
      <c r="M104" s="61"/>
      <c r="N104" s="61"/>
      <c r="P104" s="64"/>
      <c r="Q104" s="64"/>
      <c r="R104" s="64"/>
      <c r="S104" s="64"/>
      <c r="T104" s="64"/>
      <c r="U104" s="64"/>
      <c r="V104" s="64"/>
      <c r="W104" s="64"/>
      <c r="X104" s="64"/>
      <c r="Y104" s="64"/>
    </row>
    <row r="105" spans="1:25" ht="30" customHeight="1">
      <c r="A105" s="23">
        <v>57</v>
      </c>
      <c r="B105" s="117" t="s">
        <v>51</v>
      </c>
      <c r="C105" s="27" t="s">
        <v>52</v>
      </c>
      <c r="D105" s="23" t="s">
        <v>172</v>
      </c>
      <c r="E105" s="23" t="s">
        <v>53</v>
      </c>
      <c r="F105" s="22">
        <v>22000</v>
      </c>
      <c r="G105" s="22">
        <f t="shared" si="19"/>
        <v>631.4</v>
      </c>
      <c r="H105" s="22">
        <f t="shared" si="22"/>
        <v>668.8</v>
      </c>
      <c r="I105" s="22">
        <f>(F105-G105-H105-33326.92)*IF(F105&gt;33326.92,15%)</f>
        <v>0</v>
      </c>
      <c r="J105" s="22">
        <v>8900.57</v>
      </c>
      <c r="K105" s="22">
        <f t="shared" si="21"/>
        <v>10200.77</v>
      </c>
      <c r="L105" s="122">
        <f t="shared" si="20"/>
        <v>11799.23</v>
      </c>
      <c r="M105" s="61"/>
      <c r="N105" s="61"/>
      <c r="P105" s="64"/>
      <c r="Q105" s="64"/>
      <c r="R105" s="64"/>
      <c r="S105" s="64"/>
      <c r="T105" s="64"/>
      <c r="U105" s="64"/>
      <c r="V105" s="64"/>
      <c r="W105" s="64"/>
      <c r="X105" s="64"/>
      <c r="Y105" s="64"/>
    </row>
    <row r="106" spans="1:25" ht="30" customHeight="1">
      <c r="A106" s="23">
        <v>58</v>
      </c>
      <c r="B106" s="117" t="s">
        <v>215</v>
      </c>
      <c r="C106" s="27" t="s">
        <v>52</v>
      </c>
      <c r="D106" s="23" t="s">
        <v>172</v>
      </c>
      <c r="E106" s="23" t="s">
        <v>14</v>
      </c>
      <c r="F106" s="22">
        <v>20000</v>
      </c>
      <c r="G106" s="22">
        <f>F106*0.0287</f>
        <v>574</v>
      </c>
      <c r="H106" s="22">
        <f t="shared" si="22"/>
        <v>608</v>
      </c>
      <c r="I106" s="22">
        <v>0</v>
      </c>
      <c r="J106" s="22">
        <v>3425</v>
      </c>
      <c r="K106" s="22">
        <f>G106+H106+I106+J106</f>
        <v>4607</v>
      </c>
      <c r="L106" s="122">
        <f>+F106-K106</f>
        <v>15393</v>
      </c>
      <c r="M106" s="61"/>
      <c r="N106" s="61"/>
      <c r="P106" s="64"/>
      <c r="Q106" s="64"/>
      <c r="R106" s="64"/>
      <c r="S106" s="64"/>
      <c r="T106" s="64"/>
      <c r="U106" s="64"/>
      <c r="V106" s="64"/>
      <c r="W106" s="64"/>
      <c r="X106" s="64"/>
      <c r="Y106" s="64"/>
    </row>
    <row r="107" spans="1:25" ht="30" customHeight="1">
      <c r="A107" s="23">
        <v>59</v>
      </c>
      <c r="B107" s="27" t="s">
        <v>55</v>
      </c>
      <c r="C107" s="27" t="s">
        <v>52</v>
      </c>
      <c r="D107" s="23" t="s">
        <v>172</v>
      </c>
      <c r="E107" s="23" t="s">
        <v>16</v>
      </c>
      <c r="F107" s="22">
        <v>20000</v>
      </c>
      <c r="G107" s="22">
        <f t="shared" si="19"/>
        <v>574</v>
      </c>
      <c r="H107" s="22">
        <f t="shared" si="22"/>
        <v>608</v>
      </c>
      <c r="I107" s="22">
        <f>(F107-G107-H107-33326.92)*IF(F107&gt;33326.92,15%)</f>
        <v>0</v>
      </c>
      <c r="J107" s="22">
        <v>13040.54</v>
      </c>
      <c r="K107" s="22">
        <f t="shared" si="21"/>
        <v>14222.54</v>
      </c>
      <c r="L107" s="122">
        <f t="shared" si="20"/>
        <v>5777.4599999999991</v>
      </c>
      <c r="M107" s="61"/>
      <c r="N107" s="61"/>
      <c r="P107" s="64"/>
      <c r="Q107" s="64"/>
      <c r="R107" s="64"/>
      <c r="S107" s="64"/>
      <c r="T107" s="64"/>
      <c r="U107" s="64"/>
      <c r="V107" s="64"/>
      <c r="W107" s="64"/>
      <c r="X107" s="64"/>
      <c r="Y107" s="64"/>
    </row>
    <row r="108" spans="1:25" ht="30" customHeight="1">
      <c r="A108" s="23">
        <v>60</v>
      </c>
      <c r="B108" s="27" t="s">
        <v>56</v>
      </c>
      <c r="C108" s="27" t="s">
        <v>52</v>
      </c>
      <c r="D108" s="23" t="s">
        <v>172</v>
      </c>
      <c r="E108" s="23" t="s">
        <v>16</v>
      </c>
      <c r="F108" s="22">
        <v>20000</v>
      </c>
      <c r="G108" s="22">
        <f t="shared" si="19"/>
        <v>574</v>
      </c>
      <c r="H108" s="22">
        <f t="shared" si="22"/>
        <v>608</v>
      </c>
      <c r="I108" s="22">
        <f>(F108-G108-H108-33326.92)*IF(F108&gt;33326.92,15%)</f>
        <v>0</v>
      </c>
      <c r="J108" s="22">
        <v>6173.35</v>
      </c>
      <c r="K108" s="22">
        <f t="shared" si="21"/>
        <v>7355.35</v>
      </c>
      <c r="L108" s="122">
        <f t="shared" si="20"/>
        <v>12644.65</v>
      </c>
      <c r="M108" s="61"/>
      <c r="N108" s="61"/>
      <c r="P108" s="64"/>
      <c r="Q108" s="64"/>
      <c r="R108" s="64"/>
      <c r="S108" s="64"/>
      <c r="T108" s="64"/>
      <c r="U108" s="64"/>
      <c r="V108" s="64"/>
      <c r="W108" s="64"/>
      <c r="X108" s="64"/>
      <c r="Y108" s="64"/>
    </row>
    <row r="109" spans="1:25" ht="30" customHeight="1">
      <c r="A109" s="23">
        <v>61</v>
      </c>
      <c r="B109" s="117" t="s">
        <v>48</v>
      </c>
      <c r="C109" s="27" t="s">
        <v>49</v>
      </c>
      <c r="D109" s="23" t="s">
        <v>171</v>
      </c>
      <c r="E109" s="23" t="s">
        <v>14</v>
      </c>
      <c r="F109" s="22">
        <v>23000</v>
      </c>
      <c r="G109" s="22">
        <f t="shared" ref="G109:G121" si="23">F109*0.0287</f>
        <v>660.1</v>
      </c>
      <c r="H109" s="22">
        <f t="shared" si="22"/>
        <v>699.2</v>
      </c>
      <c r="I109" s="22">
        <f>(F109-G109-H109-33326.92)*IF(F109&gt;33326.92,15%)</f>
        <v>0</v>
      </c>
      <c r="J109" s="22">
        <v>125</v>
      </c>
      <c r="K109" s="22">
        <f t="shared" si="21"/>
        <v>1484.3000000000002</v>
      </c>
      <c r="L109" s="122">
        <f t="shared" ref="L109:L121" si="24">+F109-K109</f>
        <v>21515.7</v>
      </c>
      <c r="M109" s="61"/>
      <c r="N109" s="61"/>
      <c r="P109" s="64"/>
      <c r="Q109" s="64"/>
      <c r="R109" s="64"/>
      <c r="S109" s="64"/>
      <c r="T109" s="64"/>
      <c r="U109" s="64"/>
      <c r="V109" s="64"/>
      <c r="W109" s="64"/>
      <c r="X109" s="64"/>
      <c r="Y109" s="64"/>
    </row>
    <row r="110" spans="1:25" ht="30" customHeight="1">
      <c r="A110" s="23">
        <v>62</v>
      </c>
      <c r="B110" s="27" t="s">
        <v>57</v>
      </c>
      <c r="C110" s="27" t="s">
        <v>58</v>
      </c>
      <c r="D110" s="23" t="s">
        <v>172</v>
      </c>
      <c r="E110" s="23" t="s">
        <v>14</v>
      </c>
      <c r="F110" s="22">
        <v>20000</v>
      </c>
      <c r="G110" s="22">
        <f t="shared" ref="G110:G115" si="25">F110*0.0287</f>
        <v>574</v>
      </c>
      <c r="H110" s="22">
        <f t="shared" si="22"/>
        <v>608</v>
      </c>
      <c r="I110" s="22">
        <v>0</v>
      </c>
      <c r="J110" s="22">
        <v>625</v>
      </c>
      <c r="K110" s="22">
        <f t="shared" si="21"/>
        <v>1807</v>
      </c>
      <c r="L110" s="122">
        <f t="shared" si="24"/>
        <v>18193</v>
      </c>
      <c r="M110" s="61"/>
      <c r="N110" s="61"/>
      <c r="P110" s="64"/>
      <c r="Q110" s="64"/>
      <c r="R110" s="64"/>
      <c r="S110" s="64"/>
      <c r="T110" s="64"/>
      <c r="U110" s="64"/>
      <c r="V110" s="64"/>
      <c r="W110" s="64"/>
      <c r="X110" s="64"/>
      <c r="Y110" s="64"/>
    </row>
    <row r="111" spans="1:25" ht="30" customHeight="1">
      <c r="A111" s="23">
        <v>63</v>
      </c>
      <c r="B111" s="117" t="s">
        <v>46</v>
      </c>
      <c r="C111" s="27" t="s">
        <v>47</v>
      </c>
      <c r="D111" s="23" t="s">
        <v>171</v>
      </c>
      <c r="E111" s="23" t="s">
        <v>14</v>
      </c>
      <c r="F111" s="22">
        <v>37000</v>
      </c>
      <c r="G111" s="22">
        <f t="shared" si="25"/>
        <v>1061.9000000000001</v>
      </c>
      <c r="H111" s="22">
        <f t="shared" si="22"/>
        <v>1124.8</v>
      </c>
      <c r="I111" s="22">
        <v>19.239999999999998</v>
      </c>
      <c r="J111" s="22">
        <v>2394</v>
      </c>
      <c r="K111" s="22">
        <f t="shared" si="21"/>
        <v>4599.9399999999996</v>
      </c>
      <c r="L111" s="122">
        <f t="shared" si="24"/>
        <v>32400.06</v>
      </c>
      <c r="M111" s="61"/>
      <c r="N111" s="61"/>
      <c r="P111" s="64"/>
      <c r="Q111" s="64"/>
      <c r="R111" s="64"/>
      <c r="S111" s="64"/>
      <c r="T111" s="64"/>
      <c r="U111" s="64"/>
      <c r="V111" s="64"/>
      <c r="W111" s="64"/>
      <c r="X111" s="64"/>
      <c r="Y111" s="64"/>
    </row>
    <row r="112" spans="1:25" ht="30" customHeight="1">
      <c r="A112" s="23">
        <v>64</v>
      </c>
      <c r="B112" s="117" t="s">
        <v>227</v>
      </c>
      <c r="C112" s="27" t="s">
        <v>228</v>
      </c>
      <c r="D112" s="23" t="s">
        <v>171</v>
      </c>
      <c r="E112" s="23" t="s">
        <v>14</v>
      </c>
      <c r="F112" s="22">
        <v>26000</v>
      </c>
      <c r="G112" s="22">
        <f t="shared" si="25"/>
        <v>746.2</v>
      </c>
      <c r="H112" s="22">
        <f t="shared" si="22"/>
        <v>790.4</v>
      </c>
      <c r="I112" s="22">
        <v>0</v>
      </c>
      <c r="J112" s="22">
        <v>25</v>
      </c>
      <c r="K112" s="22">
        <f t="shared" si="21"/>
        <v>1561.6</v>
      </c>
      <c r="L112" s="122">
        <f t="shared" si="24"/>
        <v>24438.400000000001</v>
      </c>
      <c r="M112" s="61"/>
      <c r="N112" s="61"/>
      <c r="P112" s="64"/>
      <c r="Q112" s="64"/>
      <c r="R112" s="64"/>
      <c r="S112" s="64"/>
      <c r="T112" s="64"/>
      <c r="U112" s="64"/>
      <c r="V112" s="64"/>
      <c r="W112" s="64"/>
      <c r="X112" s="64"/>
      <c r="Y112" s="64"/>
    </row>
    <row r="113" spans="1:25" ht="30" customHeight="1">
      <c r="A113" s="23">
        <v>65</v>
      </c>
      <c r="B113" s="27" t="s">
        <v>59</v>
      </c>
      <c r="C113" s="27" t="s">
        <v>52</v>
      </c>
      <c r="D113" s="23" t="s">
        <v>171</v>
      </c>
      <c r="E113" s="23" t="s">
        <v>14</v>
      </c>
      <c r="F113" s="22">
        <v>30000</v>
      </c>
      <c r="G113" s="22">
        <f t="shared" si="25"/>
        <v>861</v>
      </c>
      <c r="H113" s="22">
        <f t="shared" si="22"/>
        <v>912</v>
      </c>
      <c r="I113" s="22">
        <v>0</v>
      </c>
      <c r="J113" s="22">
        <v>1345</v>
      </c>
      <c r="K113" s="22">
        <f t="shared" si="21"/>
        <v>3118</v>
      </c>
      <c r="L113" s="122">
        <f t="shared" si="24"/>
        <v>26882</v>
      </c>
      <c r="M113" s="61"/>
      <c r="N113" s="61"/>
      <c r="P113" s="64"/>
      <c r="Q113" s="64"/>
      <c r="R113" s="64"/>
      <c r="S113" s="64"/>
      <c r="T113" s="64"/>
      <c r="U113" s="64"/>
      <c r="V113" s="64"/>
      <c r="W113" s="64"/>
      <c r="X113" s="64"/>
      <c r="Y113" s="64"/>
    </row>
    <row r="114" spans="1:25" ht="30" customHeight="1">
      <c r="A114" s="23">
        <v>66</v>
      </c>
      <c r="B114" s="27" t="s">
        <v>60</v>
      </c>
      <c r="C114" s="27" t="s">
        <v>52</v>
      </c>
      <c r="D114" s="23" t="s">
        <v>171</v>
      </c>
      <c r="E114" s="23" t="s">
        <v>14</v>
      </c>
      <c r="F114" s="22">
        <v>22000</v>
      </c>
      <c r="G114" s="22">
        <f t="shared" si="25"/>
        <v>631.4</v>
      </c>
      <c r="H114" s="22">
        <f t="shared" si="22"/>
        <v>668.8</v>
      </c>
      <c r="I114" s="22">
        <v>0</v>
      </c>
      <c r="J114" s="22">
        <v>465</v>
      </c>
      <c r="K114" s="22">
        <f>G114+H114+J114</f>
        <v>1765.1999999999998</v>
      </c>
      <c r="L114" s="122">
        <f t="shared" si="24"/>
        <v>20234.8</v>
      </c>
      <c r="M114" s="61"/>
      <c r="N114" s="61"/>
      <c r="P114" s="64"/>
      <c r="Q114" s="64"/>
      <c r="R114" s="64"/>
      <c r="S114" s="64"/>
      <c r="T114" s="64"/>
      <c r="U114" s="64"/>
      <c r="V114" s="64"/>
      <c r="W114" s="64"/>
      <c r="X114" s="64"/>
      <c r="Y114" s="64"/>
    </row>
    <row r="115" spans="1:25" ht="30" customHeight="1">
      <c r="A115" s="23">
        <v>67</v>
      </c>
      <c r="B115" s="27" t="s">
        <v>246</v>
      </c>
      <c r="C115" s="27" t="s">
        <v>247</v>
      </c>
      <c r="D115" s="23" t="s">
        <v>171</v>
      </c>
      <c r="E115" s="23" t="s">
        <v>14</v>
      </c>
      <c r="F115" s="22">
        <v>22000</v>
      </c>
      <c r="G115" s="22">
        <f t="shared" si="25"/>
        <v>631.4</v>
      </c>
      <c r="H115" s="22">
        <f t="shared" ref="H115" si="26">IF(F115&lt;75829.93,F115*0.0304,2305.23)</f>
        <v>668.8</v>
      </c>
      <c r="I115" s="22">
        <v>0</v>
      </c>
      <c r="J115" s="22">
        <v>465</v>
      </c>
      <c r="K115" s="22">
        <f>J115+H115+G115</f>
        <v>1765.1999999999998</v>
      </c>
      <c r="L115" s="122">
        <f t="shared" ref="L115" si="27">+F115-K115</f>
        <v>20234.8</v>
      </c>
      <c r="M115" s="61"/>
      <c r="N115" s="61"/>
      <c r="P115" s="64"/>
      <c r="Q115" s="64"/>
      <c r="R115" s="64"/>
      <c r="S115" s="64"/>
      <c r="T115" s="64"/>
      <c r="U115" s="64"/>
      <c r="V115" s="64"/>
      <c r="W115" s="64"/>
      <c r="X115" s="64"/>
      <c r="Y115" s="64"/>
    </row>
    <row r="116" spans="1:25" ht="30" customHeight="1">
      <c r="A116" s="23">
        <v>68</v>
      </c>
      <c r="B116" s="117" t="s">
        <v>83</v>
      </c>
      <c r="C116" s="27" t="s">
        <v>49</v>
      </c>
      <c r="D116" s="23" t="s">
        <v>171</v>
      </c>
      <c r="E116" s="23" t="s">
        <v>14</v>
      </c>
      <c r="F116" s="22">
        <v>26000</v>
      </c>
      <c r="G116" s="22">
        <f t="shared" si="23"/>
        <v>746.2</v>
      </c>
      <c r="H116" s="22">
        <f t="shared" si="22"/>
        <v>790.4</v>
      </c>
      <c r="I116" s="22">
        <v>0</v>
      </c>
      <c r="J116" s="22">
        <v>745</v>
      </c>
      <c r="K116" s="22">
        <f t="shared" si="21"/>
        <v>2281.6</v>
      </c>
      <c r="L116" s="122">
        <f t="shared" si="24"/>
        <v>23718.400000000001</v>
      </c>
      <c r="M116" s="61"/>
      <c r="N116" s="61"/>
      <c r="P116" s="64"/>
      <c r="Q116" s="64"/>
      <c r="R116" s="64"/>
      <c r="S116" s="64"/>
      <c r="T116" s="64"/>
      <c r="U116" s="64"/>
      <c r="V116" s="64"/>
      <c r="W116" s="64"/>
      <c r="X116" s="64"/>
      <c r="Y116" s="64"/>
    </row>
    <row r="117" spans="1:25" ht="30" customHeight="1">
      <c r="A117" s="23">
        <v>69</v>
      </c>
      <c r="B117" s="27" t="s">
        <v>85</v>
      </c>
      <c r="C117" s="27" t="s">
        <v>84</v>
      </c>
      <c r="D117" s="23" t="s">
        <v>171</v>
      </c>
      <c r="E117" s="23" t="s">
        <v>14</v>
      </c>
      <c r="F117" s="22">
        <v>40000</v>
      </c>
      <c r="G117" s="22">
        <f>F117*0.0287</f>
        <v>1148</v>
      </c>
      <c r="H117" s="22">
        <f t="shared" si="22"/>
        <v>1216</v>
      </c>
      <c r="I117" s="22">
        <v>442.65</v>
      </c>
      <c r="J117" s="22">
        <v>739.5</v>
      </c>
      <c r="K117" s="22">
        <f t="shared" si="21"/>
        <v>3546.15</v>
      </c>
      <c r="L117" s="122">
        <f t="shared" si="24"/>
        <v>36453.85</v>
      </c>
      <c r="M117" s="61"/>
      <c r="N117" s="61"/>
      <c r="P117" s="64"/>
      <c r="Q117" s="64"/>
      <c r="R117" s="64"/>
      <c r="S117" s="64"/>
      <c r="T117" s="64"/>
      <c r="U117" s="64"/>
      <c r="V117" s="64"/>
      <c r="W117" s="64"/>
      <c r="X117" s="64"/>
      <c r="Y117" s="64"/>
    </row>
    <row r="118" spans="1:25" ht="30" customHeight="1">
      <c r="A118" s="23">
        <v>70</v>
      </c>
      <c r="B118" s="117" t="s">
        <v>125</v>
      </c>
      <c r="C118" s="27" t="s">
        <v>52</v>
      </c>
      <c r="D118" s="23" t="s">
        <v>172</v>
      </c>
      <c r="E118" s="23" t="s">
        <v>14</v>
      </c>
      <c r="F118" s="22">
        <v>20000</v>
      </c>
      <c r="G118" s="22">
        <f t="shared" si="23"/>
        <v>574</v>
      </c>
      <c r="H118" s="22">
        <f t="shared" si="22"/>
        <v>608</v>
      </c>
      <c r="I118" s="22">
        <v>0</v>
      </c>
      <c r="J118" s="22">
        <v>4440.71</v>
      </c>
      <c r="K118" s="22">
        <f t="shared" si="21"/>
        <v>5622.71</v>
      </c>
      <c r="L118" s="122">
        <f t="shared" si="24"/>
        <v>14377.29</v>
      </c>
      <c r="M118" s="61"/>
      <c r="N118" s="61"/>
      <c r="P118" s="64"/>
      <c r="Q118" s="64"/>
      <c r="R118" s="64"/>
      <c r="S118" s="64"/>
      <c r="T118" s="64"/>
      <c r="U118" s="64"/>
      <c r="V118" s="64"/>
      <c r="W118" s="64"/>
      <c r="X118" s="64"/>
      <c r="Y118" s="64"/>
    </row>
    <row r="119" spans="1:25" ht="30" customHeight="1">
      <c r="A119" s="23">
        <v>71</v>
      </c>
      <c r="B119" s="27" t="s">
        <v>233</v>
      </c>
      <c r="C119" s="27" t="s">
        <v>234</v>
      </c>
      <c r="D119" s="23" t="s">
        <v>171</v>
      </c>
      <c r="E119" s="23" t="s">
        <v>14</v>
      </c>
      <c r="F119" s="22">
        <v>24000</v>
      </c>
      <c r="G119" s="22">
        <f t="shared" si="23"/>
        <v>688.8</v>
      </c>
      <c r="H119" s="22">
        <f t="shared" si="22"/>
        <v>729.6</v>
      </c>
      <c r="I119" s="22">
        <v>0</v>
      </c>
      <c r="J119" s="22">
        <v>2350.84</v>
      </c>
      <c r="K119" s="22">
        <f t="shared" si="21"/>
        <v>3769.2400000000002</v>
      </c>
      <c r="L119" s="122">
        <f t="shared" si="24"/>
        <v>20230.759999999998</v>
      </c>
      <c r="M119" s="61"/>
      <c r="N119" s="61"/>
      <c r="P119" s="64"/>
      <c r="Q119" s="64"/>
      <c r="R119" s="64"/>
      <c r="S119" s="64"/>
      <c r="T119" s="64"/>
      <c r="U119" s="64"/>
      <c r="V119" s="64"/>
      <c r="W119" s="64"/>
      <c r="X119" s="64"/>
      <c r="Y119" s="64"/>
    </row>
    <row r="120" spans="1:25" ht="30" customHeight="1">
      <c r="A120" s="23">
        <v>72</v>
      </c>
      <c r="B120" s="27" t="s">
        <v>237</v>
      </c>
      <c r="C120" s="27" t="s">
        <v>234</v>
      </c>
      <c r="D120" s="23" t="s">
        <v>171</v>
      </c>
      <c r="E120" s="23" t="s">
        <v>14</v>
      </c>
      <c r="F120" s="22">
        <v>24000</v>
      </c>
      <c r="G120" s="22">
        <f t="shared" si="23"/>
        <v>688.8</v>
      </c>
      <c r="H120" s="22">
        <f t="shared" si="22"/>
        <v>729.6</v>
      </c>
      <c r="I120" s="22">
        <v>0</v>
      </c>
      <c r="J120" s="22">
        <v>25</v>
      </c>
      <c r="K120" s="22">
        <f>G120+H120+I120+J120</f>
        <v>1443.4</v>
      </c>
      <c r="L120" s="122">
        <f t="shared" si="24"/>
        <v>22556.6</v>
      </c>
      <c r="M120" s="61"/>
      <c r="N120" s="61"/>
      <c r="P120" s="64"/>
      <c r="Q120" s="64"/>
      <c r="R120" s="64"/>
      <c r="S120" s="64"/>
      <c r="T120" s="64"/>
      <c r="U120" s="64"/>
      <c r="V120" s="64"/>
      <c r="W120" s="64"/>
      <c r="X120" s="64"/>
      <c r="Y120" s="64"/>
    </row>
    <row r="121" spans="1:25" ht="30" customHeight="1">
      <c r="A121" s="23">
        <v>73</v>
      </c>
      <c r="B121" s="27" t="s">
        <v>254</v>
      </c>
      <c r="C121" s="27" t="s">
        <v>52</v>
      </c>
      <c r="D121" s="23" t="s">
        <v>171</v>
      </c>
      <c r="E121" s="23" t="s">
        <v>14</v>
      </c>
      <c r="F121" s="22">
        <v>25000</v>
      </c>
      <c r="G121" s="22">
        <f t="shared" si="23"/>
        <v>717.5</v>
      </c>
      <c r="H121" s="22">
        <f t="shared" si="22"/>
        <v>760</v>
      </c>
      <c r="I121" s="22">
        <v>0</v>
      </c>
      <c r="J121" s="22">
        <v>25</v>
      </c>
      <c r="K121" s="22">
        <f>G121+H121+I121+J121</f>
        <v>1502.5</v>
      </c>
      <c r="L121" s="122">
        <f t="shared" si="24"/>
        <v>23497.5</v>
      </c>
      <c r="M121" s="61"/>
      <c r="N121" s="61"/>
      <c r="P121" s="64"/>
      <c r="Q121" s="64"/>
      <c r="R121" s="64"/>
      <c r="S121" s="64"/>
      <c r="T121" s="64"/>
      <c r="U121" s="64"/>
      <c r="V121" s="64"/>
      <c r="W121" s="64"/>
      <c r="X121" s="64"/>
      <c r="Y121" s="64"/>
    </row>
    <row r="122" spans="1:25" ht="30" customHeight="1">
      <c r="A122" s="31" t="s">
        <v>191</v>
      </c>
      <c r="B122" s="48"/>
      <c r="C122" s="48"/>
      <c r="D122" s="37"/>
      <c r="E122" s="32"/>
      <c r="F122" s="24">
        <f t="shared" ref="F122:L122" si="28">SUM(F102:F121)</f>
        <v>513700</v>
      </c>
      <c r="G122" s="24">
        <f t="shared" si="28"/>
        <v>14743.189999999999</v>
      </c>
      <c r="H122" s="24">
        <f t="shared" si="28"/>
        <v>15616.48</v>
      </c>
      <c r="I122" s="24">
        <f t="shared" si="28"/>
        <v>2273.5500000000002</v>
      </c>
      <c r="J122" s="24">
        <f t="shared" si="28"/>
        <v>56496.12999999999</v>
      </c>
      <c r="K122" s="24">
        <f t="shared" si="28"/>
        <v>89129.35</v>
      </c>
      <c r="L122" s="29">
        <f t="shared" si="28"/>
        <v>424570.64999999997</v>
      </c>
      <c r="M122" s="61"/>
      <c r="N122" s="61"/>
      <c r="P122" s="64"/>
      <c r="Q122" s="64"/>
      <c r="R122" s="64"/>
      <c r="S122" s="64"/>
      <c r="T122" s="64"/>
      <c r="U122" s="64"/>
      <c r="V122" s="64"/>
      <c r="W122" s="64"/>
      <c r="X122" s="64"/>
      <c r="Y122" s="64"/>
    </row>
    <row r="123" spans="1:25" ht="30" customHeight="1">
      <c r="A123" s="144" t="s">
        <v>259</v>
      </c>
      <c r="B123" s="144" t="s">
        <v>62</v>
      </c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61"/>
      <c r="N123" s="61"/>
      <c r="P123" s="64"/>
      <c r="Q123" s="64"/>
      <c r="R123" s="64"/>
      <c r="S123" s="64"/>
      <c r="T123" s="64"/>
      <c r="U123" s="64"/>
      <c r="V123" s="64"/>
      <c r="W123" s="64"/>
      <c r="X123" s="64"/>
      <c r="Y123" s="64"/>
    </row>
    <row r="124" spans="1:25" ht="30" customHeight="1">
      <c r="A124" s="33" t="s">
        <v>4</v>
      </c>
      <c r="B124" s="34" t="s">
        <v>5</v>
      </c>
      <c r="C124" s="34" t="s">
        <v>6</v>
      </c>
      <c r="D124" s="33" t="s">
        <v>168</v>
      </c>
      <c r="E124" s="34" t="s">
        <v>7</v>
      </c>
      <c r="F124" s="33" t="s">
        <v>186</v>
      </c>
      <c r="G124" s="33" t="s">
        <v>8</v>
      </c>
      <c r="H124" s="33" t="s">
        <v>9</v>
      </c>
      <c r="I124" s="33" t="s">
        <v>10</v>
      </c>
      <c r="J124" s="33" t="s">
        <v>187</v>
      </c>
      <c r="K124" s="33" t="s">
        <v>188</v>
      </c>
      <c r="L124" s="33" t="s">
        <v>189</v>
      </c>
      <c r="M124" s="61"/>
      <c r="N124" s="61"/>
      <c r="P124" s="64"/>
      <c r="Q124" s="64"/>
      <c r="R124" s="64"/>
      <c r="S124" s="64"/>
      <c r="T124" s="64"/>
      <c r="U124" s="64"/>
      <c r="V124" s="64"/>
      <c r="W124" s="64"/>
      <c r="X124" s="64"/>
      <c r="Y124" s="64"/>
    </row>
    <row r="125" spans="1:25" ht="30" customHeight="1">
      <c r="A125" s="23">
        <v>74</v>
      </c>
      <c r="B125" s="27" t="s">
        <v>107</v>
      </c>
      <c r="C125" s="27" t="s">
        <v>108</v>
      </c>
      <c r="D125" s="23" t="s">
        <v>171</v>
      </c>
      <c r="E125" s="23" t="s">
        <v>14</v>
      </c>
      <c r="F125" s="30">
        <v>30000</v>
      </c>
      <c r="G125" s="30">
        <f>F125*0.0287</f>
        <v>861</v>
      </c>
      <c r="H125" s="22">
        <f>IF(F125&lt;75829.93,F125*0.0304,2305.23)</f>
        <v>912</v>
      </c>
      <c r="I125" s="123">
        <v>0</v>
      </c>
      <c r="J125" s="30">
        <v>19854.509999999998</v>
      </c>
      <c r="K125" s="30">
        <v>23318.36</v>
      </c>
      <c r="L125" s="30">
        <f>+F125-K125</f>
        <v>6681.6399999999994</v>
      </c>
      <c r="M125" s="61"/>
      <c r="N125" s="61"/>
      <c r="P125" s="77"/>
      <c r="Q125" s="77"/>
      <c r="R125" s="64"/>
      <c r="S125" s="64"/>
      <c r="T125" s="64"/>
      <c r="U125" s="64"/>
      <c r="V125" s="64"/>
      <c r="W125" s="64"/>
      <c r="X125" s="64"/>
      <c r="Y125" s="64"/>
    </row>
    <row r="126" spans="1:25" ht="30" customHeight="1">
      <c r="A126" s="31" t="s">
        <v>191</v>
      </c>
      <c r="B126" s="52"/>
      <c r="C126" s="52"/>
      <c r="D126" s="39"/>
      <c r="E126" s="31"/>
      <c r="F126" s="29">
        <f>+SUM(F125)</f>
        <v>30000</v>
      </c>
      <c r="G126" s="29">
        <f t="shared" ref="G126:L126" si="29">+SUM(G125)</f>
        <v>861</v>
      </c>
      <c r="H126" s="29">
        <f>+SUM(H125)</f>
        <v>912</v>
      </c>
      <c r="I126" s="29">
        <f>+SUM(I125)</f>
        <v>0</v>
      </c>
      <c r="J126" s="29">
        <f>+SUM(J125)</f>
        <v>19854.509999999998</v>
      </c>
      <c r="K126" s="29">
        <f t="shared" si="29"/>
        <v>23318.36</v>
      </c>
      <c r="L126" s="29">
        <f t="shared" si="29"/>
        <v>6681.6399999999994</v>
      </c>
      <c r="M126" s="61"/>
      <c r="N126" s="61"/>
      <c r="P126" s="64"/>
      <c r="Q126" s="64"/>
      <c r="R126" s="64"/>
      <c r="S126" s="64"/>
      <c r="T126" s="64"/>
      <c r="U126" s="64"/>
      <c r="V126" s="64"/>
      <c r="W126" s="64"/>
      <c r="X126" s="64"/>
      <c r="Y126" s="64"/>
    </row>
    <row r="127" spans="1:25" ht="30" customHeight="1">
      <c r="A127" s="144" t="s">
        <v>201</v>
      </c>
      <c r="B127" s="144" t="s">
        <v>62</v>
      </c>
      <c r="C127" s="144"/>
      <c r="D127" s="144"/>
      <c r="E127" s="144"/>
      <c r="F127" s="144"/>
      <c r="G127" s="144"/>
      <c r="H127" s="144"/>
      <c r="I127" s="144"/>
      <c r="J127" s="144"/>
      <c r="K127" s="144"/>
      <c r="L127" s="144"/>
      <c r="M127" s="61"/>
      <c r="N127" s="61"/>
      <c r="P127" s="64"/>
      <c r="Q127" s="64"/>
      <c r="R127" s="64"/>
      <c r="S127" s="64"/>
      <c r="T127" s="64"/>
      <c r="U127" s="64"/>
      <c r="V127" s="64"/>
      <c r="W127" s="64"/>
      <c r="X127" s="64"/>
      <c r="Y127" s="64"/>
    </row>
    <row r="128" spans="1:25" ht="30" customHeight="1">
      <c r="A128" s="33" t="s">
        <v>4</v>
      </c>
      <c r="B128" s="34" t="s">
        <v>5</v>
      </c>
      <c r="C128" s="34" t="s">
        <v>6</v>
      </c>
      <c r="D128" s="33" t="s">
        <v>168</v>
      </c>
      <c r="E128" s="34" t="s">
        <v>7</v>
      </c>
      <c r="F128" s="33" t="s">
        <v>186</v>
      </c>
      <c r="G128" s="33" t="s">
        <v>8</v>
      </c>
      <c r="H128" s="33" t="s">
        <v>9</v>
      </c>
      <c r="I128" s="33" t="s">
        <v>10</v>
      </c>
      <c r="J128" s="33" t="s">
        <v>187</v>
      </c>
      <c r="K128" s="33" t="s">
        <v>188</v>
      </c>
      <c r="L128" s="33" t="s">
        <v>189</v>
      </c>
      <c r="M128" s="61"/>
      <c r="N128" s="61"/>
      <c r="P128" s="64"/>
      <c r="Q128" s="64"/>
      <c r="R128" s="64"/>
      <c r="S128" s="64"/>
      <c r="T128" s="64"/>
      <c r="U128" s="64"/>
      <c r="V128" s="64"/>
      <c r="W128" s="64"/>
      <c r="X128" s="64"/>
      <c r="Y128" s="64"/>
    </row>
    <row r="129" spans="1:25" ht="30" customHeight="1">
      <c r="A129" s="26">
        <v>75</v>
      </c>
      <c r="B129" s="108" t="s">
        <v>101</v>
      </c>
      <c r="C129" s="27" t="s">
        <v>99</v>
      </c>
      <c r="D129" s="109" t="s">
        <v>172</v>
      </c>
      <c r="E129" s="23" t="s">
        <v>14</v>
      </c>
      <c r="F129" s="30">
        <v>26000</v>
      </c>
      <c r="G129" s="28">
        <f>F129*0.0287</f>
        <v>746.2</v>
      </c>
      <c r="H129" s="22">
        <f>IF(F129&lt;75829.93,F129*0.0304,2305.23)</f>
        <v>790.4</v>
      </c>
      <c r="I129" s="123">
        <v>0</v>
      </c>
      <c r="J129" s="30">
        <v>2722.72</v>
      </c>
      <c r="K129" s="30">
        <f>+G129+H129+I129+J129</f>
        <v>4259.32</v>
      </c>
      <c r="L129" s="28">
        <f>+F129-K129</f>
        <v>21740.68</v>
      </c>
      <c r="M129" s="61"/>
      <c r="N129" s="61"/>
      <c r="P129" s="77"/>
      <c r="Q129" s="77"/>
      <c r="R129" s="64"/>
      <c r="S129" s="64"/>
      <c r="T129" s="64"/>
      <c r="U129" s="64"/>
      <c r="V129" s="64"/>
      <c r="W129" s="64"/>
      <c r="X129" s="64"/>
      <c r="Y129" s="64"/>
    </row>
    <row r="130" spans="1:25" ht="30" customHeight="1">
      <c r="A130" s="26">
        <v>76</v>
      </c>
      <c r="B130" s="124" t="s">
        <v>239</v>
      </c>
      <c r="C130" s="124" t="s">
        <v>240</v>
      </c>
      <c r="D130" s="23" t="s">
        <v>172</v>
      </c>
      <c r="E130" s="23" t="s">
        <v>14</v>
      </c>
      <c r="F130" s="30">
        <v>30000</v>
      </c>
      <c r="G130" s="28">
        <f>F130*0.0287</f>
        <v>861</v>
      </c>
      <c r="H130" s="22">
        <f>IF(F130&lt;75829.93,F130*0.0304,2305.23)</f>
        <v>912</v>
      </c>
      <c r="I130" s="123">
        <v>0</v>
      </c>
      <c r="J130" s="30">
        <v>25</v>
      </c>
      <c r="K130" s="30">
        <f>+G130+H130+I130+J130</f>
        <v>1798</v>
      </c>
      <c r="L130" s="28">
        <f>+F130-K130</f>
        <v>28202</v>
      </c>
      <c r="M130" s="61"/>
      <c r="N130" s="61"/>
      <c r="P130" s="64"/>
      <c r="Q130" s="64"/>
      <c r="R130" s="64"/>
      <c r="S130" s="64"/>
      <c r="T130" s="64"/>
      <c r="U130" s="64"/>
      <c r="V130" s="64"/>
      <c r="W130" s="64"/>
      <c r="X130" s="64"/>
      <c r="Y130" s="64"/>
    </row>
    <row r="131" spans="1:25" ht="30" customHeight="1">
      <c r="A131" s="26">
        <v>77</v>
      </c>
      <c r="B131" s="124" t="s">
        <v>241</v>
      </c>
      <c r="C131" s="124" t="s">
        <v>240</v>
      </c>
      <c r="D131" s="23" t="s">
        <v>172</v>
      </c>
      <c r="E131" s="23" t="s">
        <v>14</v>
      </c>
      <c r="F131" s="30">
        <v>30000</v>
      </c>
      <c r="G131" s="28">
        <f>F131*0.0287</f>
        <v>861</v>
      </c>
      <c r="H131" s="22">
        <f>IF(F131&lt;75829.93,F131*0.0304,2305.23)</f>
        <v>912</v>
      </c>
      <c r="I131" s="123">
        <v>0</v>
      </c>
      <c r="J131" s="30">
        <v>25</v>
      </c>
      <c r="K131" s="30">
        <f>+G131+H131+I131+J131</f>
        <v>1798</v>
      </c>
      <c r="L131" s="28">
        <f>+F131-K131</f>
        <v>28202</v>
      </c>
      <c r="M131" s="61"/>
      <c r="N131" s="61"/>
      <c r="P131" s="64"/>
      <c r="Q131" s="64"/>
      <c r="R131" s="64"/>
      <c r="S131" s="64"/>
      <c r="T131" s="64"/>
      <c r="U131" s="64"/>
      <c r="V131" s="64"/>
      <c r="W131" s="64"/>
      <c r="X131" s="64"/>
      <c r="Y131" s="64"/>
    </row>
    <row r="132" spans="1:25" ht="30" customHeight="1">
      <c r="A132" s="31" t="s">
        <v>191</v>
      </c>
      <c r="B132" s="124"/>
      <c r="C132" s="124"/>
      <c r="D132" s="23"/>
      <c r="E132" s="23"/>
      <c r="F132" s="25">
        <f>SUM(F129:F131)</f>
        <v>86000</v>
      </c>
      <c r="G132" s="25">
        <f>SUM(G129:G131)</f>
        <v>2468.1999999999998</v>
      </c>
      <c r="H132" s="25">
        <f>+SUM(H129:H131)</f>
        <v>2614.4</v>
      </c>
      <c r="I132" s="29">
        <f>SUM(I129:I131)</f>
        <v>0</v>
      </c>
      <c r="J132" s="25">
        <f>SUM(J129:J131)</f>
        <v>2772.72</v>
      </c>
      <c r="K132" s="25">
        <f>SUM(K129:K131)</f>
        <v>7855.32</v>
      </c>
      <c r="L132" s="25">
        <f>SUM(L129:L131)</f>
        <v>78144.679999999993</v>
      </c>
      <c r="M132" s="61"/>
      <c r="N132" s="61"/>
      <c r="P132" s="64"/>
      <c r="Q132" s="64"/>
      <c r="R132" s="64"/>
      <c r="S132" s="64"/>
      <c r="T132" s="64"/>
      <c r="U132" s="64"/>
      <c r="V132" s="64"/>
      <c r="W132" s="64"/>
      <c r="X132" s="64"/>
      <c r="Y132" s="64"/>
    </row>
    <row r="133" spans="1:25" ht="48" customHeight="1">
      <c r="A133" s="34" t="s">
        <v>179</v>
      </c>
      <c r="B133" s="34" t="s">
        <v>192</v>
      </c>
      <c r="C133" s="34" t="s">
        <v>177</v>
      </c>
      <c r="D133" s="34" t="s">
        <v>82</v>
      </c>
      <c r="E133" s="34" t="s">
        <v>181</v>
      </c>
      <c r="F133" s="34" t="s">
        <v>124</v>
      </c>
      <c r="G133" s="34" t="s">
        <v>0</v>
      </c>
      <c r="H133" s="34" t="s">
        <v>131</v>
      </c>
      <c r="I133" s="34" t="s">
        <v>2</v>
      </c>
      <c r="J133" s="34" t="s">
        <v>3</v>
      </c>
      <c r="K133" s="34"/>
      <c r="L133" s="34"/>
      <c r="M133" s="61"/>
      <c r="N133" s="61"/>
      <c r="P133" s="64"/>
      <c r="Q133" s="64"/>
      <c r="R133" s="64"/>
      <c r="S133" s="64"/>
      <c r="T133" s="64"/>
      <c r="U133" s="64"/>
      <c r="V133" s="64"/>
      <c r="W133" s="64"/>
      <c r="X133" s="64"/>
      <c r="Y133" s="64"/>
    </row>
    <row r="134" spans="1:25" ht="30" customHeight="1">
      <c r="A134" s="144" t="s">
        <v>202</v>
      </c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61"/>
      <c r="N134" s="61"/>
      <c r="P134" s="64"/>
      <c r="Q134" s="64"/>
      <c r="R134" s="64"/>
      <c r="S134" s="64"/>
      <c r="T134" s="64"/>
      <c r="U134" s="64"/>
      <c r="V134" s="64"/>
      <c r="W134" s="64"/>
      <c r="X134" s="64"/>
      <c r="Y134" s="64"/>
    </row>
    <row r="135" spans="1:25" ht="30" customHeight="1">
      <c r="A135" s="33" t="s">
        <v>4</v>
      </c>
      <c r="B135" s="34" t="s">
        <v>5</v>
      </c>
      <c r="C135" s="34" t="s">
        <v>6</v>
      </c>
      <c r="D135" s="33" t="s">
        <v>168</v>
      </c>
      <c r="E135" s="34" t="s">
        <v>7</v>
      </c>
      <c r="F135" s="33" t="s">
        <v>186</v>
      </c>
      <c r="G135" s="33" t="s">
        <v>8</v>
      </c>
      <c r="H135" s="33" t="s">
        <v>9</v>
      </c>
      <c r="I135" s="33" t="s">
        <v>10</v>
      </c>
      <c r="J135" s="33" t="s">
        <v>187</v>
      </c>
      <c r="K135" s="33" t="s">
        <v>188</v>
      </c>
      <c r="L135" s="33" t="s">
        <v>189</v>
      </c>
      <c r="M135" s="61"/>
      <c r="N135" s="61"/>
      <c r="P135" s="64"/>
      <c r="Q135" s="64"/>
      <c r="R135" s="64"/>
      <c r="S135" s="64"/>
      <c r="T135" s="64"/>
      <c r="U135" s="64"/>
      <c r="V135" s="64"/>
      <c r="W135" s="64"/>
      <c r="X135" s="64"/>
      <c r="Y135" s="64"/>
    </row>
    <row r="136" spans="1:25" ht="30" customHeight="1">
      <c r="A136" s="26">
        <v>78</v>
      </c>
      <c r="B136" s="27" t="s">
        <v>68</v>
      </c>
      <c r="C136" s="27" t="s">
        <v>238</v>
      </c>
      <c r="D136" s="23" t="s">
        <v>172</v>
      </c>
      <c r="E136" s="23" t="s">
        <v>16</v>
      </c>
      <c r="F136" s="28">
        <v>100000</v>
      </c>
      <c r="G136" s="28">
        <f>F136*0.0287</f>
        <v>2870</v>
      </c>
      <c r="H136" s="28">
        <v>3040</v>
      </c>
      <c r="I136" s="28">
        <v>12105.44</v>
      </c>
      <c r="J136" s="28">
        <v>225</v>
      </c>
      <c r="K136" s="28">
        <f>G136+H136+I136+J136</f>
        <v>18240.440000000002</v>
      </c>
      <c r="L136" s="28">
        <f>+F136-K136</f>
        <v>81759.56</v>
      </c>
      <c r="M136" s="61"/>
      <c r="N136" s="61"/>
      <c r="P136" s="64"/>
      <c r="Q136" s="64"/>
      <c r="R136" s="64"/>
      <c r="S136" s="64"/>
      <c r="T136" s="64"/>
      <c r="U136" s="64"/>
      <c r="V136" s="64"/>
      <c r="W136" s="64"/>
      <c r="X136" s="64"/>
      <c r="Y136" s="64"/>
    </row>
    <row r="137" spans="1:25" ht="30" customHeight="1">
      <c r="A137" s="26">
        <v>79</v>
      </c>
      <c r="B137" s="27" t="s">
        <v>232</v>
      </c>
      <c r="C137" s="27" t="s">
        <v>136</v>
      </c>
      <c r="D137" s="23" t="s">
        <v>171</v>
      </c>
      <c r="E137" s="23" t="s">
        <v>16</v>
      </c>
      <c r="F137" s="28">
        <v>50000</v>
      </c>
      <c r="G137" s="28">
        <f>F137*0.0287</f>
        <v>1435</v>
      </c>
      <c r="H137" s="28">
        <f>IF(F137&lt;75829.93,F137*0.0304,2305.23)</f>
        <v>1520</v>
      </c>
      <c r="I137" s="28">
        <v>1596.68</v>
      </c>
      <c r="J137" s="28">
        <v>2040.46</v>
      </c>
      <c r="K137" s="28">
        <f>G137+H137+I137+J137</f>
        <v>6592.14</v>
      </c>
      <c r="L137" s="28">
        <f>+F137-K137</f>
        <v>43407.86</v>
      </c>
      <c r="M137" s="61"/>
      <c r="N137" s="61"/>
      <c r="P137" s="64"/>
      <c r="Q137" s="64"/>
      <c r="R137" s="64"/>
      <c r="S137" s="64"/>
      <c r="T137" s="64"/>
      <c r="U137" s="64"/>
      <c r="V137" s="64"/>
      <c r="W137" s="64"/>
      <c r="X137" s="64"/>
      <c r="Y137" s="64"/>
    </row>
    <row r="138" spans="1:25" ht="30" customHeight="1">
      <c r="A138" s="26">
        <v>80</v>
      </c>
      <c r="B138" s="27" t="s">
        <v>139</v>
      </c>
      <c r="C138" s="27" t="s">
        <v>243</v>
      </c>
      <c r="D138" s="23" t="s">
        <v>172</v>
      </c>
      <c r="E138" s="23" t="s">
        <v>16</v>
      </c>
      <c r="F138" s="28">
        <v>50000</v>
      </c>
      <c r="G138" s="28">
        <f>F138*0.0287</f>
        <v>1435</v>
      </c>
      <c r="H138" s="28">
        <f>IF(F138&lt;75829.93,F138*0.0304,2305.23)</f>
        <v>1520</v>
      </c>
      <c r="I138" s="28">
        <v>1854</v>
      </c>
      <c r="J138" s="28">
        <v>2754</v>
      </c>
      <c r="K138" s="28">
        <f>G138+H138+I138+J138</f>
        <v>7563</v>
      </c>
      <c r="L138" s="28">
        <f>+F138-K138</f>
        <v>42437</v>
      </c>
      <c r="M138" s="61"/>
      <c r="N138" s="61"/>
      <c r="P138" s="64"/>
      <c r="Q138" s="64"/>
      <c r="R138" s="64"/>
      <c r="S138" s="64"/>
      <c r="T138" s="64"/>
      <c r="U138" s="64"/>
      <c r="V138" s="64"/>
      <c r="W138" s="64"/>
      <c r="X138" s="64"/>
      <c r="Y138" s="64"/>
    </row>
    <row r="139" spans="1:25" ht="30" customHeight="1">
      <c r="A139" s="26">
        <v>81</v>
      </c>
      <c r="B139" s="27" t="s">
        <v>212</v>
      </c>
      <c r="C139" s="27" t="s">
        <v>213</v>
      </c>
      <c r="D139" s="23" t="s">
        <v>172</v>
      </c>
      <c r="E139" s="23" t="s">
        <v>16</v>
      </c>
      <c r="F139" s="28">
        <v>50000</v>
      </c>
      <c r="G139" s="28">
        <f>F139*0.0287</f>
        <v>1435</v>
      </c>
      <c r="H139" s="28">
        <f>IF(F139&lt;75829.93,F139*0.0304,2305.23)</f>
        <v>1520</v>
      </c>
      <c r="I139" s="28">
        <v>1854</v>
      </c>
      <c r="J139" s="28">
        <v>5753.2</v>
      </c>
      <c r="K139" s="28">
        <f>G139+H139+I139+J139</f>
        <v>10562.2</v>
      </c>
      <c r="L139" s="28">
        <f>+F139-K139</f>
        <v>39437.800000000003</v>
      </c>
      <c r="M139" s="61"/>
      <c r="N139" s="61"/>
      <c r="P139" s="64"/>
      <c r="Q139" s="64"/>
      <c r="R139" s="64"/>
      <c r="S139" s="64"/>
      <c r="T139" s="64"/>
      <c r="U139" s="64"/>
      <c r="V139" s="64"/>
      <c r="W139" s="64"/>
      <c r="X139" s="64"/>
      <c r="Y139" s="64"/>
    </row>
    <row r="140" spans="1:25" ht="30" customHeight="1">
      <c r="A140" s="26">
        <v>82</v>
      </c>
      <c r="B140" s="27" t="s">
        <v>214</v>
      </c>
      <c r="C140" s="27" t="s">
        <v>99</v>
      </c>
      <c r="D140" s="23" t="s">
        <v>172</v>
      </c>
      <c r="E140" s="23" t="s">
        <v>14</v>
      </c>
      <c r="F140" s="28">
        <v>35000</v>
      </c>
      <c r="G140" s="28">
        <f>F140*0.0287</f>
        <v>1004.5</v>
      </c>
      <c r="H140" s="28">
        <f>IF(F140&lt;75829.93,F140*0.0304,2305.23)</f>
        <v>1064</v>
      </c>
      <c r="I140" s="28">
        <v>0</v>
      </c>
      <c r="J140" s="28">
        <v>725</v>
      </c>
      <c r="K140" s="28">
        <f>G140+H140+I140+J140</f>
        <v>2793.5</v>
      </c>
      <c r="L140" s="28">
        <f>+F140-K140</f>
        <v>32206.5</v>
      </c>
      <c r="M140" s="61"/>
      <c r="N140" s="61"/>
      <c r="P140" s="64"/>
      <c r="Q140" s="64"/>
      <c r="R140" s="64"/>
      <c r="S140" s="64"/>
      <c r="T140" s="64"/>
      <c r="U140" s="64"/>
      <c r="V140" s="64"/>
      <c r="W140" s="64"/>
      <c r="X140" s="64"/>
      <c r="Y140" s="64"/>
    </row>
    <row r="141" spans="1:25" ht="30" customHeight="1">
      <c r="A141" s="31" t="s">
        <v>191</v>
      </c>
      <c r="B141" s="52"/>
      <c r="C141" s="52"/>
      <c r="D141" s="39"/>
      <c r="E141" s="31"/>
      <c r="F141" s="29">
        <f>SUM(F136:F140)</f>
        <v>285000</v>
      </c>
      <c r="G141" s="29">
        <f t="shared" ref="G141:L141" si="30">SUM(G136:G140)</f>
        <v>8179.5</v>
      </c>
      <c r="H141" s="29">
        <f>+SUM(H136:H140)</f>
        <v>8664</v>
      </c>
      <c r="I141" s="29">
        <f>SUM(I136:I140)</f>
        <v>17410.120000000003</v>
      </c>
      <c r="J141" s="29">
        <f>SUM(J136:J140)</f>
        <v>11497.66</v>
      </c>
      <c r="K141" s="29">
        <f t="shared" si="30"/>
        <v>45751.28</v>
      </c>
      <c r="L141" s="29">
        <f t="shared" si="30"/>
        <v>239248.71999999997</v>
      </c>
      <c r="M141" s="61"/>
      <c r="N141" s="61"/>
      <c r="P141" s="64"/>
      <c r="Q141" s="64"/>
      <c r="R141" s="64"/>
      <c r="S141" s="64"/>
      <c r="T141" s="64"/>
      <c r="U141" s="64"/>
      <c r="V141" s="64"/>
      <c r="W141" s="64"/>
      <c r="X141" s="64"/>
      <c r="Y141" s="64"/>
    </row>
    <row r="142" spans="1:25" ht="30" customHeight="1">
      <c r="A142" s="144" t="s">
        <v>260</v>
      </c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61"/>
      <c r="N142" s="61"/>
      <c r="P142" s="64"/>
      <c r="Q142" s="64"/>
      <c r="R142" s="64"/>
      <c r="S142" s="64"/>
      <c r="T142" s="64"/>
      <c r="U142" s="64"/>
      <c r="V142" s="64"/>
      <c r="W142" s="64"/>
      <c r="X142" s="64"/>
      <c r="Y142" s="64"/>
    </row>
    <row r="143" spans="1:25" ht="30" customHeight="1">
      <c r="A143" s="33" t="s">
        <v>4</v>
      </c>
      <c r="B143" s="34" t="s">
        <v>5</v>
      </c>
      <c r="C143" s="34" t="s">
        <v>6</v>
      </c>
      <c r="D143" s="33" t="s">
        <v>168</v>
      </c>
      <c r="E143" s="34" t="s">
        <v>7</v>
      </c>
      <c r="F143" s="33" t="s">
        <v>186</v>
      </c>
      <c r="G143" s="33" t="s">
        <v>8</v>
      </c>
      <c r="H143" s="33" t="s">
        <v>9</v>
      </c>
      <c r="I143" s="33" t="s">
        <v>10</v>
      </c>
      <c r="J143" s="33" t="s">
        <v>187</v>
      </c>
      <c r="K143" s="33" t="s">
        <v>188</v>
      </c>
      <c r="L143" s="33" t="s">
        <v>189</v>
      </c>
      <c r="M143" s="61"/>
      <c r="N143" s="61"/>
      <c r="P143" s="64"/>
      <c r="Q143" s="64"/>
      <c r="R143" s="64"/>
      <c r="S143" s="64"/>
      <c r="T143" s="64"/>
      <c r="U143" s="64"/>
      <c r="V143" s="64"/>
      <c r="W143" s="64"/>
      <c r="X143" s="64"/>
      <c r="Y143" s="64"/>
    </row>
    <row r="144" spans="1:25" ht="30" customHeight="1">
      <c r="A144" s="26">
        <v>83</v>
      </c>
      <c r="B144" s="40" t="s">
        <v>130</v>
      </c>
      <c r="C144" s="40" t="s">
        <v>150</v>
      </c>
      <c r="D144" s="41" t="s">
        <v>171</v>
      </c>
      <c r="E144" s="41" t="s">
        <v>14</v>
      </c>
      <c r="F144" s="30">
        <v>30000</v>
      </c>
      <c r="G144" s="28">
        <f>F144*0.0287</f>
        <v>861</v>
      </c>
      <c r="H144" s="28">
        <f>IF(F144&lt;75829.93,F144*0.0304,2305.23)</f>
        <v>912</v>
      </c>
      <c r="I144" s="123">
        <v>0</v>
      </c>
      <c r="J144" s="30">
        <v>25</v>
      </c>
      <c r="K144" s="30">
        <f>G144+H144+I144+J144</f>
        <v>1798</v>
      </c>
      <c r="L144" s="130">
        <f t="shared" ref="L144:L150" si="31">+F144-K144</f>
        <v>28202</v>
      </c>
      <c r="M144" s="61"/>
      <c r="N144" s="61"/>
      <c r="P144" s="64"/>
      <c r="Q144" s="78"/>
      <c r="R144" s="64"/>
      <c r="S144" s="64"/>
      <c r="T144" s="64"/>
      <c r="U144" s="64"/>
      <c r="V144" s="64"/>
      <c r="W144" s="64"/>
      <c r="X144" s="64"/>
      <c r="Y144" s="64"/>
    </row>
    <row r="145" spans="1:49" ht="30" customHeight="1">
      <c r="A145" s="26">
        <v>84</v>
      </c>
      <c r="B145" s="27" t="s">
        <v>152</v>
      </c>
      <c r="C145" s="27" t="s">
        <v>153</v>
      </c>
      <c r="D145" s="23" t="s">
        <v>171</v>
      </c>
      <c r="E145" s="23" t="s">
        <v>14</v>
      </c>
      <c r="F145" s="22">
        <v>48000</v>
      </c>
      <c r="G145" s="28">
        <f t="shared" ref="G145:G150" si="32">F145*0.0287</f>
        <v>1377.6</v>
      </c>
      <c r="H145" s="28">
        <f t="shared" ref="H145:H150" si="33">IF(F145&lt;75829.93,F145*0.0304,2305.23)</f>
        <v>1459.2</v>
      </c>
      <c r="I145" s="22">
        <v>1571.73</v>
      </c>
      <c r="J145" s="22">
        <v>225</v>
      </c>
      <c r="K145" s="22">
        <f>G145+H145+I145+J145</f>
        <v>4633.5300000000007</v>
      </c>
      <c r="L145" s="22">
        <f t="shared" si="31"/>
        <v>43366.47</v>
      </c>
      <c r="M145" s="61"/>
      <c r="N145" s="61"/>
      <c r="P145" s="64"/>
      <c r="Q145" s="79"/>
      <c r="R145" s="64"/>
      <c r="S145" s="64"/>
      <c r="T145" s="64"/>
      <c r="U145" s="64"/>
      <c r="V145" s="64"/>
      <c r="W145" s="64"/>
      <c r="X145" s="64"/>
      <c r="Y145" s="64"/>
    </row>
    <row r="146" spans="1:49" ht="30" customHeight="1">
      <c r="A146" s="26">
        <v>85</v>
      </c>
      <c r="B146" s="27" t="s">
        <v>156</v>
      </c>
      <c r="C146" s="27" t="s">
        <v>157</v>
      </c>
      <c r="D146" s="23" t="s">
        <v>172</v>
      </c>
      <c r="E146" s="23" t="s">
        <v>14</v>
      </c>
      <c r="F146" s="28">
        <v>100000</v>
      </c>
      <c r="G146" s="28">
        <f t="shared" si="32"/>
        <v>2870</v>
      </c>
      <c r="H146" s="28">
        <v>3040</v>
      </c>
      <c r="I146" s="28">
        <v>12105.44</v>
      </c>
      <c r="J146" s="28">
        <v>25</v>
      </c>
      <c r="K146" s="22">
        <f t="shared" ref="K146:K150" si="34">G146+H146+I146+J146</f>
        <v>18040.440000000002</v>
      </c>
      <c r="L146" s="28">
        <f t="shared" si="31"/>
        <v>81959.56</v>
      </c>
      <c r="M146" s="61"/>
      <c r="N146" s="61"/>
      <c r="P146" s="64"/>
      <c r="Q146" s="79"/>
      <c r="R146" s="64"/>
      <c r="S146" s="145" t="s">
        <v>223</v>
      </c>
      <c r="T146" s="145"/>
      <c r="U146" s="145"/>
      <c r="V146" s="145"/>
      <c r="W146" s="145"/>
      <c r="X146" s="145"/>
      <c r="Y146" s="145"/>
    </row>
    <row r="147" spans="1:49" s="45" customFormat="1" ht="30" customHeight="1">
      <c r="A147" s="26">
        <v>86</v>
      </c>
      <c r="B147" s="27" t="s">
        <v>235</v>
      </c>
      <c r="C147" s="27" t="s">
        <v>138</v>
      </c>
      <c r="D147" s="23" t="s">
        <v>171</v>
      </c>
      <c r="E147" s="23" t="s">
        <v>14</v>
      </c>
      <c r="F147" s="28">
        <v>40000</v>
      </c>
      <c r="G147" s="28">
        <v>1148</v>
      </c>
      <c r="H147" s="28">
        <v>1216</v>
      </c>
      <c r="I147" s="28">
        <v>0</v>
      </c>
      <c r="J147" s="28">
        <v>20016.84</v>
      </c>
      <c r="K147" s="28">
        <f t="shared" si="34"/>
        <v>22380.84</v>
      </c>
      <c r="L147" s="30">
        <f>+F147-K147</f>
        <v>17619.16</v>
      </c>
      <c r="M147" s="61"/>
      <c r="N147" s="61"/>
      <c r="O147"/>
      <c r="P147" s="64"/>
      <c r="Q147" s="79"/>
      <c r="R147" s="64"/>
      <c r="S147" s="66" t="s">
        <v>186</v>
      </c>
      <c r="T147" s="66" t="s">
        <v>8</v>
      </c>
      <c r="U147" s="66" t="s">
        <v>9</v>
      </c>
      <c r="V147" s="66" t="s">
        <v>10</v>
      </c>
      <c r="W147" s="66" t="s">
        <v>187</v>
      </c>
      <c r="X147" s="66" t="s">
        <v>188</v>
      </c>
      <c r="Y147" s="66" t="s">
        <v>189</v>
      </c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</row>
    <row r="148" spans="1:49" ht="30" customHeight="1">
      <c r="A148" s="26">
        <v>87</v>
      </c>
      <c r="B148" s="27" t="s">
        <v>137</v>
      </c>
      <c r="C148" s="27" t="s">
        <v>138</v>
      </c>
      <c r="D148" s="23" t="s">
        <v>172</v>
      </c>
      <c r="E148" s="23" t="s">
        <v>14</v>
      </c>
      <c r="F148" s="30">
        <v>45000</v>
      </c>
      <c r="G148" s="28">
        <f t="shared" si="32"/>
        <v>1291.5</v>
      </c>
      <c r="H148" s="28">
        <f t="shared" si="33"/>
        <v>1368</v>
      </c>
      <c r="I148" s="123">
        <v>1148.32</v>
      </c>
      <c r="J148" s="30">
        <v>22727.94</v>
      </c>
      <c r="K148" s="30">
        <f t="shared" si="34"/>
        <v>26535.759999999998</v>
      </c>
      <c r="L148" s="30">
        <f t="shared" si="31"/>
        <v>18464.240000000002</v>
      </c>
      <c r="M148" s="61"/>
      <c r="N148" s="61"/>
      <c r="P148" s="64"/>
      <c r="Q148" s="79"/>
      <c r="R148" s="80" t="s">
        <v>224</v>
      </c>
      <c r="S148" s="67">
        <v>35000</v>
      </c>
      <c r="T148" s="74">
        <v>1004.5</v>
      </c>
      <c r="U148" s="74">
        <v>1064</v>
      </c>
      <c r="V148" s="74">
        <v>0</v>
      </c>
      <c r="W148" s="74">
        <v>20016.84</v>
      </c>
      <c r="X148" s="74">
        <f>W148+U148+T148</f>
        <v>22085.34</v>
      </c>
      <c r="Y148" s="74">
        <f>S148-X148</f>
        <v>12914.66</v>
      </c>
    </row>
    <row r="149" spans="1:49" ht="30" customHeight="1">
      <c r="A149" s="26">
        <v>88</v>
      </c>
      <c r="B149" s="27" t="s">
        <v>145</v>
      </c>
      <c r="C149" s="27" t="s">
        <v>138</v>
      </c>
      <c r="D149" s="23" t="s">
        <v>172</v>
      </c>
      <c r="E149" s="23" t="s">
        <v>14</v>
      </c>
      <c r="F149" s="28">
        <v>30000</v>
      </c>
      <c r="G149" s="28">
        <f t="shared" si="32"/>
        <v>861</v>
      </c>
      <c r="H149" s="28">
        <f t="shared" si="33"/>
        <v>912</v>
      </c>
      <c r="I149" s="28">
        <v>0</v>
      </c>
      <c r="J149" s="28">
        <v>25</v>
      </c>
      <c r="K149" s="28">
        <f t="shared" si="34"/>
        <v>1798</v>
      </c>
      <c r="L149" s="30">
        <f t="shared" si="31"/>
        <v>28202</v>
      </c>
      <c r="M149" s="61"/>
      <c r="N149" s="61"/>
      <c r="P149" s="64"/>
      <c r="Q149" s="78"/>
      <c r="R149" s="80" t="s">
        <v>225</v>
      </c>
      <c r="S149" s="67">
        <v>5000</v>
      </c>
      <c r="T149" s="74">
        <v>143.5</v>
      </c>
      <c r="U149" s="74">
        <v>152</v>
      </c>
      <c r="V149" s="74">
        <v>0</v>
      </c>
      <c r="W149" s="74">
        <v>0</v>
      </c>
      <c r="X149" s="74">
        <v>295.5</v>
      </c>
      <c r="Y149" s="74">
        <v>4704.5</v>
      </c>
    </row>
    <row r="150" spans="1:49" ht="30" customHeight="1">
      <c r="A150" s="26">
        <v>89</v>
      </c>
      <c r="B150" s="27" t="s">
        <v>141</v>
      </c>
      <c r="C150" s="27" t="s">
        <v>128</v>
      </c>
      <c r="D150" s="23" t="s">
        <v>171</v>
      </c>
      <c r="E150" s="23" t="s">
        <v>14</v>
      </c>
      <c r="F150" s="28">
        <v>26000</v>
      </c>
      <c r="G150" s="28">
        <f t="shared" si="32"/>
        <v>746.2</v>
      </c>
      <c r="H150" s="28">
        <f t="shared" si="33"/>
        <v>790.4</v>
      </c>
      <c r="I150" s="28">
        <v>0</v>
      </c>
      <c r="J150" s="28">
        <v>25</v>
      </c>
      <c r="K150" s="30">
        <f t="shared" si="34"/>
        <v>1561.6</v>
      </c>
      <c r="L150" s="28">
        <f t="shared" si="31"/>
        <v>24438.400000000001</v>
      </c>
      <c r="M150" s="61"/>
      <c r="N150" s="61"/>
      <c r="P150" s="64"/>
      <c r="Q150" s="78"/>
      <c r="R150" s="80" t="s">
        <v>226</v>
      </c>
      <c r="S150" s="81">
        <f>+S148+S149</f>
        <v>40000</v>
      </c>
      <c r="T150" s="82">
        <f>T148+T149</f>
        <v>1148</v>
      </c>
      <c r="U150" s="82">
        <f>U148+U149</f>
        <v>1216</v>
      </c>
      <c r="V150" s="82">
        <f>+V148+V149</f>
        <v>0</v>
      </c>
      <c r="W150" s="82">
        <f>W148+W149</f>
        <v>20016.84</v>
      </c>
      <c r="X150" s="82">
        <f>+X148+X149</f>
        <v>22380.84</v>
      </c>
      <c r="Y150" s="82">
        <f>+Y148+Y149</f>
        <v>17619.16</v>
      </c>
    </row>
    <row r="151" spans="1:49" ht="30" customHeight="1">
      <c r="A151" s="26">
        <v>90</v>
      </c>
      <c r="B151" s="27" t="s">
        <v>135</v>
      </c>
      <c r="C151" s="27" t="s">
        <v>136</v>
      </c>
      <c r="D151" s="23" t="s">
        <v>172</v>
      </c>
      <c r="E151" s="23" t="s">
        <v>16</v>
      </c>
      <c r="F151" s="30">
        <v>50000</v>
      </c>
      <c r="G151" s="28">
        <f>F151*0.0287</f>
        <v>1435</v>
      </c>
      <c r="H151" s="28">
        <f>IF(F151&lt;75829.93,F151*0.0304,2305.23)</f>
        <v>1520</v>
      </c>
      <c r="I151" s="28">
        <v>1596.68</v>
      </c>
      <c r="J151" s="30">
        <v>8695.3700000000008</v>
      </c>
      <c r="K151" s="30">
        <f>G151+H151+I151+J151</f>
        <v>13247.050000000001</v>
      </c>
      <c r="L151" s="28">
        <f>+F151-K151</f>
        <v>36752.949999999997</v>
      </c>
      <c r="M151" s="61"/>
      <c r="N151" s="61"/>
      <c r="P151" s="64"/>
      <c r="Q151" s="78"/>
      <c r="R151" s="64"/>
      <c r="S151" s="64"/>
      <c r="T151" s="64"/>
      <c r="U151" s="64"/>
      <c r="V151" s="64"/>
      <c r="W151" s="64"/>
      <c r="X151" s="64"/>
      <c r="Y151" s="64"/>
    </row>
    <row r="152" spans="1:49" ht="30" customHeight="1">
      <c r="A152" s="26">
        <v>91</v>
      </c>
      <c r="B152" s="27" t="s">
        <v>197</v>
      </c>
      <c r="C152" s="27" t="s">
        <v>198</v>
      </c>
      <c r="D152" s="23" t="s">
        <v>172</v>
      </c>
      <c r="E152" s="23" t="s">
        <v>16</v>
      </c>
      <c r="F152" s="28">
        <v>73000</v>
      </c>
      <c r="G152" s="28">
        <f>F152*0.0287</f>
        <v>2095.1</v>
      </c>
      <c r="H152" s="28">
        <f>IF(F152&lt;75829.93,F152*0.0304,2305.23)</f>
        <v>2219.1999999999998</v>
      </c>
      <c r="I152" s="28">
        <v>5932.99</v>
      </c>
      <c r="J152" s="28">
        <v>225</v>
      </c>
      <c r="K152" s="30">
        <f>G152+H152+I152+J152</f>
        <v>10472.289999999999</v>
      </c>
      <c r="L152" s="28">
        <f>+F152-K152</f>
        <v>62527.71</v>
      </c>
      <c r="M152" s="61"/>
      <c r="N152" s="61"/>
      <c r="P152" s="64"/>
      <c r="Q152" s="77"/>
      <c r="R152" s="64"/>
      <c r="S152" s="64"/>
      <c r="T152" s="64"/>
      <c r="U152" s="64"/>
      <c r="V152" s="64"/>
      <c r="W152" s="64"/>
      <c r="X152" s="64"/>
      <c r="Y152" s="64"/>
    </row>
    <row r="153" spans="1:49" ht="30" customHeight="1">
      <c r="A153" s="136">
        <v>92</v>
      </c>
      <c r="B153" s="135" t="s">
        <v>255</v>
      </c>
      <c r="C153" s="134" t="s">
        <v>128</v>
      </c>
      <c r="D153" s="137" t="s">
        <v>172</v>
      </c>
      <c r="E153" s="41" t="s">
        <v>14</v>
      </c>
      <c r="F153" s="138">
        <v>35000</v>
      </c>
      <c r="G153" s="138">
        <f>F153*0.0287</f>
        <v>1004.5</v>
      </c>
      <c r="H153" s="138">
        <f>IF(F153&lt;75829.93,F153*0.0304,2305.23)</f>
        <v>1064</v>
      </c>
      <c r="I153" s="138">
        <v>0</v>
      </c>
      <c r="J153" s="138">
        <v>925</v>
      </c>
      <c r="K153" s="139">
        <f>G153+H153+I153+J153</f>
        <v>2993.5</v>
      </c>
      <c r="L153" s="138">
        <f>+F153-K153</f>
        <v>32006.5</v>
      </c>
      <c r="M153" s="61"/>
      <c r="N153" s="61"/>
      <c r="P153" s="64"/>
      <c r="Q153" s="78"/>
      <c r="R153" s="64"/>
      <c r="S153" s="64"/>
      <c r="T153" s="64"/>
      <c r="U153" s="64"/>
      <c r="V153" s="64"/>
      <c r="W153" s="64"/>
      <c r="X153" s="64"/>
      <c r="Y153" s="64"/>
    </row>
    <row r="154" spans="1:49" ht="30" customHeight="1">
      <c r="A154" s="31" t="s">
        <v>191</v>
      </c>
      <c r="B154" s="49"/>
      <c r="C154" s="49"/>
      <c r="D154" s="35"/>
      <c r="E154" s="36"/>
      <c r="F154" s="29">
        <f t="shared" ref="F154:L154" si="35">SUM(F144:F153)</f>
        <v>477000</v>
      </c>
      <c r="G154" s="29">
        <f t="shared" si="35"/>
        <v>13689.900000000001</v>
      </c>
      <c r="H154" s="29">
        <f t="shared" si="35"/>
        <v>14500.8</v>
      </c>
      <c r="I154" s="29">
        <f t="shared" si="35"/>
        <v>22355.159999999996</v>
      </c>
      <c r="J154" s="29">
        <f t="shared" si="35"/>
        <v>52915.15</v>
      </c>
      <c r="K154" s="29">
        <f t="shared" si="35"/>
        <v>103461.01</v>
      </c>
      <c r="L154" s="29">
        <f t="shared" si="35"/>
        <v>373538.99</v>
      </c>
      <c r="M154" s="61"/>
      <c r="N154" s="61"/>
      <c r="P154" s="64"/>
      <c r="Q154" s="64"/>
      <c r="R154" s="64"/>
      <c r="S154" s="64"/>
      <c r="T154" s="64"/>
      <c r="U154" s="64"/>
      <c r="V154" s="64"/>
      <c r="W154" s="64"/>
      <c r="X154" s="64"/>
      <c r="Y154" s="64"/>
    </row>
    <row r="155" spans="1:49" ht="30" customHeight="1">
      <c r="A155" s="144" t="s">
        <v>151</v>
      </c>
      <c r="B155" s="144"/>
      <c r="C155" s="144"/>
      <c r="D155" s="144"/>
      <c r="E155" s="144"/>
      <c r="F155" s="144"/>
      <c r="G155" s="144"/>
      <c r="H155" s="144"/>
      <c r="I155" s="144"/>
      <c r="J155" s="144"/>
      <c r="K155" s="144"/>
      <c r="L155" s="144"/>
      <c r="M155" s="61"/>
      <c r="N155" s="61"/>
      <c r="O155" s="19"/>
      <c r="P155" s="74"/>
      <c r="Q155" s="74"/>
      <c r="R155" s="64"/>
      <c r="S155" s="64"/>
      <c r="T155" s="64"/>
      <c r="U155" s="64"/>
      <c r="V155" s="64"/>
      <c r="W155" s="64"/>
      <c r="X155" s="64"/>
      <c r="Y155" s="64"/>
    </row>
    <row r="156" spans="1:49" ht="30" customHeight="1">
      <c r="A156" s="33" t="s">
        <v>4</v>
      </c>
      <c r="B156" s="34" t="s">
        <v>5</v>
      </c>
      <c r="C156" s="34" t="s">
        <v>6</v>
      </c>
      <c r="D156" s="33" t="s">
        <v>168</v>
      </c>
      <c r="E156" s="34" t="s">
        <v>7</v>
      </c>
      <c r="F156" s="33" t="s">
        <v>186</v>
      </c>
      <c r="G156" s="33" t="s">
        <v>8</v>
      </c>
      <c r="H156" s="33" t="s">
        <v>9</v>
      </c>
      <c r="I156" s="33" t="s">
        <v>10</v>
      </c>
      <c r="J156" s="33" t="s">
        <v>187</v>
      </c>
      <c r="K156" s="33" t="s">
        <v>188</v>
      </c>
      <c r="L156" s="33" t="s">
        <v>189</v>
      </c>
      <c r="M156" s="61"/>
      <c r="N156" s="61"/>
      <c r="O156" s="21"/>
      <c r="P156" s="67"/>
      <c r="Q156" s="67"/>
      <c r="R156" s="64"/>
      <c r="S156" s="64"/>
      <c r="T156" s="64"/>
      <c r="U156" s="64"/>
      <c r="V156" s="64"/>
      <c r="W156" s="64"/>
      <c r="X156" s="64"/>
      <c r="Y156" s="64"/>
    </row>
    <row r="157" spans="1:49" ht="30" customHeight="1">
      <c r="A157" s="23">
        <v>93</v>
      </c>
      <c r="B157" s="118" t="s">
        <v>18</v>
      </c>
      <c r="C157" s="118" t="s">
        <v>19</v>
      </c>
      <c r="D157" s="23" t="s">
        <v>172</v>
      </c>
      <c r="E157" s="110" t="s">
        <v>16</v>
      </c>
      <c r="F157" s="28">
        <v>60000</v>
      </c>
      <c r="G157" s="28">
        <f>F157*0.0287</f>
        <v>1722</v>
      </c>
      <c r="H157" s="28">
        <f>IF(F157&lt;75829.93,F157*0.0304,2305.23)</f>
        <v>1824</v>
      </c>
      <c r="I157" s="28">
        <v>3143.56</v>
      </c>
      <c r="J157" s="28">
        <v>3300.46</v>
      </c>
      <c r="K157" s="28">
        <f>+G157+H157+I157+J157</f>
        <v>9990.02</v>
      </c>
      <c r="L157" s="28">
        <f>+F157-K157</f>
        <v>50009.979999999996</v>
      </c>
      <c r="M157" s="61"/>
      <c r="N157" s="61"/>
      <c r="P157" s="67"/>
      <c r="Q157" s="64"/>
      <c r="R157" s="64"/>
      <c r="S157" s="64"/>
      <c r="T157" s="64"/>
      <c r="U157" s="64"/>
      <c r="V157" s="64"/>
      <c r="W157" s="64"/>
      <c r="X157" s="64"/>
      <c r="Y157" s="64"/>
    </row>
    <row r="158" spans="1:49" ht="30" customHeight="1">
      <c r="A158" s="42">
        <v>94</v>
      </c>
      <c r="B158" s="27" t="s">
        <v>133</v>
      </c>
      <c r="C158" s="27" t="s">
        <v>134</v>
      </c>
      <c r="D158" s="23" t="s">
        <v>172</v>
      </c>
      <c r="E158" s="23" t="s">
        <v>16</v>
      </c>
      <c r="F158" s="30">
        <v>65000</v>
      </c>
      <c r="G158" s="30">
        <f>F158*0.0287</f>
        <v>1865.5</v>
      </c>
      <c r="H158" s="30">
        <f>IF(F158&lt;75829.93,F158*0.0304,2305.23)</f>
        <v>1976</v>
      </c>
      <c r="I158" s="28">
        <v>4427.55</v>
      </c>
      <c r="J158" s="30">
        <v>225</v>
      </c>
      <c r="K158" s="30">
        <f>+G158+H158+I158+J158</f>
        <v>8494.0499999999993</v>
      </c>
      <c r="L158" s="30">
        <f>+F158-K158</f>
        <v>56505.95</v>
      </c>
      <c r="M158" s="61"/>
      <c r="N158" s="61"/>
      <c r="P158" s="93"/>
      <c r="Q158" s="140" t="s">
        <v>133</v>
      </c>
      <c r="R158" s="140"/>
      <c r="S158" s="140"/>
      <c r="T158" s="140"/>
      <c r="U158" s="140"/>
      <c r="V158" s="140"/>
      <c r="W158" s="140"/>
      <c r="X158" s="64"/>
      <c r="Y158" s="64"/>
    </row>
    <row r="159" spans="1:49" ht="30" customHeight="1">
      <c r="A159" s="42">
        <v>95</v>
      </c>
      <c r="B159" s="27" t="s">
        <v>140</v>
      </c>
      <c r="C159" s="27" t="s">
        <v>128</v>
      </c>
      <c r="D159" s="23" t="s">
        <v>172</v>
      </c>
      <c r="E159" s="23" t="s">
        <v>14</v>
      </c>
      <c r="F159" s="28">
        <v>30000</v>
      </c>
      <c r="G159" s="28">
        <f>F159*0.0287</f>
        <v>861</v>
      </c>
      <c r="H159" s="28">
        <f>IF(F159&lt;75829.93,F159*0.0304,2305.23)</f>
        <v>912</v>
      </c>
      <c r="I159" s="28">
        <v>0</v>
      </c>
      <c r="J159" s="28">
        <v>225</v>
      </c>
      <c r="K159" s="30">
        <f>+G159+H159+I159+J159</f>
        <v>1998</v>
      </c>
      <c r="L159" s="28">
        <f>+F159-K159</f>
        <v>28002</v>
      </c>
      <c r="M159" s="61"/>
      <c r="N159" s="61"/>
      <c r="P159" s="93"/>
      <c r="Q159" s="66" t="s">
        <v>186</v>
      </c>
      <c r="R159" s="66" t="s">
        <v>8</v>
      </c>
      <c r="S159" s="66" t="s">
        <v>9</v>
      </c>
      <c r="T159" s="66" t="s">
        <v>10</v>
      </c>
      <c r="U159" s="66" t="s">
        <v>187</v>
      </c>
      <c r="V159" s="66" t="s">
        <v>188</v>
      </c>
      <c r="W159" s="66" t="s">
        <v>189</v>
      </c>
      <c r="X159" s="64"/>
      <c r="Y159" s="64"/>
    </row>
    <row r="160" spans="1:49" ht="30" customHeight="1">
      <c r="A160" s="42">
        <v>96</v>
      </c>
      <c r="B160" s="27" t="s">
        <v>256</v>
      </c>
      <c r="C160" s="27" t="s">
        <v>128</v>
      </c>
      <c r="D160" s="23" t="s">
        <v>171</v>
      </c>
      <c r="E160" s="23" t="s">
        <v>14</v>
      </c>
      <c r="F160" s="28">
        <v>4000</v>
      </c>
      <c r="G160" s="28">
        <v>114.6</v>
      </c>
      <c r="H160" s="28">
        <v>121.6</v>
      </c>
      <c r="I160" s="28">
        <v>0</v>
      </c>
      <c r="J160" s="28">
        <v>2040.46</v>
      </c>
      <c r="K160" s="30">
        <v>2276.86</v>
      </c>
      <c r="L160" s="28">
        <v>1723.14</v>
      </c>
      <c r="M160" s="61"/>
      <c r="N160" s="61"/>
      <c r="P160" s="93"/>
      <c r="Q160" s="66"/>
      <c r="R160" s="66"/>
      <c r="S160" s="66"/>
      <c r="T160" s="66"/>
      <c r="U160" s="66"/>
      <c r="V160" s="66"/>
      <c r="W160" s="66"/>
      <c r="X160" s="64"/>
      <c r="Y160" s="64"/>
    </row>
    <row r="161" spans="1:29" ht="30" customHeight="1">
      <c r="A161" s="31" t="s">
        <v>191</v>
      </c>
      <c r="B161" s="49"/>
      <c r="C161" s="49"/>
      <c r="D161" s="35"/>
      <c r="E161" s="36"/>
      <c r="F161" s="29">
        <f t="shared" ref="F161:L161" si="36">SUM(F157:F160)</f>
        <v>159000</v>
      </c>
      <c r="G161" s="29">
        <f t="shared" si="36"/>
        <v>4563.1000000000004</v>
      </c>
      <c r="H161" s="29">
        <f t="shared" si="36"/>
        <v>4833.6000000000004</v>
      </c>
      <c r="I161" s="29">
        <f t="shared" si="36"/>
        <v>7571.1100000000006</v>
      </c>
      <c r="J161" s="29">
        <f t="shared" si="36"/>
        <v>5790.92</v>
      </c>
      <c r="K161" s="29">
        <f t="shared" si="36"/>
        <v>22758.93</v>
      </c>
      <c r="L161" s="29">
        <f t="shared" si="36"/>
        <v>136241.07</v>
      </c>
      <c r="M161" s="61"/>
      <c r="N161" s="61"/>
      <c r="P161" s="68" t="s">
        <v>224</v>
      </c>
      <c r="Q161" s="70">
        <v>60000</v>
      </c>
      <c r="R161" s="70">
        <v>1722</v>
      </c>
      <c r="S161" s="70">
        <v>1824</v>
      </c>
      <c r="T161" s="70">
        <v>3486.65</v>
      </c>
      <c r="U161" s="70">
        <v>225</v>
      </c>
      <c r="V161" s="70">
        <v>7257.65</v>
      </c>
      <c r="W161" s="70">
        <v>52742.35</v>
      </c>
      <c r="X161" s="64"/>
      <c r="Y161" s="64"/>
    </row>
    <row r="162" spans="1:29" ht="30" customHeight="1">
      <c r="A162" s="144" t="s">
        <v>111</v>
      </c>
      <c r="B162" s="144"/>
      <c r="C162" s="144"/>
      <c r="D162" s="144"/>
      <c r="E162" s="144"/>
      <c r="F162" s="144"/>
      <c r="G162" s="144"/>
      <c r="H162" s="144"/>
      <c r="I162" s="144"/>
      <c r="J162" s="144"/>
      <c r="K162" s="144"/>
      <c r="L162" s="144"/>
      <c r="M162" s="61"/>
      <c r="N162" s="61"/>
      <c r="P162" s="68" t="s">
        <v>248</v>
      </c>
      <c r="Q162" s="70">
        <v>5000</v>
      </c>
      <c r="R162" s="70">
        <v>143.5</v>
      </c>
      <c r="S162" s="70">
        <v>152</v>
      </c>
      <c r="T162" s="70">
        <v>940.9</v>
      </c>
      <c r="U162" s="70">
        <v>0</v>
      </c>
      <c r="V162" s="70">
        <v>1236.4000000000001</v>
      </c>
      <c r="W162" s="70">
        <v>3763.6</v>
      </c>
      <c r="X162" s="64"/>
      <c r="Y162" s="64"/>
    </row>
    <row r="163" spans="1:29" ht="30" customHeight="1">
      <c r="A163" s="33" t="s">
        <v>4</v>
      </c>
      <c r="B163" s="34" t="s">
        <v>5</v>
      </c>
      <c r="C163" s="34" t="s">
        <v>6</v>
      </c>
      <c r="D163" s="33" t="s">
        <v>168</v>
      </c>
      <c r="E163" s="34" t="s">
        <v>7</v>
      </c>
      <c r="F163" s="33" t="s">
        <v>186</v>
      </c>
      <c r="G163" s="33" t="s">
        <v>8</v>
      </c>
      <c r="H163" s="33" t="s">
        <v>9</v>
      </c>
      <c r="I163" s="33" t="s">
        <v>10</v>
      </c>
      <c r="J163" s="33" t="s">
        <v>187</v>
      </c>
      <c r="K163" s="33" t="s">
        <v>188</v>
      </c>
      <c r="L163" s="33" t="s">
        <v>189</v>
      </c>
      <c r="M163" s="61"/>
      <c r="N163" s="61"/>
      <c r="P163" s="68" t="s">
        <v>226</v>
      </c>
      <c r="Q163" s="72">
        <f>+Q161+Q162</f>
        <v>65000</v>
      </c>
      <c r="R163" s="73">
        <f>R161+R162</f>
        <v>1865.5</v>
      </c>
      <c r="S163" s="73">
        <f>S161+S162</f>
        <v>1976</v>
      </c>
      <c r="T163" s="73">
        <f>+T161+T162</f>
        <v>4427.55</v>
      </c>
      <c r="U163" s="73">
        <f>U161+U162</f>
        <v>225</v>
      </c>
      <c r="V163" s="73">
        <f>+V161+V162</f>
        <v>8494.0499999999993</v>
      </c>
      <c r="W163" s="73">
        <f>+W161+W162</f>
        <v>56505.95</v>
      </c>
      <c r="X163" s="64"/>
      <c r="Y163" s="64"/>
    </row>
    <row r="164" spans="1:29" ht="30" customHeight="1">
      <c r="A164" s="23">
        <v>97</v>
      </c>
      <c r="B164" s="27" t="s">
        <v>204</v>
      </c>
      <c r="C164" s="27" t="s">
        <v>136</v>
      </c>
      <c r="D164" s="23" t="s">
        <v>172</v>
      </c>
      <c r="E164" s="23" t="s">
        <v>16</v>
      </c>
      <c r="F164" s="28">
        <v>50000</v>
      </c>
      <c r="G164" s="28">
        <f t="shared" ref="G164:G172" si="37">F164*0.0287</f>
        <v>1435</v>
      </c>
      <c r="H164" s="28">
        <f>IF(F164&lt;75829.93,F164*0.0304,2305.23)</f>
        <v>1520</v>
      </c>
      <c r="I164" s="28">
        <v>1854</v>
      </c>
      <c r="J164" s="28">
        <v>325</v>
      </c>
      <c r="K164" s="28">
        <f t="shared" ref="K164:K169" si="38">G164+H164+I164+J164</f>
        <v>5134</v>
      </c>
      <c r="L164" s="28">
        <f>+F164-K164</f>
        <v>44866</v>
      </c>
      <c r="M164" s="61"/>
      <c r="N164" s="61"/>
      <c r="P164" s="64"/>
      <c r="Q164" s="64"/>
      <c r="R164" s="64"/>
      <c r="S164" s="64"/>
      <c r="T164" s="64"/>
      <c r="U164" s="64"/>
      <c r="V164" s="64"/>
      <c r="W164" s="64"/>
      <c r="X164" s="64"/>
      <c r="Y164" s="64"/>
    </row>
    <row r="165" spans="1:29" ht="30" customHeight="1">
      <c r="A165" s="23">
        <v>98</v>
      </c>
      <c r="B165" s="27" t="s">
        <v>203</v>
      </c>
      <c r="C165" s="27" t="s">
        <v>136</v>
      </c>
      <c r="D165" s="23" t="s">
        <v>171</v>
      </c>
      <c r="E165" s="23" t="s">
        <v>16</v>
      </c>
      <c r="F165" s="28">
        <v>60000</v>
      </c>
      <c r="G165" s="28">
        <f t="shared" si="37"/>
        <v>1722</v>
      </c>
      <c r="H165" s="28">
        <f t="shared" ref="H165:H173" si="39">IF(F165&lt;75829.93,F165*0.0304,2305.23)</f>
        <v>1824</v>
      </c>
      <c r="I165" s="28">
        <v>3486.65</v>
      </c>
      <c r="J165" s="28">
        <v>1525</v>
      </c>
      <c r="K165" s="28">
        <f t="shared" si="38"/>
        <v>8557.65</v>
      </c>
      <c r="L165" s="28">
        <f>+F165-K165</f>
        <v>51442.35</v>
      </c>
      <c r="M165" s="61"/>
      <c r="N165" s="61"/>
      <c r="P165" s="64"/>
      <c r="Q165" s="64"/>
      <c r="R165" s="64"/>
      <c r="S165" s="64"/>
      <c r="T165" s="64"/>
      <c r="U165" s="64"/>
      <c r="V165" s="64"/>
      <c r="W165" s="64"/>
      <c r="X165" s="64"/>
      <c r="Y165" s="64"/>
    </row>
    <row r="166" spans="1:29" ht="30" customHeight="1">
      <c r="A166" s="23">
        <v>99</v>
      </c>
      <c r="B166" s="27" t="s">
        <v>205</v>
      </c>
      <c r="C166" s="27" t="s">
        <v>136</v>
      </c>
      <c r="D166" s="23" t="s">
        <v>171</v>
      </c>
      <c r="E166" s="23" t="s">
        <v>16</v>
      </c>
      <c r="F166" s="28">
        <v>50000</v>
      </c>
      <c r="G166" s="28">
        <f>F166*0.0287</f>
        <v>1435</v>
      </c>
      <c r="H166" s="28">
        <f t="shared" si="39"/>
        <v>1520</v>
      </c>
      <c r="I166" s="28">
        <v>1596.68</v>
      </c>
      <c r="J166" s="28">
        <v>15985.07</v>
      </c>
      <c r="K166" s="28">
        <f t="shared" si="38"/>
        <v>20536.75</v>
      </c>
      <c r="L166" s="28">
        <f>+F166-K166</f>
        <v>29463.25</v>
      </c>
      <c r="M166" s="61"/>
      <c r="N166" s="61"/>
      <c r="P166" s="64"/>
      <c r="Q166" s="64"/>
      <c r="R166" s="64"/>
      <c r="S166" s="64"/>
      <c r="T166" s="64"/>
      <c r="U166" s="64"/>
      <c r="V166" s="64"/>
      <c r="W166" s="64"/>
      <c r="X166" s="64"/>
      <c r="Y166" s="64"/>
    </row>
    <row r="167" spans="1:29" ht="30" customHeight="1">
      <c r="A167" s="23">
        <v>100</v>
      </c>
      <c r="B167" s="27" t="s">
        <v>149</v>
      </c>
      <c r="C167" s="27" t="s">
        <v>97</v>
      </c>
      <c r="D167" s="23" t="s">
        <v>172</v>
      </c>
      <c r="E167" s="23" t="s">
        <v>16</v>
      </c>
      <c r="F167" s="28">
        <v>30000</v>
      </c>
      <c r="G167" s="28">
        <f>F167*0.0287</f>
        <v>861</v>
      </c>
      <c r="H167" s="28">
        <f t="shared" si="39"/>
        <v>912</v>
      </c>
      <c r="I167" s="28">
        <f>(F167-G167-H167-33326.92)*IF(F167&gt;33326.92,15%)</f>
        <v>0</v>
      </c>
      <c r="J167" s="28">
        <v>3555.92</v>
      </c>
      <c r="K167" s="28">
        <f t="shared" si="38"/>
        <v>5328.92</v>
      </c>
      <c r="L167" s="28">
        <f>+F167-K167</f>
        <v>24671.08</v>
      </c>
      <c r="M167" s="61"/>
      <c r="N167" s="61"/>
      <c r="O167" s="20"/>
      <c r="P167" s="76"/>
      <c r="Q167" s="76"/>
      <c r="R167" s="64"/>
      <c r="S167" s="64"/>
      <c r="T167" s="64"/>
      <c r="U167" s="64"/>
      <c r="V167" s="64"/>
      <c r="W167" s="64"/>
      <c r="X167" s="64"/>
      <c r="Y167" s="64"/>
    </row>
    <row r="168" spans="1:29" ht="30" customHeight="1">
      <c r="A168" s="23">
        <v>101</v>
      </c>
      <c r="B168" s="27" t="s">
        <v>206</v>
      </c>
      <c r="C168" s="27" t="s">
        <v>136</v>
      </c>
      <c r="D168" s="23" t="s">
        <v>172</v>
      </c>
      <c r="E168" s="23" t="s">
        <v>14</v>
      </c>
      <c r="F168" s="28">
        <v>50000</v>
      </c>
      <c r="G168" s="28">
        <f t="shared" si="37"/>
        <v>1435</v>
      </c>
      <c r="H168" s="28">
        <f t="shared" si="39"/>
        <v>1520</v>
      </c>
      <c r="I168" s="28">
        <v>1339.36</v>
      </c>
      <c r="J168" s="28">
        <v>12090.32</v>
      </c>
      <c r="K168" s="28">
        <f t="shared" si="38"/>
        <v>16384.68</v>
      </c>
      <c r="L168" s="28">
        <f t="shared" ref="L168:L173" si="40">+F168-K168</f>
        <v>33615.32</v>
      </c>
      <c r="M168" s="61"/>
      <c r="N168" s="61"/>
      <c r="O168" s="20"/>
      <c r="P168" s="76"/>
      <c r="Q168" s="76"/>
      <c r="R168" s="64"/>
      <c r="S168" s="64"/>
      <c r="T168" s="64"/>
      <c r="U168" s="64"/>
      <c r="V168" s="64"/>
      <c r="W168" s="64"/>
      <c r="X168" s="64"/>
      <c r="Y168" s="64"/>
    </row>
    <row r="169" spans="1:29" ht="30" customHeight="1">
      <c r="A169" s="23">
        <v>102</v>
      </c>
      <c r="B169" s="27" t="s">
        <v>173</v>
      </c>
      <c r="C169" s="118" t="s">
        <v>95</v>
      </c>
      <c r="D169" s="109" t="s">
        <v>171</v>
      </c>
      <c r="E169" s="23" t="s">
        <v>14</v>
      </c>
      <c r="F169" s="22">
        <v>35000</v>
      </c>
      <c r="G169" s="22">
        <f>F169*0.0287</f>
        <v>1004.5</v>
      </c>
      <c r="H169" s="22">
        <f>IF(F169&lt;75829.93,F169*0.0304,2305.23)</f>
        <v>1064</v>
      </c>
      <c r="I169" s="22">
        <v>0</v>
      </c>
      <c r="J169" s="22">
        <v>725</v>
      </c>
      <c r="K169" s="22">
        <f t="shared" si="38"/>
        <v>2793.5</v>
      </c>
      <c r="L169" s="22">
        <f>+F169-K169</f>
        <v>32206.5</v>
      </c>
      <c r="M169" s="61"/>
      <c r="N169" s="61"/>
      <c r="O169" s="20"/>
      <c r="P169" s="76"/>
      <c r="Q169" s="76"/>
      <c r="R169" s="64"/>
      <c r="S169" s="64"/>
      <c r="T169" s="64"/>
      <c r="U169" s="64"/>
      <c r="V169" s="64"/>
      <c r="W169" s="64"/>
      <c r="X169" s="79"/>
      <c r="Y169" s="79"/>
      <c r="Z169" s="7"/>
      <c r="AA169" s="7"/>
      <c r="AB169" s="7"/>
      <c r="AC169" s="8"/>
    </row>
    <row r="170" spans="1:29" ht="30" customHeight="1">
      <c r="A170" s="23">
        <v>103</v>
      </c>
      <c r="B170" s="27" t="s">
        <v>207</v>
      </c>
      <c r="C170" s="27" t="s">
        <v>136</v>
      </c>
      <c r="D170" s="23" t="s">
        <v>171</v>
      </c>
      <c r="E170" s="23" t="s">
        <v>14</v>
      </c>
      <c r="F170" s="28">
        <v>50000</v>
      </c>
      <c r="G170" s="28">
        <f>F170*0.0287</f>
        <v>1435</v>
      </c>
      <c r="H170" s="28">
        <f t="shared" si="39"/>
        <v>1520</v>
      </c>
      <c r="I170" s="28">
        <v>1854</v>
      </c>
      <c r="J170" s="28">
        <v>1325</v>
      </c>
      <c r="K170" s="28">
        <f>G170+H170+I170+J170</f>
        <v>6134</v>
      </c>
      <c r="L170" s="28">
        <f t="shared" si="40"/>
        <v>43866</v>
      </c>
      <c r="M170" s="61"/>
      <c r="N170" s="61"/>
      <c r="O170" s="20"/>
      <c r="P170" s="76"/>
      <c r="Q170" s="76"/>
      <c r="R170" s="64"/>
      <c r="S170" s="64"/>
      <c r="T170" s="64"/>
      <c r="U170" s="64"/>
      <c r="V170" s="64"/>
      <c r="W170" s="64"/>
      <c r="X170" s="64"/>
      <c r="Y170" s="64"/>
    </row>
    <row r="171" spans="1:29" s="45" customFormat="1" ht="30" customHeight="1">
      <c r="A171" s="23">
        <v>104</v>
      </c>
      <c r="B171" s="117" t="s">
        <v>146</v>
      </c>
      <c r="C171" s="27" t="s">
        <v>147</v>
      </c>
      <c r="D171" s="23" t="s">
        <v>171</v>
      </c>
      <c r="E171" s="23" t="s">
        <v>14</v>
      </c>
      <c r="F171" s="28">
        <v>100000</v>
      </c>
      <c r="G171" s="28">
        <v>2870</v>
      </c>
      <c r="H171" s="28">
        <v>3040</v>
      </c>
      <c r="I171" s="28">
        <v>12105.44</v>
      </c>
      <c r="J171" s="28">
        <v>31195.87</v>
      </c>
      <c r="K171" s="28">
        <f>G171+J171+I171+H171</f>
        <v>49211.31</v>
      </c>
      <c r="L171" s="28">
        <f t="shared" si="40"/>
        <v>50788.69</v>
      </c>
      <c r="M171" s="61"/>
      <c r="N171" s="61"/>
      <c r="O171" s="20"/>
      <c r="P171" s="93"/>
      <c r="Q171" s="140" t="s">
        <v>146</v>
      </c>
      <c r="R171" s="140"/>
      <c r="S171" s="140"/>
      <c r="T171" s="140"/>
      <c r="U171" s="140"/>
      <c r="V171" s="140"/>
      <c r="W171" s="140"/>
      <c r="X171" s="64"/>
      <c r="Y171" s="64"/>
    </row>
    <row r="172" spans="1:29" ht="30" customHeight="1">
      <c r="A172" s="23">
        <v>105</v>
      </c>
      <c r="B172" s="27" t="s">
        <v>208</v>
      </c>
      <c r="C172" s="27" t="s">
        <v>150</v>
      </c>
      <c r="D172" s="23" t="s">
        <v>171</v>
      </c>
      <c r="E172" s="23" t="s">
        <v>14</v>
      </c>
      <c r="F172" s="28">
        <v>35000</v>
      </c>
      <c r="G172" s="28">
        <f t="shared" si="37"/>
        <v>1004.5</v>
      </c>
      <c r="H172" s="28">
        <f>IF(F172&lt;75829.93,F172*0.0304,2305.23)</f>
        <v>1064</v>
      </c>
      <c r="I172" s="28">
        <v>0</v>
      </c>
      <c r="J172" s="28">
        <v>25</v>
      </c>
      <c r="K172" s="28">
        <f>G172+H172+I172+J172</f>
        <v>2093.5</v>
      </c>
      <c r="L172" s="28">
        <f t="shared" si="40"/>
        <v>32906.5</v>
      </c>
      <c r="M172" s="61"/>
      <c r="N172" s="61"/>
      <c r="O172" s="20"/>
      <c r="P172" s="93"/>
      <c r="Q172" s="66" t="s">
        <v>186</v>
      </c>
      <c r="R172" s="66" t="s">
        <v>8</v>
      </c>
      <c r="S172" s="66" t="s">
        <v>9</v>
      </c>
      <c r="T172" s="66" t="s">
        <v>10</v>
      </c>
      <c r="U172" s="66" t="s">
        <v>187</v>
      </c>
      <c r="V172" s="66" t="s">
        <v>188</v>
      </c>
      <c r="W172" s="66" t="s">
        <v>189</v>
      </c>
      <c r="X172" s="64"/>
      <c r="Y172" s="64"/>
    </row>
    <row r="173" spans="1:29" ht="30" customHeight="1">
      <c r="A173" s="23">
        <v>106</v>
      </c>
      <c r="B173" s="27" t="s">
        <v>164</v>
      </c>
      <c r="C173" s="27" t="s">
        <v>128</v>
      </c>
      <c r="D173" s="23" t="s">
        <v>172</v>
      </c>
      <c r="E173" s="23" t="s">
        <v>14</v>
      </c>
      <c r="F173" s="22">
        <v>30000</v>
      </c>
      <c r="G173" s="28">
        <f>F173*0.0287</f>
        <v>861</v>
      </c>
      <c r="H173" s="28">
        <f t="shared" si="39"/>
        <v>912</v>
      </c>
      <c r="I173" s="28">
        <v>0</v>
      </c>
      <c r="J173" s="28">
        <v>625</v>
      </c>
      <c r="K173" s="28">
        <f>G173+H173+I173+J173</f>
        <v>2398</v>
      </c>
      <c r="L173" s="28">
        <f t="shared" si="40"/>
        <v>27602</v>
      </c>
      <c r="M173" s="61"/>
      <c r="N173" s="61"/>
      <c r="O173" s="20"/>
      <c r="P173" s="68" t="s">
        <v>224</v>
      </c>
      <c r="Q173" s="70">
        <v>55000</v>
      </c>
      <c r="R173" s="70">
        <v>1578.5</v>
      </c>
      <c r="S173" s="70">
        <v>1672</v>
      </c>
      <c r="T173" s="70">
        <v>2559.67</v>
      </c>
      <c r="U173" s="70">
        <v>31195.87</v>
      </c>
      <c r="V173" s="70">
        <v>37006.04</v>
      </c>
      <c r="W173" s="70">
        <f>Q173-V173</f>
        <v>17993.96</v>
      </c>
      <c r="X173" s="64"/>
      <c r="Y173" s="64"/>
    </row>
    <row r="174" spans="1:29" ht="30" customHeight="1">
      <c r="A174" s="42" t="s">
        <v>191</v>
      </c>
      <c r="B174" s="53"/>
      <c r="C174" s="53"/>
      <c r="D174" s="43"/>
      <c r="E174" s="42"/>
      <c r="F174" s="29">
        <f>SUM(F164:F173)</f>
        <v>490000</v>
      </c>
      <c r="G174" s="29">
        <f>SUM(G164:G173)</f>
        <v>14063</v>
      </c>
      <c r="H174" s="29">
        <f>+SUM(H164:H173)</f>
        <v>14896</v>
      </c>
      <c r="I174" s="29">
        <f>SUM(I164:I173)</f>
        <v>22236.13</v>
      </c>
      <c r="J174" s="29">
        <f>SUM(J164:J173)</f>
        <v>67377.179999999993</v>
      </c>
      <c r="K174" s="29">
        <f>SUM(K164:K173)</f>
        <v>118572.31</v>
      </c>
      <c r="L174" s="29">
        <f>SUM(L164:L173)</f>
        <v>371427.69</v>
      </c>
      <c r="M174" s="61"/>
      <c r="N174" s="61"/>
      <c r="O174" s="20"/>
      <c r="P174" s="68" t="s">
        <v>225</v>
      </c>
      <c r="Q174" s="70">
        <v>45000</v>
      </c>
      <c r="R174" s="70">
        <v>1291.5</v>
      </c>
      <c r="S174" s="70">
        <v>1368</v>
      </c>
      <c r="T174" s="70">
        <v>9545.77</v>
      </c>
      <c r="U174" s="70">
        <v>0</v>
      </c>
      <c r="V174" s="70">
        <v>12205.27</v>
      </c>
      <c r="W174" s="70">
        <v>32794.730000000003</v>
      </c>
      <c r="X174" s="64"/>
      <c r="Y174" s="64"/>
    </row>
    <row r="175" spans="1:29" ht="30" customHeight="1">
      <c r="A175" s="144" t="s">
        <v>209</v>
      </c>
      <c r="B175" s="144"/>
      <c r="C175" s="144"/>
      <c r="D175" s="144"/>
      <c r="E175" s="144"/>
      <c r="F175" s="144"/>
      <c r="G175" s="144"/>
      <c r="H175" s="144"/>
      <c r="I175" s="144"/>
      <c r="J175" s="144"/>
      <c r="K175" s="144"/>
      <c r="L175" s="144"/>
      <c r="M175" s="61"/>
      <c r="N175" s="61"/>
      <c r="O175" s="20"/>
      <c r="P175" s="68" t="s">
        <v>226</v>
      </c>
      <c r="Q175" s="72">
        <f>+Q173+Q174</f>
        <v>100000</v>
      </c>
      <c r="R175" s="73">
        <f>R173+R174</f>
        <v>2870</v>
      </c>
      <c r="S175" s="73">
        <f>S173+S174</f>
        <v>3040</v>
      </c>
      <c r="T175" s="73">
        <f>+T173+T174</f>
        <v>12105.44</v>
      </c>
      <c r="U175" s="73">
        <f>U173+U174</f>
        <v>31195.87</v>
      </c>
      <c r="V175" s="73">
        <f>+V173+V174</f>
        <v>49211.31</v>
      </c>
      <c r="W175" s="73">
        <f>W173+W174</f>
        <v>50788.69</v>
      </c>
      <c r="X175" s="64"/>
      <c r="Y175" s="64"/>
    </row>
    <row r="176" spans="1:29" ht="30" customHeight="1">
      <c r="A176" s="33" t="s">
        <v>4</v>
      </c>
      <c r="B176" s="34" t="s">
        <v>5</v>
      </c>
      <c r="C176" s="34" t="s">
        <v>6</v>
      </c>
      <c r="D176" s="33" t="s">
        <v>168</v>
      </c>
      <c r="E176" s="34" t="s">
        <v>7</v>
      </c>
      <c r="F176" s="33" t="s">
        <v>186</v>
      </c>
      <c r="G176" s="33" t="s">
        <v>8</v>
      </c>
      <c r="H176" s="33" t="s">
        <v>9</v>
      </c>
      <c r="I176" s="33" t="s">
        <v>10</v>
      </c>
      <c r="J176" s="33" t="s">
        <v>187</v>
      </c>
      <c r="K176" s="33" t="s">
        <v>188</v>
      </c>
      <c r="L176" s="33" t="s">
        <v>189</v>
      </c>
      <c r="M176" s="61"/>
      <c r="N176" s="61"/>
      <c r="O176" s="20"/>
      <c r="P176" s="76"/>
      <c r="Q176" s="76"/>
      <c r="R176" s="64"/>
      <c r="S176" s="64"/>
      <c r="T176" s="64"/>
      <c r="U176" s="64"/>
      <c r="V176" s="64"/>
      <c r="W176" s="64"/>
      <c r="X176" s="64"/>
      <c r="Y176" s="64"/>
    </row>
    <row r="177" spans="1:25" ht="30" customHeight="1">
      <c r="A177" s="23">
        <v>107</v>
      </c>
      <c r="B177" s="27" t="s">
        <v>154</v>
      </c>
      <c r="C177" s="27" t="s">
        <v>155</v>
      </c>
      <c r="D177" s="23" t="s">
        <v>171</v>
      </c>
      <c r="E177" s="23" t="s">
        <v>14</v>
      </c>
      <c r="F177" s="22">
        <v>42000</v>
      </c>
      <c r="G177" s="22">
        <f>F177*0.0287</f>
        <v>1205.4000000000001</v>
      </c>
      <c r="H177" s="22">
        <v>1276.8</v>
      </c>
      <c r="I177" s="22">
        <v>724.92</v>
      </c>
      <c r="J177" s="22">
        <v>225</v>
      </c>
      <c r="K177" s="22">
        <f>G177+H177+I177+J177</f>
        <v>3432.12</v>
      </c>
      <c r="L177" s="22">
        <f>+F177-K177</f>
        <v>38567.879999999997</v>
      </c>
      <c r="M177" s="61"/>
      <c r="N177" s="61"/>
      <c r="O177" s="20"/>
      <c r="P177" s="76"/>
      <c r="Q177" s="76"/>
      <c r="R177" s="64"/>
      <c r="S177" s="64"/>
      <c r="T177" s="64"/>
      <c r="U177" s="64"/>
      <c r="V177" s="64"/>
      <c r="W177" s="64"/>
      <c r="X177" s="64"/>
      <c r="Y177" s="64"/>
    </row>
    <row r="178" spans="1:25" ht="30" customHeight="1">
      <c r="A178" s="42" t="s">
        <v>191</v>
      </c>
      <c r="B178" s="54"/>
      <c r="C178" s="54"/>
      <c r="D178" s="43"/>
      <c r="E178" s="42"/>
      <c r="F178" s="24">
        <f>+F177</f>
        <v>42000</v>
      </c>
      <c r="G178" s="24">
        <f>+G177</f>
        <v>1205.4000000000001</v>
      </c>
      <c r="H178" s="24">
        <f>+SUM(H177)</f>
        <v>1276.8</v>
      </c>
      <c r="I178" s="24">
        <f>SUM(I177)</f>
        <v>724.92</v>
      </c>
      <c r="J178" s="24">
        <f>+J177</f>
        <v>225</v>
      </c>
      <c r="K178" s="24">
        <f>+K177</f>
        <v>3432.12</v>
      </c>
      <c r="L178" s="24">
        <f>SUM(L177)</f>
        <v>38567.879999999997</v>
      </c>
      <c r="M178" s="61"/>
      <c r="N178" s="61"/>
      <c r="O178" s="20"/>
      <c r="P178" s="76"/>
      <c r="Q178" s="76"/>
      <c r="R178" s="64"/>
      <c r="S178" s="64"/>
      <c r="T178" s="64"/>
      <c r="U178" s="64"/>
      <c r="V178" s="64"/>
      <c r="W178" s="64"/>
      <c r="X178" s="64"/>
      <c r="Y178" s="64"/>
    </row>
    <row r="179" spans="1:25" ht="30" customHeight="1">
      <c r="A179" s="144" t="s">
        <v>210</v>
      </c>
      <c r="B179" s="144"/>
      <c r="C179" s="144"/>
      <c r="D179" s="144"/>
      <c r="E179" s="144"/>
      <c r="F179" s="144"/>
      <c r="G179" s="144"/>
      <c r="H179" s="144"/>
      <c r="I179" s="144"/>
      <c r="J179" s="144"/>
      <c r="K179" s="144"/>
      <c r="L179" s="144"/>
      <c r="M179" s="61"/>
      <c r="N179" s="61"/>
      <c r="P179" s="64"/>
      <c r="Q179" s="64"/>
      <c r="R179" s="76"/>
      <c r="S179" s="76"/>
      <c r="T179" s="76"/>
      <c r="U179" s="64"/>
      <c r="V179" s="64"/>
      <c r="W179" s="64"/>
      <c r="X179" s="64"/>
      <c r="Y179" s="64"/>
    </row>
    <row r="180" spans="1:25" ht="30" customHeight="1">
      <c r="A180" s="33" t="s">
        <v>4</v>
      </c>
      <c r="B180" s="34" t="s">
        <v>5</v>
      </c>
      <c r="C180" s="34" t="s">
        <v>6</v>
      </c>
      <c r="D180" s="33" t="s">
        <v>168</v>
      </c>
      <c r="E180" s="34" t="s">
        <v>7</v>
      </c>
      <c r="F180" s="33" t="s">
        <v>186</v>
      </c>
      <c r="G180" s="33" t="s">
        <v>8</v>
      </c>
      <c r="H180" s="33" t="s">
        <v>9</v>
      </c>
      <c r="I180" s="33" t="s">
        <v>10</v>
      </c>
      <c r="J180" s="33" t="s">
        <v>187</v>
      </c>
      <c r="K180" s="33" t="s">
        <v>188</v>
      </c>
      <c r="L180" s="33" t="s">
        <v>189</v>
      </c>
      <c r="M180" s="61"/>
      <c r="N180" s="61"/>
      <c r="O180" s="44"/>
      <c r="P180" s="83"/>
      <c r="Q180" s="83"/>
      <c r="R180" s="76"/>
      <c r="S180" s="76"/>
      <c r="T180" s="76"/>
      <c r="U180" s="64"/>
      <c r="V180" s="64"/>
      <c r="W180" s="64"/>
      <c r="X180" s="64"/>
      <c r="Y180" s="64"/>
    </row>
    <row r="181" spans="1:25" ht="30" customHeight="1">
      <c r="A181" s="23">
        <v>108</v>
      </c>
      <c r="B181" s="118" t="s">
        <v>144</v>
      </c>
      <c r="C181" s="27" t="s">
        <v>138</v>
      </c>
      <c r="D181" s="23" t="s">
        <v>171</v>
      </c>
      <c r="E181" s="23" t="s">
        <v>16</v>
      </c>
      <c r="F181" s="28">
        <v>36950</v>
      </c>
      <c r="G181" s="28">
        <v>1060.47</v>
      </c>
      <c r="H181" s="30">
        <v>1123.28</v>
      </c>
      <c r="I181" s="28">
        <v>0</v>
      </c>
      <c r="J181" s="28">
        <v>4263.96</v>
      </c>
      <c r="K181" s="28">
        <f>G181+H181+I181+J181</f>
        <v>6447.71</v>
      </c>
      <c r="L181" s="30">
        <f>+F181-K181</f>
        <v>30502.29</v>
      </c>
      <c r="M181" s="61"/>
      <c r="N181" s="61"/>
      <c r="P181" s="93"/>
      <c r="Q181" s="140" t="s">
        <v>132</v>
      </c>
      <c r="R181" s="140"/>
      <c r="S181" s="140"/>
      <c r="T181" s="140"/>
      <c r="U181" s="140"/>
      <c r="V181" s="140"/>
      <c r="W181" s="140"/>
      <c r="X181" s="64"/>
      <c r="Y181" s="64"/>
    </row>
    <row r="182" spans="1:25" ht="30" customHeight="1">
      <c r="A182" s="23">
        <v>109</v>
      </c>
      <c r="B182" s="40" t="s">
        <v>132</v>
      </c>
      <c r="C182" s="40" t="s">
        <v>128</v>
      </c>
      <c r="D182" s="41" t="s">
        <v>171</v>
      </c>
      <c r="E182" s="41" t="s">
        <v>14</v>
      </c>
      <c r="F182" s="30">
        <v>60000</v>
      </c>
      <c r="G182" s="30">
        <f>F182*0.0287</f>
        <v>1722</v>
      </c>
      <c r="H182" s="30">
        <f>IF(F182&lt;75829.93,F182*0.0304,2305.23)</f>
        <v>1824</v>
      </c>
      <c r="I182" s="28">
        <v>3486.65</v>
      </c>
      <c r="J182" s="28">
        <v>225</v>
      </c>
      <c r="K182" s="30">
        <f>G182+H182+I182+J182</f>
        <v>7257.65</v>
      </c>
      <c r="L182" s="30">
        <f>+F182-K182</f>
        <v>52742.35</v>
      </c>
      <c r="M182" s="61"/>
      <c r="N182" s="61"/>
      <c r="P182" s="68" t="s">
        <v>224</v>
      </c>
      <c r="Q182" s="70">
        <v>30000</v>
      </c>
      <c r="R182" s="70">
        <v>861</v>
      </c>
      <c r="S182" s="70">
        <v>912</v>
      </c>
      <c r="T182" s="70">
        <v>0</v>
      </c>
      <c r="U182" s="70">
        <v>225</v>
      </c>
      <c r="V182" s="70">
        <v>1998</v>
      </c>
      <c r="W182" s="70">
        <v>28002</v>
      </c>
      <c r="X182" s="64"/>
      <c r="Y182" s="64"/>
    </row>
    <row r="183" spans="1:25" ht="30" customHeight="1">
      <c r="A183" s="42" t="s">
        <v>191</v>
      </c>
      <c r="B183" s="40"/>
      <c r="C183" s="40"/>
      <c r="D183" s="41"/>
      <c r="E183" s="41"/>
      <c r="F183" s="25">
        <f>SUM(F181:F182)</f>
        <v>96950</v>
      </c>
      <c r="G183" s="25">
        <f>SUM(G181:G182)</f>
        <v>2782.4700000000003</v>
      </c>
      <c r="H183" s="25">
        <f>+SUM(H181:H182)</f>
        <v>2947.2799999999997</v>
      </c>
      <c r="I183" s="29">
        <f>SUM(I181:I182)</f>
        <v>3486.65</v>
      </c>
      <c r="J183" s="25">
        <f>SUM(J181:J182)</f>
        <v>4488.96</v>
      </c>
      <c r="K183" s="25">
        <f>SUM(K181:K182)</f>
        <v>13705.36</v>
      </c>
      <c r="L183" s="25">
        <f>SUM(L181:L182)</f>
        <v>83244.639999999999</v>
      </c>
      <c r="M183" s="61"/>
      <c r="N183" s="61"/>
      <c r="P183" s="68" t="s">
        <v>225</v>
      </c>
      <c r="Q183" s="70">
        <v>30000</v>
      </c>
      <c r="R183" s="70">
        <v>861</v>
      </c>
      <c r="S183" s="70">
        <v>912</v>
      </c>
      <c r="T183" s="70">
        <v>3486.65</v>
      </c>
      <c r="U183" s="70">
        <v>0</v>
      </c>
      <c r="V183" s="70">
        <v>5259.65</v>
      </c>
      <c r="W183" s="70">
        <v>24740.35</v>
      </c>
      <c r="X183" s="64"/>
      <c r="Y183" s="64"/>
    </row>
    <row r="184" spans="1:25" ht="30" customHeight="1">
      <c r="A184" s="144" t="s">
        <v>229</v>
      </c>
      <c r="B184" s="144"/>
      <c r="C184" s="144"/>
      <c r="D184" s="144"/>
      <c r="E184" s="144"/>
      <c r="F184" s="144"/>
      <c r="G184" s="144"/>
      <c r="H184" s="144"/>
      <c r="I184" s="144"/>
      <c r="J184" s="144"/>
      <c r="K184" s="144"/>
      <c r="L184" s="144"/>
      <c r="M184" s="61"/>
      <c r="N184" s="61"/>
      <c r="P184" s="68" t="s">
        <v>226</v>
      </c>
      <c r="Q184" s="73">
        <f>+Q182+Q183</f>
        <v>60000</v>
      </c>
      <c r="R184" s="73">
        <f>R182+R183</f>
        <v>1722</v>
      </c>
      <c r="S184" s="73">
        <f>S182+S183</f>
        <v>1824</v>
      </c>
      <c r="T184" s="73">
        <f>+T182+T183</f>
        <v>3486.65</v>
      </c>
      <c r="U184" s="73">
        <f>U182+U183</f>
        <v>225</v>
      </c>
      <c r="V184" s="73">
        <f>+V182+V183</f>
        <v>7257.65</v>
      </c>
      <c r="W184" s="73">
        <f>+W182+W183</f>
        <v>52742.35</v>
      </c>
      <c r="X184" s="64"/>
      <c r="Y184" s="64"/>
    </row>
    <row r="185" spans="1:25" ht="30" customHeight="1">
      <c r="A185" s="33" t="s">
        <v>4</v>
      </c>
      <c r="B185" s="34" t="s">
        <v>5</v>
      </c>
      <c r="C185" s="34" t="s">
        <v>6</v>
      </c>
      <c r="D185" s="33" t="s">
        <v>168</v>
      </c>
      <c r="E185" s="34" t="s">
        <v>7</v>
      </c>
      <c r="F185" s="33" t="s">
        <v>186</v>
      </c>
      <c r="G185" s="33" t="s">
        <v>8</v>
      </c>
      <c r="H185" s="33" t="s">
        <v>9</v>
      </c>
      <c r="I185" s="33" t="s">
        <v>10</v>
      </c>
      <c r="J185" s="33" t="s">
        <v>187</v>
      </c>
      <c r="K185" s="33" t="s">
        <v>188</v>
      </c>
      <c r="L185" s="33" t="s">
        <v>189</v>
      </c>
      <c r="M185" s="61"/>
      <c r="N185" s="61"/>
      <c r="P185" s="64"/>
      <c r="Q185" s="64"/>
      <c r="R185" s="76"/>
      <c r="S185" s="76"/>
      <c r="T185" s="76"/>
      <c r="U185" s="64"/>
      <c r="V185" s="64"/>
      <c r="W185" s="64"/>
      <c r="X185" s="64"/>
      <c r="Y185" s="64"/>
    </row>
    <row r="186" spans="1:25" ht="30" customHeight="1">
      <c r="A186" s="23">
        <v>110</v>
      </c>
      <c r="B186" s="27" t="s">
        <v>38</v>
      </c>
      <c r="C186" s="27" t="s">
        <v>39</v>
      </c>
      <c r="D186" s="109" t="s">
        <v>172</v>
      </c>
      <c r="E186" s="23" t="s">
        <v>14</v>
      </c>
      <c r="F186" s="22">
        <v>90000</v>
      </c>
      <c r="G186" s="22">
        <f>F186*0.0287</f>
        <v>2583</v>
      </c>
      <c r="H186" s="22">
        <v>2736</v>
      </c>
      <c r="I186" s="22">
        <v>9753.19</v>
      </c>
      <c r="J186" s="22">
        <v>325</v>
      </c>
      <c r="K186" s="22">
        <f>G186+H186+I186+J186</f>
        <v>15397.19</v>
      </c>
      <c r="L186" s="22">
        <f>+F186-K186</f>
        <v>74602.81</v>
      </c>
      <c r="M186" s="61"/>
      <c r="N186" s="61"/>
      <c r="O186" s="19"/>
      <c r="P186" s="93"/>
      <c r="Q186" s="140" t="s">
        <v>38</v>
      </c>
      <c r="R186" s="140"/>
      <c r="S186" s="140"/>
      <c r="T186" s="140"/>
      <c r="U186" s="140"/>
      <c r="V186" s="140"/>
      <c r="W186" s="140"/>
      <c r="X186" s="64"/>
      <c r="Y186" s="64"/>
    </row>
    <row r="187" spans="1:25" ht="30" customHeight="1">
      <c r="A187" s="23">
        <v>111</v>
      </c>
      <c r="B187" s="118" t="s">
        <v>142</v>
      </c>
      <c r="C187" s="27" t="s">
        <v>143</v>
      </c>
      <c r="D187" s="23" t="s">
        <v>172</v>
      </c>
      <c r="E187" s="23" t="s">
        <v>16</v>
      </c>
      <c r="F187" s="28">
        <v>60000</v>
      </c>
      <c r="G187" s="28">
        <f>F187*0.0287</f>
        <v>1722</v>
      </c>
      <c r="H187" s="28">
        <f>IF(F187&lt;75829.93,F187*0.0304,2305.23)</f>
        <v>1824</v>
      </c>
      <c r="I187" s="28">
        <v>3143.56</v>
      </c>
      <c r="J187" s="28">
        <v>9027.3700000000008</v>
      </c>
      <c r="K187" s="28">
        <f>SUM(G187:J187)</f>
        <v>15716.93</v>
      </c>
      <c r="L187" s="30">
        <f>+F187-K187</f>
        <v>44283.07</v>
      </c>
      <c r="M187" s="61"/>
      <c r="N187" s="61"/>
      <c r="O187" s="19"/>
      <c r="P187" s="93"/>
      <c r="Q187" s="66" t="s">
        <v>186</v>
      </c>
      <c r="R187" s="66" t="s">
        <v>8</v>
      </c>
      <c r="S187" s="66" t="s">
        <v>9</v>
      </c>
      <c r="T187" s="66" t="s">
        <v>10</v>
      </c>
      <c r="U187" s="66" t="s">
        <v>187</v>
      </c>
      <c r="V187" s="66" t="s">
        <v>188</v>
      </c>
      <c r="W187" s="66" t="s">
        <v>189</v>
      </c>
      <c r="X187" s="64"/>
      <c r="Y187" s="64"/>
    </row>
    <row r="188" spans="1:25" ht="30" customHeight="1">
      <c r="A188" s="42" t="s">
        <v>191</v>
      </c>
      <c r="B188" s="125"/>
      <c r="C188" s="125"/>
      <c r="D188" s="126"/>
      <c r="E188" s="58"/>
      <c r="F188" s="25">
        <f t="shared" ref="F188:L188" si="41">SUM(F186:F187)</f>
        <v>150000</v>
      </c>
      <c r="G188" s="25">
        <f>SUM(G186:G187)</f>
        <v>4305</v>
      </c>
      <c r="H188" s="25">
        <f t="shared" si="41"/>
        <v>4560</v>
      </c>
      <c r="I188" s="29">
        <f t="shared" si="41"/>
        <v>12896.75</v>
      </c>
      <c r="J188" s="25">
        <f t="shared" si="41"/>
        <v>9352.3700000000008</v>
      </c>
      <c r="K188" s="25">
        <f t="shared" si="41"/>
        <v>31114.120000000003</v>
      </c>
      <c r="L188" s="25">
        <f t="shared" si="41"/>
        <v>118885.88</v>
      </c>
      <c r="M188" s="61"/>
      <c r="N188" s="61"/>
      <c r="P188" s="68" t="s">
        <v>224</v>
      </c>
      <c r="Q188" s="70">
        <v>60000</v>
      </c>
      <c r="R188" s="70">
        <v>1722</v>
      </c>
      <c r="S188" s="70">
        <v>1824</v>
      </c>
      <c r="T188" s="70">
        <v>3486.65</v>
      </c>
      <c r="U188" s="70">
        <v>325</v>
      </c>
      <c r="V188" s="70">
        <v>7357.65</v>
      </c>
      <c r="W188" s="70">
        <v>52642.35</v>
      </c>
      <c r="X188" s="64"/>
      <c r="Y188" s="64"/>
    </row>
    <row r="189" spans="1:25" ht="57.75" customHeight="1">
      <c r="A189" s="38" t="s">
        <v>190</v>
      </c>
      <c r="B189" s="50"/>
      <c r="C189" s="50"/>
      <c r="D189" s="37"/>
      <c r="E189" s="32"/>
      <c r="F189" s="25">
        <f>F24+F28+F35+F41+F49+F53+F58+F68+F72+F76+F82+F94+F99+F122+F126+F132+F141+F154+F161+F174+F178+F183+F188</f>
        <v>5739100</v>
      </c>
      <c r="G189" s="47">
        <v>164712.18</v>
      </c>
      <c r="H189" s="47">
        <v>173511.44</v>
      </c>
      <c r="I189" s="25">
        <v>367546.17</v>
      </c>
      <c r="J189" s="25">
        <v>601152.86</v>
      </c>
      <c r="K189" s="25">
        <v>1306923.01</v>
      </c>
      <c r="L189" s="25">
        <v>4432176.99</v>
      </c>
      <c r="M189" s="61"/>
      <c r="N189" s="61"/>
      <c r="O189" s="3"/>
      <c r="P189" s="68" t="s">
        <v>225</v>
      </c>
      <c r="Q189" s="70">
        <v>30000</v>
      </c>
      <c r="R189" s="70">
        <v>861</v>
      </c>
      <c r="S189" s="70">
        <v>912</v>
      </c>
      <c r="T189" s="70">
        <v>6266.54</v>
      </c>
      <c r="U189" s="70">
        <v>0</v>
      </c>
      <c r="V189" s="70">
        <v>8039.54</v>
      </c>
      <c r="W189" s="70">
        <v>21960.46</v>
      </c>
      <c r="X189" s="64"/>
      <c r="Y189" s="64"/>
    </row>
    <row r="190" spans="1:25" ht="57.75" customHeight="1">
      <c r="A190" s="94"/>
      <c r="B190" s="95"/>
      <c r="C190" s="95"/>
      <c r="D190" s="96"/>
      <c r="E190" s="97"/>
      <c r="F190" s="98"/>
      <c r="G190" s="99"/>
      <c r="H190" s="99"/>
      <c r="I190" s="98"/>
      <c r="J190" s="98"/>
      <c r="K190" s="98"/>
      <c r="L190" s="98"/>
      <c r="M190" s="61"/>
      <c r="N190" s="61"/>
      <c r="O190" s="3"/>
      <c r="P190" s="68"/>
      <c r="Q190" s="70"/>
      <c r="R190" s="70"/>
      <c r="S190" s="70"/>
      <c r="T190" s="70"/>
      <c r="U190" s="70"/>
      <c r="V190" s="70"/>
      <c r="W190" s="70"/>
      <c r="X190" s="64"/>
      <c r="Y190" s="64"/>
    </row>
    <row r="191" spans="1:25" ht="30" customHeight="1">
      <c r="A191" s="11" t="s">
        <v>175</v>
      </c>
      <c r="B191" s="57"/>
      <c r="C191" s="57"/>
      <c r="D191" s="11"/>
      <c r="E191" s="12" t="s">
        <v>77</v>
      </c>
      <c r="F191" s="12"/>
      <c r="G191" s="12"/>
      <c r="H191" s="12"/>
      <c r="I191" s="13"/>
      <c r="J191" s="161" t="s">
        <v>78</v>
      </c>
      <c r="K191" s="161"/>
      <c r="L191" s="161"/>
      <c r="M191" s="61"/>
      <c r="N191" s="61"/>
      <c r="O191" s="3"/>
      <c r="P191" s="68" t="s">
        <v>226</v>
      </c>
      <c r="Q191" s="73">
        <v>90000</v>
      </c>
      <c r="R191" s="73">
        <f>R188+R189</f>
        <v>2583</v>
      </c>
      <c r="S191" s="73">
        <f>S188+S189</f>
        <v>2736</v>
      </c>
      <c r="T191" s="73">
        <f>+T188+T189</f>
        <v>9753.19</v>
      </c>
      <c r="U191" s="73">
        <f>U188+U189</f>
        <v>325</v>
      </c>
      <c r="V191" s="73">
        <f>+V188+V189</f>
        <v>15397.189999999999</v>
      </c>
      <c r="W191" s="73">
        <f>+W188+W189</f>
        <v>74602.81</v>
      </c>
      <c r="X191" s="64"/>
      <c r="Y191" s="64"/>
    </row>
    <row r="192" spans="1:25" ht="60" customHeight="1">
      <c r="A192" s="17"/>
      <c r="B192" s="57"/>
      <c r="C192" s="57"/>
      <c r="D192" s="11"/>
      <c r="E192" s="11"/>
      <c r="F192" s="11"/>
      <c r="G192" s="12"/>
      <c r="H192" s="12"/>
      <c r="I192" s="14"/>
      <c r="J192" s="14"/>
      <c r="K192" s="14"/>
      <c r="L192" s="14"/>
      <c r="M192" s="61"/>
      <c r="N192" s="61"/>
      <c r="O192" s="3"/>
      <c r="P192" s="84"/>
      <c r="Q192" s="84"/>
      <c r="R192" s="74"/>
      <c r="S192" s="64"/>
      <c r="T192" s="74"/>
      <c r="U192" s="64"/>
      <c r="V192" s="64"/>
      <c r="W192" s="64"/>
      <c r="X192" s="64"/>
      <c r="Y192" s="64"/>
    </row>
    <row r="193" spans="1:25" ht="30" customHeight="1">
      <c r="A193" s="15" t="s">
        <v>250</v>
      </c>
      <c r="B193" s="57"/>
      <c r="C193" s="57"/>
      <c r="D193" s="11"/>
      <c r="E193" s="15" t="s">
        <v>93</v>
      </c>
      <c r="F193" s="15"/>
      <c r="G193" s="12"/>
      <c r="H193" s="12"/>
      <c r="I193" s="12"/>
      <c r="J193" s="162" t="s">
        <v>253</v>
      </c>
      <c r="K193" s="162"/>
      <c r="L193" s="162"/>
      <c r="M193" s="61"/>
      <c r="N193" s="61"/>
      <c r="O193" s="3"/>
      <c r="P193" s="84"/>
      <c r="Q193" s="84"/>
      <c r="R193" s="74"/>
      <c r="S193" s="64"/>
      <c r="T193" s="85"/>
      <c r="U193" s="64"/>
      <c r="V193" s="64"/>
      <c r="W193" s="64"/>
      <c r="X193" s="64"/>
      <c r="Y193" s="64"/>
    </row>
    <row r="194" spans="1:25" ht="30" customHeight="1">
      <c r="A194" s="11" t="s">
        <v>251</v>
      </c>
      <c r="B194" s="57"/>
      <c r="C194" s="57"/>
      <c r="D194" s="11"/>
      <c r="E194" s="11" t="s">
        <v>176</v>
      </c>
      <c r="F194" s="11"/>
      <c r="G194" s="12"/>
      <c r="H194" s="12"/>
      <c r="I194" s="12"/>
      <c r="J194" s="161" t="s">
        <v>12</v>
      </c>
      <c r="K194" s="161"/>
      <c r="L194" s="161"/>
      <c r="M194" s="61"/>
      <c r="N194" s="61"/>
      <c r="O194" s="3"/>
      <c r="P194" s="84"/>
      <c r="Q194" s="86"/>
      <c r="R194" s="64"/>
      <c r="S194" s="64"/>
      <c r="T194" s="74"/>
      <c r="U194" s="64"/>
      <c r="V194" s="64"/>
      <c r="W194" s="64"/>
      <c r="X194" s="64"/>
      <c r="Y194" s="64"/>
    </row>
    <row r="195" spans="1:25" ht="30" customHeight="1">
      <c r="A195" s="9"/>
      <c r="B195" s="56"/>
      <c r="C195" s="56"/>
      <c r="D195" s="5"/>
      <c r="E195" s="11"/>
      <c r="G195" s="12"/>
      <c r="H195" s="12"/>
      <c r="I195" s="12"/>
      <c r="J195" s="12"/>
      <c r="K195" s="12"/>
      <c r="L195" s="12"/>
      <c r="M195" s="61"/>
      <c r="N195" s="61"/>
      <c r="O195" s="3"/>
      <c r="P195" s="84"/>
      <c r="Q195" s="87"/>
      <c r="R195" s="64"/>
      <c r="S195" s="64"/>
      <c r="T195" s="74"/>
      <c r="U195" s="64"/>
      <c r="V195" s="64"/>
      <c r="W195" s="64"/>
      <c r="X195" s="64"/>
      <c r="Y195" s="64"/>
    </row>
    <row r="196" spans="1:25" ht="30" customHeight="1">
      <c r="A196" s="10"/>
      <c r="B196" s="16"/>
      <c r="C196" s="16"/>
      <c r="D196" s="4"/>
      <c r="E196" s="23"/>
      <c r="F196" s="88" t="s">
        <v>219</v>
      </c>
      <c r="G196" s="89" t="s">
        <v>8</v>
      </c>
      <c r="H196" s="89" t="s">
        <v>10</v>
      </c>
      <c r="I196" s="88" t="s">
        <v>9</v>
      </c>
      <c r="J196" s="88" t="s">
        <v>218</v>
      </c>
      <c r="K196" s="88" t="s">
        <v>220</v>
      </c>
      <c r="L196" s="88" t="s">
        <v>221</v>
      </c>
      <c r="M196" s="61"/>
      <c r="N196" s="61"/>
      <c r="P196" s="64"/>
      <c r="Q196" s="64"/>
      <c r="R196" s="64"/>
      <c r="S196" s="64"/>
      <c r="T196" s="64"/>
      <c r="U196" s="64"/>
      <c r="V196" s="64"/>
      <c r="W196" s="64"/>
      <c r="X196" s="64"/>
      <c r="Y196" s="64"/>
    </row>
    <row r="197" spans="1:25" ht="30" customHeight="1">
      <c r="B197" s="107"/>
      <c r="E197" s="92" t="s">
        <v>257</v>
      </c>
      <c r="F197" s="90">
        <v>5478100</v>
      </c>
      <c r="G197" s="90">
        <v>157221.48000000001</v>
      </c>
      <c r="H197" s="90">
        <v>327992.68</v>
      </c>
      <c r="I197" s="90">
        <v>165577.4</v>
      </c>
      <c r="J197" s="90">
        <v>601152.86</v>
      </c>
      <c r="K197" s="90">
        <v>1251944.42</v>
      </c>
      <c r="L197" s="90">
        <v>4226155.58</v>
      </c>
      <c r="M197" s="61"/>
      <c r="N197" s="61"/>
      <c r="P197" s="64"/>
      <c r="Q197" s="64"/>
      <c r="R197" s="64"/>
      <c r="S197" s="64"/>
      <c r="T197" s="64"/>
      <c r="U197" s="64"/>
      <c r="V197" s="64"/>
      <c r="W197" s="64"/>
      <c r="X197" s="64"/>
      <c r="Y197" s="64"/>
    </row>
    <row r="198" spans="1:25" ht="22.5" customHeight="1">
      <c r="E198" s="92" t="s">
        <v>258</v>
      </c>
      <c r="F198" s="90">
        <v>235000</v>
      </c>
      <c r="G198" s="90">
        <v>6744.5</v>
      </c>
      <c r="H198" s="90">
        <v>35427.449999999997</v>
      </c>
      <c r="I198" s="90">
        <v>7144</v>
      </c>
      <c r="J198" s="90">
        <v>0</v>
      </c>
      <c r="K198" s="90">
        <v>49315.95</v>
      </c>
      <c r="L198" s="90">
        <v>185684.05</v>
      </c>
      <c r="M198" s="61"/>
      <c r="N198" s="61"/>
      <c r="P198" s="64"/>
      <c r="Q198" s="64"/>
      <c r="R198" s="64"/>
      <c r="S198" s="64"/>
      <c r="T198" s="64"/>
      <c r="U198" s="64"/>
      <c r="V198" s="64"/>
      <c r="W198" s="64"/>
      <c r="X198" s="64"/>
      <c r="Y198" s="64"/>
    </row>
    <row r="199" spans="1:25" ht="38.25" customHeight="1">
      <c r="B199" s="155"/>
      <c r="C199" s="156"/>
      <c r="D199" s="157"/>
      <c r="E199" s="106" t="s">
        <v>252</v>
      </c>
      <c r="F199" s="90">
        <v>26000</v>
      </c>
      <c r="G199" s="90">
        <v>746.2</v>
      </c>
      <c r="H199" s="90">
        <v>4126.04</v>
      </c>
      <c r="I199" s="90">
        <v>790.04</v>
      </c>
      <c r="J199" s="90">
        <v>0</v>
      </c>
      <c r="K199" s="90">
        <v>5662.64</v>
      </c>
      <c r="L199" s="90">
        <v>20337.36</v>
      </c>
      <c r="M199" s="61"/>
      <c r="N199" s="61"/>
      <c r="P199" s="64"/>
      <c r="Q199" s="64"/>
      <c r="R199" s="64"/>
      <c r="S199" s="64"/>
      <c r="T199" s="64"/>
      <c r="U199" s="64"/>
      <c r="V199" s="64"/>
      <c r="W199" s="64"/>
      <c r="X199" s="64"/>
      <c r="Y199" s="64"/>
    </row>
    <row r="200" spans="1:25" ht="61.5" customHeight="1">
      <c r="B200" s="101"/>
      <c r="E200" s="100" t="s">
        <v>230</v>
      </c>
      <c r="F200" s="91">
        <f>+F197+F198+F199</f>
        <v>5739100</v>
      </c>
      <c r="G200" s="91">
        <f t="shared" ref="G200:L200" si="42">+G197+G198+G199</f>
        <v>164712.18000000002</v>
      </c>
      <c r="H200" s="91">
        <f>+H197+H198+H199</f>
        <v>367546.17</v>
      </c>
      <c r="I200" s="91">
        <f>+I197+I198+I199</f>
        <v>173511.44</v>
      </c>
      <c r="J200" s="91">
        <f t="shared" si="42"/>
        <v>601152.86</v>
      </c>
      <c r="K200" s="91">
        <f t="shared" si="42"/>
        <v>1306923.0099999998</v>
      </c>
      <c r="L200" s="91">
        <f t="shared" si="42"/>
        <v>4432176.99</v>
      </c>
      <c r="M200" s="61"/>
      <c r="N200" s="61"/>
      <c r="P200" s="64"/>
      <c r="Q200" s="64"/>
      <c r="R200" s="64"/>
      <c r="S200" s="64"/>
      <c r="T200" s="64"/>
      <c r="U200" s="64"/>
      <c r="V200" s="64"/>
      <c r="W200" s="64"/>
      <c r="X200" s="64"/>
      <c r="Y200" s="64"/>
    </row>
    <row r="201" spans="1:25" ht="35.25" customHeight="1">
      <c r="E201" s="58"/>
      <c r="F201" s="65"/>
      <c r="G201" s="65"/>
      <c r="H201" s="65"/>
      <c r="I201" s="65"/>
      <c r="J201" s="65"/>
      <c r="K201" s="65"/>
      <c r="L201" s="65"/>
      <c r="M201" s="61"/>
      <c r="N201" s="61"/>
    </row>
    <row r="202" spans="1:25" ht="18">
      <c r="F202" s="64"/>
      <c r="G202" s="64"/>
      <c r="H202" s="64"/>
      <c r="I202" s="64"/>
      <c r="J202" s="64"/>
      <c r="K202" s="64"/>
      <c r="L202" s="64"/>
      <c r="M202" s="61"/>
      <c r="N202" s="61"/>
    </row>
    <row r="203" spans="1:25">
      <c r="F203" s="64"/>
      <c r="G203" s="64"/>
      <c r="H203" s="64"/>
      <c r="I203" s="64"/>
      <c r="J203" s="64"/>
      <c r="K203" s="64"/>
      <c r="L203" s="64"/>
    </row>
    <row r="204" spans="1:25">
      <c r="F204" s="64"/>
      <c r="G204" s="64"/>
      <c r="H204" s="64"/>
      <c r="I204" s="64"/>
      <c r="J204" s="64"/>
      <c r="K204" s="64"/>
      <c r="L204" s="64"/>
    </row>
    <row r="205" spans="1:25">
      <c r="F205" s="64"/>
      <c r="G205" s="64"/>
      <c r="H205" s="64"/>
      <c r="I205" s="64"/>
      <c r="J205" s="64"/>
      <c r="K205" s="64"/>
      <c r="L205" s="64"/>
    </row>
    <row r="206" spans="1:25">
      <c r="F206" s="59"/>
      <c r="G206" s="59"/>
      <c r="H206" s="59"/>
      <c r="I206" s="59"/>
      <c r="J206" s="60"/>
      <c r="K206" s="59"/>
      <c r="L206" s="59"/>
      <c r="M206" s="59"/>
      <c r="N206" s="59"/>
      <c r="O206" s="60"/>
      <c r="P206" s="60"/>
    </row>
    <row r="211" spans="5:23">
      <c r="E211" s="62"/>
      <c r="F211" s="19"/>
      <c r="H211" s="19"/>
      <c r="J211" s="19"/>
      <c r="K211" s="19"/>
      <c r="L211" s="19"/>
      <c r="M211" s="19"/>
      <c r="N211" s="19"/>
      <c r="S211" s="19"/>
      <c r="W211" s="19"/>
    </row>
    <row r="212" spans="5:23">
      <c r="F212" s="19"/>
    </row>
  </sheetData>
  <mergeCells count="43">
    <mergeCell ref="B199:D199"/>
    <mergeCell ref="A59:L59"/>
    <mergeCell ref="A54:L54"/>
    <mergeCell ref="Q54:Y54"/>
    <mergeCell ref="J194:L194"/>
    <mergeCell ref="A175:L175"/>
    <mergeCell ref="A179:L179"/>
    <mergeCell ref="A184:L184"/>
    <mergeCell ref="J191:L191"/>
    <mergeCell ref="J193:L193"/>
    <mergeCell ref="Q171:W171"/>
    <mergeCell ref="A162:L162"/>
    <mergeCell ref="A77:L77"/>
    <mergeCell ref="A155:L155"/>
    <mergeCell ref="Q186:W186"/>
    <mergeCell ref="Q181:W181"/>
    <mergeCell ref="Q16:Y16"/>
    <mergeCell ref="A36:L36"/>
    <mergeCell ref="Q47:Y47"/>
    <mergeCell ref="Q42:Y42"/>
    <mergeCell ref="A50:L50"/>
    <mergeCell ref="Q23:Y23"/>
    <mergeCell ref="Q36:Y36"/>
    <mergeCell ref="Q30:Y30"/>
    <mergeCell ref="A1:L6"/>
    <mergeCell ref="A8:L8"/>
    <mergeCell ref="A25:L25"/>
    <mergeCell ref="A29:L29"/>
    <mergeCell ref="A42:L42"/>
    <mergeCell ref="Q158:W158"/>
    <mergeCell ref="Q67:Y67"/>
    <mergeCell ref="Q89:Y89"/>
    <mergeCell ref="A100:L100"/>
    <mergeCell ref="A69:L69"/>
    <mergeCell ref="A73:L73"/>
    <mergeCell ref="A95:L95"/>
    <mergeCell ref="Q81:Y81"/>
    <mergeCell ref="S146:Y146"/>
    <mergeCell ref="A142:L142"/>
    <mergeCell ref="A123:L123"/>
    <mergeCell ref="A83:L83"/>
    <mergeCell ref="A134:L134"/>
    <mergeCell ref="A127:L127"/>
  </mergeCells>
  <phoneticPr fontId="5" type="noConversion"/>
  <pageMargins left="0.7" right="0.7" top="0.51" bottom="0.4" header="0.16" footer="0.18"/>
  <pageSetup paperSize="5" scale="22" fitToHeight="0" orientation="landscape" horizontalDpi="4294967295" verticalDpi="4294967295" r:id="rId1"/>
  <rowBreaks count="5" manualBreakCount="5">
    <brk id="35" max="16383" man="1"/>
    <brk id="68" max="16383" man="1"/>
    <brk id="106" max="16383" man="1"/>
    <brk id="141" max="16383" man="1"/>
    <brk id="195" max="16383" man="1"/>
  </rowBreaks>
  <ignoredErrors>
    <ignoredError sqref="K79 K17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EC0B-5DD1-4F2D-826B-9104A82ADABF}">
  <dimension ref="B1:N89"/>
  <sheetViews>
    <sheetView topLeftCell="A20" workbookViewId="0">
      <selection activeCell="L12" sqref="L12"/>
    </sheetView>
  </sheetViews>
  <sheetFormatPr baseColWidth="10" defaultRowHeight="15"/>
  <cols>
    <col min="2" max="2" width="19.85546875" customWidth="1"/>
    <col min="3" max="3" width="42.5703125" bestFit="1" customWidth="1"/>
    <col min="4" max="4" width="45.140625" bestFit="1" customWidth="1"/>
    <col min="6" max="6" width="107.5703125" bestFit="1" customWidth="1"/>
    <col min="7" max="7" width="38.7109375" bestFit="1" customWidth="1"/>
    <col min="8" max="8" width="24.5703125" bestFit="1" customWidth="1"/>
    <col min="10" max="10" width="21" bestFit="1" customWidth="1"/>
    <col min="11" max="11" width="25" bestFit="1" customWidth="1"/>
    <col min="12" max="12" width="17.42578125" bestFit="1" customWidth="1"/>
    <col min="13" max="13" width="16.140625" bestFit="1" customWidth="1"/>
  </cols>
  <sheetData>
    <row r="1" spans="2:14" ht="15.75" thickBot="1"/>
    <row r="2" spans="2:14">
      <c r="B2" s="163" t="s">
        <v>261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5"/>
    </row>
    <row r="3" spans="2:14">
      <c r="B3" s="166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8"/>
    </row>
    <row r="4" spans="2:14">
      <c r="B4" s="166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8"/>
    </row>
    <row r="5" spans="2:14">
      <c r="B5" s="166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8"/>
    </row>
    <row r="6" spans="2:14">
      <c r="B6" s="166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8"/>
    </row>
    <row r="7" spans="2:14">
      <c r="B7" s="166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8"/>
    </row>
    <row r="8" spans="2:14" ht="20.25">
      <c r="B8" s="169" t="s">
        <v>262</v>
      </c>
      <c r="C8" s="169" t="s">
        <v>178</v>
      </c>
      <c r="D8" s="169" t="s">
        <v>177</v>
      </c>
      <c r="E8" s="169" t="s">
        <v>180</v>
      </c>
      <c r="F8" s="169" t="s">
        <v>181</v>
      </c>
      <c r="G8" s="169"/>
      <c r="H8" s="169" t="s">
        <v>182</v>
      </c>
      <c r="I8" s="169" t="s">
        <v>183</v>
      </c>
      <c r="J8" s="169" t="s">
        <v>1</v>
      </c>
      <c r="K8" s="169" t="s">
        <v>263</v>
      </c>
      <c r="L8" s="169" t="s">
        <v>185</v>
      </c>
      <c r="M8" s="169"/>
      <c r="N8" s="169"/>
    </row>
    <row r="9" spans="2:14" ht="27" thickBot="1">
      <c r="B9" s="144" t="s">
        <v>79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70"/>
    </row>
    <row r="10" spans="2:14" ht="18.75" thickBot="1">
      <c r="B10" s="171" t="s">
        <v>4</v>
      </c>
      <c r="C10" s="171" t="s">
        <v>5</v>
      </c>
      <c r="D10" s="171" t="s">
        <v>6</v>
      </c>
      <c r="E10" s="171" t="s">
        <v>168</v>
      </c>
      <c r="F10" s="171" t="s">
        <v>7</v>
      </c>
      <c r="G10" s="172" t="s">
        <v>264</v>
      </c>
      <c r="H10" s="171" t="s">
        <v>186</v>
      </c>
      <c r="I10" s="171" t="s">
        <v>8</v>
      </c>
      <c r="J10" s="171" t="s">
        <v>9</v>
      </c>
      <c r="K10" s="171" t="s">
        <v>10</v>
      </c>
      <c r="L10" s="171" t="s">
        <v>187</v>
      </c>
      <c r="M10" s="171" t="s">
        <v>188</v>
      </c>
      <c r="N10" s="171" t="s">
        <v>189</v>
      </c>
    </row>
    <row r="11" spans="2:14" ht="90">
      <c r="B11" s="26">
        <v>1</v>
      </c>
      <c r="C11" s="27" t="s">
        <v>265</v>
      </c>
      <c r="D11" s="27" t="s">
        <v>266</v>
      </c>
      <c r="E11" s="23" t="s">
        <v>171</v>
      </c>
      <c r="F11" s="109" t="s">
        <v>267</v>
      </c>
      <c r="G11" s="173">
        <v>45505</v>
      </c>
      <c r="H11" s="28">
        <v>90000</v>
      </c>
      <c r="I11" s="28">
        <f>H11*0.0287</f>
        <v>2583</v>
      </c>
      <c r="J11" s="28">
        <v>2736</v>
      </c>
      <c r="K11" s="28">
        <v>9753.19</v>
      </c>
      <c r="L11" s="28">
        <v>1488.3</v>
      </c>
      <c r="M11" s="28">
        <f>+I11+J11+K11+L11</f>
        <v>16560.490000000002</v>
      </c>
      <c r="N11" s="29">
        <f>H11-M11</f>
        <v>73439.509999999995</v>
      </c>
    </row>
    <row r="12" spans="2:14" ht="60">
      <c r="B12" s="26">
        <v>2</v>
      </c>
      <c r="C12" s="108" t="s">
        <v>268</v>
      </c>
      <c r="D12" s="27" t="s">
        <v>269</v>
      </c>
      <c r="E12" s="109" t="s">
        <v>171</v>
      </c>
      <c r="F12" s="109" t="s">
        <v>267</v>
      </c>
      <c r="G12" s="173">
        <v>45505</v>
      </c>
      <c r="H12" s="28">
        <v>60000</v>
      </c>
      <c r="I12" s="28">
        <f t="shared" ref="I12:I13" si="0">H12*0.0287</f>
        <v>1722</v>
      </c>
      <c r="J12" s="28">
        <v>1824</v>
      </c>
      <c r="K12" s="28">
        <v>3143.56</v>
      </c>
      <c r="L12" s="28">
        <v>2940.46</v>
      </c>
      <c r="M12" s="28">
        <f t="shared" ref="M12:M13" si="1">+I12+J12+K12+L12</f>
        <v>9630.02</v>
      </c>
      <c r="N12" s="29">
        <f t="shared" ref="N12:N13" si="2">+H12-M12</f>
        <v>50369.979999999996</v>
      </c>
    </row>
    <row r="13" spans="2:14" ht="90">
      <c r="B13" s="26">
        <v>3</v>
      </c>
      <c r="C13" s="27" t="s">
        <v>270</v>
      </c>
      <c r="D13" s="27" t="s">
        <v>271</v>
      </c>
      <c r="E13" s="23" t="s">
        <v>171</v>
      </c>
      <c r="F13" s="109" t="s">
        <v>267</v>
      </c>
      <c r="G13" s="173">
        <v>45505</v>
      </c>
      <c r="H13" s="28">
        <v>85000</v>
      </c>
      <c r="I13" s="28">
        <f t="shared" si="0"/>
        <v>2439.5</v>
      </c>
      <c r="J13" s="28">
        <v>2584</v>
      </c>
      <c r="K13" s="28">
        <v>8148.2</v>
      </c>
      <c r="L13" s="28">
        <v>1740.46</v>
      </c>
      <c r="M13" s="28">
        <f t="shared" si="1"/>
        <v>14912.16</v>
      </c>
      <c r="N13" s="29">
        <f t="shared" si="2"/>
        <v>70087.839999999997</v>
      </c>
    </row>
    <row r="14" spans="2:14" ht="105">
      <c r="B14" s="26">
        <v>4</v>
      </c>
      <c r="C14" s="27" t="s">
        <v>272</v>
      </c>
      <c r="D14" s="27" t="s">
        <v>273</v>
      </c>
      <c r="E14" s="23" t="s">
        <v>172</v>
      </c>
      <c r="F14" s="109" t="s">
        <v>267</v>
      </c>
      <c r="G14" s="173">
        <v>45505</v>
      </c>
      <c r="H14" s="28">
        <v>80000</v>
      </c>
      <c r="I14" s="28">
        <f>H14*0.0287</f>
        <v>2296</v>
      </c>
      <c r="J14" s="28">
        <v>2432</v>
      </c>
      <c r="K14" s="28">
        <v>7400.94</v>
      </c>
      <c r="L14" s="28">
        <v>25</v>
      </c>
      <c r="M14" s="28">
        <f>+I14+J14+K14+L14</f>
        <v>12153.939999999999</v>
      </c>
      <c r="N14" s="29">
        <f>+H14-M14</f>
        <v>67846.06</v>
      </c>
    </row>
    <row r="15" spans="2:14" ht="31.5">
      <c r="B15" s="174" t="s">
        <v>191</v>
      </c>
      <c r="C15" s="4"/>
      <c r="D15" s="4"/>
      <c r="E15" s="4"/>
      <c r="F15" s="4"/>
      <c r="G15" s="4" t="s">
        <v>274</v>
      </c>
      <c r="H15" s="175">
        <f>H11+H12+H13+H14</f>
        <v>315000</v>
      </c>
      <c r="I15" s="175">
        <f t="shared" ref="I15:N15" si="3">SUM(I11:I14)</f>
        <v>9040.5</v>
      </c>
      <c r="J15" s="175">
        <f t="shared" si="3"/>
        <v>9576</v>
      </c>
      <c r="K15" s="98">
        <f t="shared" si="3"/>
        <v>28445.89</v>
      </c>
      <c r="L15" s="98">
        <f t="shared" si="3"/>
        <v>6194.22</v>
      </c>
      <c r="M15" s="98">
        <f t="shared" si="3"/>
        <v>53256.61</v>
      </c>
      <c r="N15" s="98">
        <f t="shared" si="3"/>
        <v>261743.38999999998</v>
      </c>
    </row>
    <row r="16" spans="2:14" ht="27" thickBot="1">
      <c r="B16" s="176" t="s">
        <v>118</v>
      </c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8"/>
    </row>
    <row r="17" spans="2:14" ht="18">
      <c r="B17" s="172" t="s">
        <v>4</v>
      </c>
      <c r="C17" s="172" t="s">
        <v>5</v>
      </c>
      <c r="D17" s="172" t="s">
        <v>6</v>
      </c>
      <c r="E17" s="172" t="s">
        <v>168</v>
      </c>
      <c r="F17" s="172" t="s">
        <v>7</v>
      </c>
      <c r="G17" s="172" t="s">
        <v>264</v>
      </c>
      <c r="H17" s="172" t="s">
        <v>186</v>
      </c>
      <c r="I17" s="172" t="s">
        <v>8</v>
      </c>
      <c r="J17" s="172" t="s">
        <v>9</v>
      </c>
      <c r="K17" s="172" t="s">
        <v>10</v>
      </c>
      <c r="L17" s="172" t="s">
        <v>187</v>
      </c>
      <c r="M17" s="172" t="s">
        <v>188</v>
      </c>
      <c r="N17" s="172" t="s">
        <v>189</v>
      </c>
    </row>
    <row r="18" spans="2:14" ht="90">
      <c r="B18" s="179">
        <v>5</v>
      </c>
      <c r="C18" s="180" t="s">
        <v>275</v>
      </c>
      <c r="D18" s="181" t="s">
        <v>276</v>
      </c>
      <c r="E18" s="182" t="s">
        <v>171</v>
      </c>
      <c r="F18" s="182" t="s">
        <v>267</v>
      </c>
      <c r="G18" s="179" t="s">
        <v>277</v>
      </c>
      <c r="H18" s="28">
        <v>45000</v>
      </c>
      <c r="I18" s="28">
        <v>1291.5</v>
      </c>
      <c r="J18" s="28">
        <v>1368</v>
      </c>
      <c r="K18" s="28">
        <v>1148.32</v>
      </c>
      <c r="L18" s="28">
        <v>225</v>
      </c>
      <c r="M18" s="28">
        <f>I18+J18+K18+L18</f>
        <v>4032.8199999999997</v>
      </c>
      <c r="N18" s="28">
        <f>+H18-M18</f>
        <v>40967.18</v>
      </c>
    </row>
    <row r="19" spans="2:14">
      <c r="B19" s="183">
        <v>6</v>
      </c>
      <c r="C19" s="184" t="s">
        <v>278</v>
      </c>
      <c r="D19" s="184" t="s">
        <v>279</v>
      </c>
      <c r="E19" s="185" t="s">
        <v>171</v>
      </c>
      <c r="F19" s="185" t="s">
        <v>267</v>
      </c>
      <c r="G19" s="186" t="s">
        <v>277</v>
      </c>
      <c r="H19" s="187">
        <v>45000</v>
      </c>
      <c r="I19" s="30">
        <v>1291.5</v>
      </c>
      <c r="J19" s="30">
        <v>1368</v>
      </c>
      <c r="K19" s="28">
        <v>891.01</v>
      </c>
      <c r="L19" s="30">
        <v>7379.64</v>
      </c>
      <c r="M19" s="28">
        <f>I19+J19+K19+L19</f>
        <v>10930.150000000001</v>
      </c>
      <c r="N19" s="30">
        <f>+H19-M19</f>
        <v>34069.85</v>
      </c>
    </row>
    <row r="20" spans="2:14" ht="32.25" thickBot="1">
      <c r="B20" s="188" t="s">
        <v>191</v>
      </c>
      <c r="C20" s="4"/>
      <c r="D20" s="4"/>
      <c r="E20" s="4"/>
      <c r="F20" s="4"/>
      <c r="G20" s="4" t="s">
        <v>274</v>
      </c>
      <c r="H20" s="175">
        <f t="shared" ref="H20:N20" si="4">SUM(H18:H19)</f>
        <v>90000</v>
      </c>
      <c r="I20" s="175">
        <f t="shared" si="4"/>
        <v>2583</v>
      </c>
      <c r="J20" s="175">
        <f t="shared" si="4"/>
        <v>2736</v>
      </c>
      <c r="K20" s="98">
        <f t="shared" si="4"/>
        <v>2039.33</v>
      </c>
      <c r="L20" s="98">
        <f t="shared" si="4"/>
        <v>7604.64</v>
      </c>
      <c r="M20" s="98">
        <f t="shared" si="4"/>
        <v>14962.970000000001</v>
      </c>
      <c r="N20" s="98">
        <f t="shared" si="4"/>
        <v>75037.03</v>
      </c>
    </row>
    <row r="21" spans="2:14" ht="27" thickBot="1">
      <c r="B21" s="189" t="s">
        <v>119</v>
      </c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1"/>
    </row>
    <row r="22" spans="2:14" ht="18.75" thickBot="1">
      <c r="B22" s="172" t="s">
        <v>4</v>
      </c>
      <c r="C22" s="172" t="s">
        <v>5</v>
      </c>
      <c r="D22" s="172" t="s">
        <v>6</v>
      </c>
      <c r="E22" s="172" t="s">
        <v>168</v>
      </c>
      <c r="F22" s="172" t="s">
        <v>7</v>
      </c>
      <c r="G22" s="172" t="s">
        <v>264</v>
      </c>
      <c r="H22" s="171" t="s">
        <v>186</v>
      </c>
      <c r="I22" s="171" t="s">
        <v>8</v>
      </c>
      <c r="J22" s="171" t="s">
        <v>9</v>
      </c>
      <c r="K22" s="171" t="s">
        <v>10</v>
      </c>
      <c r="L22" s="171" t="s">
        <v>187</v>
      </c>
      <c r="M22" s="171" t="s">
        <v>188</v>
      </c>
      <c r="N22" s="171" t="s">
        <v>189</v>
      </c>
    </row>
    <row r="23" spans="2:14" ht="105">
      <c r="B23" s="26">
        <v>7</v>
      </c>
      <c r="C23" s="27" t="s">
        <v>280</v>
      </c>
      <c r="D23" s="192" t="s">
        <v>281</v>
      </c>
      <c r="E23" s="109" t="s">
        <v>172</v>
      </c>
      <c r="F23" s="109" t="s">
        <v>267</v>
      </c>
      <c r="G23" s="109" t="s">
        <v>282</v>
      </c>
      <c r="H23" s="193">
        <v>100000</v>
      </c>
      <c r="I23" s="193">
        <f>H23*2.87%</f>
        <v>2870</v>
      </c>
      <c r="J23" s="193">
        <f>+H23*3.04%</f>
        <v>3040</v>
      </c>
      <c r="K23" s="193">
        <v>12105.44</v>
      </c>
      <c r="L23" s="193">
        <v>37153.269999999997</v>
      </c>
      <c r="M23" s="193">
        <f>I23+J23+K23+L23</f>
        <v>55168.71</v>
      </c>
      <c r="N23" s="193">
        <f>+H23-M23</f>
        <v>44831.29</v>
      </c>
    </row>
    <row r="24" spans="2:14" ht="32.25" thickBot="1">
      <c r="B24" s="174" t="s">
        <v>191</v>
      </c>
      <c r="C24" s="4"/>
      <c r="D24" s="4"/>
      <c r="E24" s="4"/>
      <c r="F24" s="4"/>
      <c r="G24" s="4" t="s">
        <v>274</v>
      </c>
      <c r="H24" s="175">
        <f t="shared" ref="H24:N24" si="5">+H23</f>
        <v>100000</v>
      </c>
      <c r="I24" s="175">
        <f t="shared" si="5"/>
        <v>2870</v>
      </c>
      <c r="J24" s="175">
        <f t="shared" si="5"/>
        <v>3040</v>
      </c>
      <c r="K24" s="175">
        <f t="shared" si="5"/>
        <v>12105.44</v>
      </c>
      <c r="L24" s="175">
        <f t="shared" si="5"/>
        <v>37153.269999999997</v>
      </c>
      <c r="M24" s="175">
        <f t="shared" si="5"/>
        <v>55168.71</v>
      </c>
      <c r="N24" s="175">
        <f t="shared" si="5"/>
        <v>44831.29</v>
      </c>
    </row>
    <row r="25" spans="2:14" ht="27" thickBot="1">
      <c r="B25" s="189" t="s">
        <v>283</v>
      </c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1"/>
    </row>
    <row r="26" spans="2:14" ht="18.75" thickBot="1">
      <c r="B26" s="172" t="s">
        <v>4</v>
      </c>
      <c r="C26" s="172" t="s">
        <v>5</v>
      </c>
      <c r="D26" s="172" t="s">
        <v>6</v>
      </c>
      <c r="E26" s="172" t="s">
        <v>168</v>
      </c>
      <c r="F26" s="172" t="s">
        <v>7</v>
      </c>
      <c r="G26" s="172" t="s">
        <v>264</v>
      </c>
      <c r="H26" s="171" t="s">
        <v>186</v>
      </c>
      <c r="I26" s="171" t="s">
        <v>8</v>
      </c>
      <c r="J26" s="171" t="s">
        <v>9</v>
      </c>
      <c r="K26" s="171" t="s">
        <v>10</v>
      </c>
      <c r="L26" s="171" t="s">
        <v>187</v>
      </c>
      <c r="M26" s="171" t="s">
        <v>188</v>
      </c>
      <c r="N26" s="171" t="s">
        <v>189</v>
      </c>
    </row>
    <row r="27" spans="2:14" ht="75.75" thickBot="1">
      <c r="B27" s="26">
        <v>8</v>
      </c>
      <c r="C27" s="27" t="s">
        <v>284</v>
      </c>
      <c r="D27" s="192" t="s">
        <v>285</v>
      </c>
      <c r="E27" s="109" t="s">
        <v>172</v>
      </c>
      <c r="F27" s="109" t="s">
        <v>267</v>
      </c>
      <c r="G27" s="109"/>
      <c r="H27" s="193">
        <v>60000</v>
      </c>
      <c r="I27" s="193">
        <f>H27*2.87%</f>
        <v>1722</v>
      </c>
      <c r="J27" s="193">
        <f>+H27*3.04%</f>
        <v>1824</v>
      </c>
      <c r="K27" s="193">
        <v>3486.65</v>
      </c>
      <c r="L27" s="193">
        <v>25</v>
      </c>
      <c r="M27" s="193">
        <f>I27+J27+K27+L27</f>
        <v>7057.65</v>
      </c>
      <c r="N27" s="193">
        <f>+H27-M27</f>
        <v>52942.35</v>
      </c>
    </row>
    <row r="28" spans="2:14" ht="75">
      <c r="B28" s="26">
        <v>9</v>
      </c>
      <c r="C28" s="27" t="s">
        <v>286</v>
      </c>
      <c r="D28" s="192" t="s">
        <v>285</v>
      </c>
      <c r="E28" s="109" t="s">
        <v>172</v>
      </c>
      <c r="F28" s="109" t="s">
        <v>267</v>
      </c>
      <c r="G28" s="109"/>
      <c r="H28" s="193">
        <v>60000</v>
      </c>
      <c r="I28" s="193">
        <f>H28*2.87%</f>
        <v>1722</v>
      </c>
      <c r="J28" s="193">
        <f>+H28*3.04%</f>
        <v>1824</v>
      </c>
      <c r="K28" s="193">
        <v>3486.65</v>
      </c>
      <c r="L28" s="193">
        <v>2025</v>
      </c>
      <c r="M28" s="193">
        <f>I28+J28+K28+L28</f>
        <v>9057.65</v>
      </c>
      <c r="N28" s="193">
        <f>+H28-M28</f>
        <v>50942.35</v>
      </c>
    </row>
    <row r="29" spans="2:14" ht="32.25" thickBot="1">
      <c r="B29" s="174" t="s">
        <v>191</v>
      </c>
      <c r="C29" s="4"/>
      <c r="D29" s="4"/>
      <c r="E29" s="4"/>
      <c r="F29" s="4"/>
      <c r="G29" s="4" t="s">
        <v>274</v>
      </c>
      <c r="H29" s="175">
        <f>+H27+H28</f>
        <v>120000</v>
      </c>
      <c r="I29" s="175">
        <f t="shared" ref="I29:N29" si="6">+I27+I28</f>
        <v>3444</v>
      </c>
      <c r="J29" s="175">
        <f t="shared" si="6"/>
        <v>3648</v>
      </c>
      <c r="K29" s="175">
        <f t="shared" si="6"/>
        <v>6973.3</v>
      </c>
      <c r="L29" s="175">
        <f t="shared" si="6"/>
        <v>2050</v>
      </c>
      <c r="M29" s="175">
        <f t="shared" si="6"/>
        <v>16115.3</v>
      </c>
      <c r="N29" s="175">
        <f t="shared" si="6"/>
        <v>103884.7</v>
      </c>
    </row>
    <row r="30" spans="2:14" ht="27" thickBot="1">
      <c r="B30" s="189" t="s">
        <v>287</v>
      </c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1"/>
    </row>
    <row r="31" spans="2:14" ht="18.75" thickBot="1">
      <c r="B31" s="172" t="s">
        <v>4</v>
      </c>
      <c r="C31" s="172" t="s">
        <v>5</v>
      </c>
      <c r="D31" s="172" t="s">
        <v>6</v>
      </c>
      <c r="E31" s="172" t="s">
        <v>168</v>
      </c>
      <c r="F31" s="172" t="s">
        <v>7</v>
      </c>
      <c r="G31" s="172" t="s">
        <v>264</v>
      </c>
      <c r="H31" s="171" t="s">
        <v>186</v>
      </c>
      <c r="I31" s="171" t="s">
        <v>8</v>
      </c>
      <c r="J31" s="171" t="s">
        <v>9</v>
      </c>
      <c r="K31" s="171" t="s">
        <v>10</v>
      </c>
      <c r="L31" s="171" t="s">
        <v>187</v>
      </c>
      <c r="M31" s="171" t="s">
        <v>188</v>
      </c>
      <c r="N31" s="171" t="s">
        <v>189</v>
      </c>
    </row>
    <row r="32" spans="2:14" ht="75">
      <c r="B32" s="26">
        <v>10</v>
      </c>
      <c r="C32" s="27" t="s">
        <v>288</v>
      </c>
      <c r="D32" s="192" t="s">
        <v>289</v>
      </c>
      <c r="E32" s="109" t="s">
        <v>172</v>
      </c>
      <c r="F32" s="109"/>
      <c r="G32" s="109"/>
      <c r="H32" s="193">
        <v>45000</v>
      </c>
      <c r="I32" s="193">
        <f>H32*2.87%</f>
        <v>1291.5</v>
      </c>
      <c r="J32" s="193">
        <f>+H32*3.04%</f>
        <v>1368</v>
      </c>
      <c r="K32" s="193">
        <v>1148.32</v>
      </c>
      <c r="L32" s="193">
        <v>1950.84</v>
      </c>
      <c r="M32" s="193">
        <f>I32+J32+K32+L32</f>
        <v>5758.66</v>
      </c>
      <c r="N32" s="193">
        <f>+H32-M32</f>
        <v>39241.339999999997</v>
      </c>
    </row>
    <row r="33" spans="2:14" ht="31.5">
      <c r="B33" s="174" t="s">
        <v>191</v>
      </c>
      <c r="C33" s="4"/>
      <c r="D33" s="4"/>
      <c r="E33" s="4"/>
      <c r="F33" s="4"/>
      <c r="G33" s="4" t="s">
        <v>274</v>
      </c>
      <c r="H33" s="175">
        <f>+H32</f>
        <v>45000</v>
      </c>
      <c r="I33" s="175">
        <f t="shared" ref="I33:N33" si="7">+I32</f>
        <v>1291.5</v>
      </c>
      <c r="J33" s="175">
        <f t="shared" si="7"/>
        <v>1368</v>
      </c>
      <c r="K33" s="175">
        <f t="shared" si="7"/>
        <v>1148.32</v>
      </c>
      <c r="L33" s="175">
        <f t="shared" si="7"/>
        <v>1950.84</v>
      </c>
      <c r="M33" s="175">
        <f t="shared" si="7"/>
        <v>5758.66</v>
      </c>
      <c r="N33" s="175">
        <f t="shared" si="7"/>
        <v>39241.339999999997</v>
      </c>
    </row>
    <row r="34" spans="2:14" ht="16.5" thickBot="1">
      <c r="B34" s="174"/>
      <c r="C34" s="4"/>
      <c r="D34" s="4"/>
      <c r="E34" s="4"/>
      <c r="F34" s="4"/>
      <c r="G34" s="4"/>
      <c r="H34" s="175"/>
      <c r="I34" s="175"/>
      <c r="J34" s="175"/>
      <c r="K34" s="175"/>
      <c r="L34" s="175"/>
      <c r="M34" s="175"/>
      <c r="N34" s="175"/>
    </row>
    <row r="35" spans="2:14" ht="27" thickBot="1">
      <c r="B35" s="194"/>
      <c r="C35" s="195"/>
      <c r="D35" s="195"/>
      <c r="E35" s="195"/>
      <c r="F35" s="195" t="s">
        <v>290</v>
      </c>
      <c r="G35" s="195"/>
      <c r="H35" s="195"/>
      <c r="I35" s="195"/>
      <c r="J35" s="195"/>
      <c r="K35" s="195"/>
      <c r="L35" s="195"/>
      <c r="M35" s="195"/>
      <c r="N35" s="196"/>
    </row>
    <row r="36" spans="2:14" ht="18.75" thickBot="1">
      <c r="B36" s="172" t="s">
        <v>4</v>
      </c>
      <c r="C36" s="172" t="s">
        <v>5</v>
      </c>
      <c r="D36" s="172" t="s">
        <v>6</v>
      </c>
      <c r="E36" s="172" t="s">
        <v>168</v>
      </c>
      <c r="F36" s="172" t="s">
        <v>7</v>
      </c>
      <c r="G36" s="172" t="s">
        <v>264</v>
      </c>
      <c r="H36" s="171" t="s">
        <v>186</v>
      </c>
      <c r="I36" s="171" t="s">
        <v>8</v>
      </c>
      <c r="J36" s="171" t="s">
        <v>9</v>
      </c>
      <c r="K36" s="171" t="s">
        <v>10</v>
      </c>
      <c r="L36" s="171" t="s">
        <v>187</v>
      </c>
      <c r="M36" s="171" t="s">
        <v>188</v>
      </c>
      <c r="N36" s="171" t="s">
        <v>189</v>
      </c>
    </row>
    <row r="37" spans="2:14" ht="135">
      <c r="B37" s="26">
        <v>11</v>
      </c>
      <c r="C37" s="27" t="s">
        <v>291</v>
      </c>
      <c r="D37" s="27" t="s">
        <v>292</v>
      </c>
      <c r="E37" s="109" t="s">
        <v>171</v>
      </c>
      <c r="F37" s="109" t="s">
        <v>267</v>
      </c>
      <c r="G37" s="33"/>
      <c r="H37" s="193">
        <v>100000</v>
      </c>
      <c r="I37" s="193">
        <f>H37*2.87%</f>
        <v>2870</v>
      </c>
      <c r="J37" s="193">
        <f>+H37*3.04%</f>
        <v>3040</v>
      </c>
      <c r="K37" s="193">
        <v>12105.44</v>
      </c>
      <c r="L37" s="193">
        <v>25</v>
      </c>
      <c r="M37" s="193">
        <f>I37+J37+K37+L37</f>
        <v>18040.440000000002</v>
      </c>
      <c r="N37" s="193">
        <f>+H37-M37</f>
        <v>81959.56</v>
      </c>
    </row>
    <row r="38" spans="2:14" ht="32.25" thickBot="1">
      <c r="B38" s="174" t="s">
        <v>191</v>
      </c>
      <c r="C38" s="4"/>
      <c r="D38" s="4"/>
      <c r="E38" s="4"/>
      <c r="F38" s="4"/>
      <c r="G38" s="4" t="s">
        <v>274</v>
      </c>
      <c r="H38" s="175">
        <f>+H37</f>
        <v>100000</v>
      </c>
      <c r="I38" s="175">
        <f t="shared" ref="I38:N38" si="8">+I37</f>
        <v>2870</v>
      </c>
      <c r="J38" s="175">
        <f t="shared" si="8"/>
        <v>3040</v>
      </c>
      <c r="K38" s="175">
        <f>+K37</f>
        <v>12105.44</v>
      </c>
      <c r="L38" s="175">
        <f t="shared" si="8"/>
        <v>25</v>
      </c>
      <c r="M38" s="175">
        <f t="shared" si="8"/>
        <v>18040.440000000002</v>
      </c>
      <c r="N38" s="175">
        <f t="shared" si="8"/>
        <v>81959.56</v>
      </c>
    </row>
    <row r="39" spans="2:14" ht="26.25">
      <c r="B39" s="197" t="s">
        <v>293</v>
      </c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9"/>
    </row>
    <row r="40" spans="2:14" ht="18">
      <c r="B40" s="33" t="s">
        <v>4</v>
      </c>
      <c r="C40" s="33" t="s">
        <v>5</v>
      </c>
      <c r="D40" s="33" t="s">
        <v>6</v>
      </c>
      <c r="E40" s="33" t="s">
        <v>168</v>
      </c>
      <c r="F40" s="33" t="s">
        <v>7</v>
      </c>
      <c r="G40" s="33" t="s">
        <v>264</v>
      </c>
      <c r="H40" s="33" t="s">
        <v>186</v>
      </c>
      <c r="I40" s="33" t="s">
        <v>8</v>
      </c>
      <c r="J40" s="33" t="s">
        <v>9</v>
      </c>
      <c r="K40" s="33" t="s">
        <v>10</v>
      </c>
      <c r="L40" s="33" t="s">
        <v>187</v>
      </c>
      <c r="M40" s="33" t="s">
        <v>188</v>
      </c>
      <c r="N40" s="200" t="s">
        <v>189</v>
      </c>
    </row>
    <row r="41" spans="2:14" ht="103.5">
      <c r="B41" s="136">
        <v>12</v>
      </c>
      <c r="C41" s="40" t="s">
        <v>294</v>
      </c>
      <c r="D41" s="40" t="s">
        <v>295</v>
      </c>
      <c r="E41" s="41" t="s">
        <v>171</v>
      </c>
      <c r="F41" s="109" t="s">
        <v>267</v>
      </c>
      <c r="G41" s="109" t="s">
        <v>296</v>
      </c>
      <c r="H41" s="28">
        <v>70000</v>
      </c>
      <c r="I41" s="28">
        <f t="shared" ref="I41" si="9">H41*0.0287</f>
        <v>2009</v>
      </c>
      <c r="J41" s="28">
        <v>2128</v>
      </c>
      <c r="K41" s="28">
        <v>5368.45</v>
      </c>
      <c r="L41" s="28">
        <v>12724.51</v>
      </c>
      <c r="M41" s="28">
        <f>SUM(I41:L41)</f>
        <v>22229.96</v>
      </c>
      <c r="N41" s="201">
        <f>+H41-M41</f>
        <v>47770.04</v>
      </c>
    </row>
    <row r="42" spans="2:14" ht="32.25" thickBot="1">
      <c r="B42" s="174" t="s">
        <v>191</v>
      </c>
      <c r="C42" s="202"/>
      <c r="D42" s="202"/>
      <c r="E42" s="203"/>
      <c r="F42" s="203"/>
      <c r="G42" s="203"/>
      <c r="H42" s="175">
        <f>+SUM(H41)</f>
        <v>70000</v>
      </c>
      <c r="I42" s="98">
        <f t="shared" ref="I42:M42" si="10">+SUM(I41)</f>
        <v>2009</v>
      </c>
      <c r="J42" s="98">
        <f t="shared" si="10"/>
        <v>2128</v>
      </c>
      <c r="K42" s="98">
        <f>+SUM(K41)</f>
        <v>5368.45</v>
      </c>
      <c r="L42" s="204">
        <f t="shared" si="10"/>
        <v>12724.51</v>
      </c>
      <c r="M42" s="98">
        <f t="shared" si="10"/>
        <v>22229.96</v>
      </c>
      <c r="N42" s="98">
        <f>+SUM(N41)</f>
        <v>47770.04</v>
      </c>
    </row>
    <row r="43" spans="2:14" ht="27" thickBot="1">
      <c r="B43" s="189" t="s">
        <v>297</v>
      </c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1"/>
    </row>
    <row r="44" spans="2:14" ht="18.75" thickBot="1">
      <c r="B44" s="171" t="s">
        <v>4</v>
      </c>
      <c r="C44" s="171" t="s">
        <v>5</v>
      </c>
      <c r="D44" s="171" t="s">
        <v>6</v>
      </c>
      <c r="E44" s="171" t="s">
        <v>168</v>
      </c>
      <c r="F44" s="171" t="s">
        <v>7</v>
      </c>
      <c r="G44" s="171" t="s">
        <v>264</v>
      </c>
      <c r="H44" s="171" t="s">
        <v>186</v>
      </c>
      <c r="I44" s="171" t="s">
        <v>8</v>
      </c>
      <c r="J44" s="171" t="s">
        <v>9</v>
      </c>
      <c r="K44" s="171" t="s">
        <v>10</v>
      </c>
      <c r="L44" s="171" t="s">
        <v>187</v>
      </c>
      <c r="M44" s="171" t="s">
        <v>188</v>
      </c>
      <c r="N44" s="171" t="s">
        <v>189</v>
      </c>
    </row>
    <row r="45" spans="2:14" ht="69">
      <c r="B45" s="205">
        <v>13</v>
      </c>
      <c r="C45" s="206" t="s">
        <v>298</v>
      </c>
      <c r="D45" s="206" t="s">
        <v>276</v>
      </c>
      <c r="E45" s="207" t="s">
        <v>171</v>
      </c>
      <c r="F45" s="208" t="s">
        <v>267</v>
      </c>
      <c r="G45" s="209" t="s">
        <v>296</v>
      </c>
      <c r="H45" s="210">
        <v>48000</v>
      </c>
      <c r="I45" s="210">
        <v>1377.6</v>
      </c>
      <c r="J45" s="210">
        <f t="shared" ref="J45" si="11">IF(H45&lt;75829.93,H45*0.0304,2305.23)</f>
        <v>1459.2</v>
      </c>
      <c r="K45" s="210">
        <v>1571.73</v>
      </c>
      <c r="L45" s="210">
        <v>225</v>
      </c>
      <c r="M45" s="210">
        <f>I45+J45+K45+L45</f>
        <v>4633.5300000000007</v>
      </c>
      <c r="N45" s="210">
        <f t="shared" ref="N45" si="12">+H45-M45</f>
        <v>43366.47</v>
      </c>
    </row>
    <row r="46" spans="2:14" ht="32.25" thickBot="1">
      <c r="B46" s="174" t="s">
        <v>191</v>
      </c>
      <c r="C46" s="211"/>
      <c r="D46" s="211"/>
      <c r="E46" s="4"/>
      <c r="F46" s="4"/>
      <c r="G46" s="4"/>
      <c r="H46" s="175">
        <f>SUM(H45)</f>
        <v>48000</v>
      </c>
      <c r="I46" s="175">
        <f t="shared" ref="I46:N46" si="13">SUM(I45)</f>
        <v>1377.6</v>
      </c>
      <c r="J46" s="175">
        <f t="shared" si="13"/>
        <v>1459.2</v>
      </c>
      <c r="K46" s="212">
        <f>SUM(K45)</f>
        <v>1571.73</v>
      </c>
      <c r="L46" s="175">
        <f t="shared" si="13"/>
        <v>225</v>
      </c>
      <c r="M46" s="175">
        <f t="shared" si="13"/>
        <v>4633.5300000000007</v>
      </c>
      <c r="N46" s="175">
        <f t="shared" si="13"/>
        <v>43366.47</v>
      </c>
    </row>
    <row r="47" spans="2:14" ht="21" thickBot="1">
      <c r="B47" s="213" t="s">
        <v>262</v>
      </c>
      <c r="C47" s="214" t="s">
        <v>178</v>
      </c>
      <c r="D47" s="215" t="s">
        <v>177</v>
      </c>
      <c r="E47" s="215" t="s">
        <v>299</v>
      </c>
      <c r="F47" s="215" t="s">
        <v>181</v>
      </c>
      <c r="G47" s="215"/>
      <c r="H47" s="215" t="s">
        <v>182</v>
      </c>
      <c r="I47" s="215" t="s">
        <v>183</v>
      </c>
      <c r="J47" s="215" t="s">
        <v>131</v>
      </c>
      <c r="K47" s="215" t="s">
        <v>263</v>
      </c>
      <c r="L47" s="215" t="s">
        <v>185</v>
      </c>
      <c r="M47" s="215"/>
      <c r="N47" s="216"/>
    </row>
    <row r="48" spans="2:14" ht="27" thickBot="1">
      <c r="B48" s="189" t="s">
        <v>300</v>
      </c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1"/>
    </row>
    <row r="49" spans="2:14" ht="18.75" thickBot="1">
      <c r="B49" s="171" t="s">
        <v>4</v>
      </c>
      <c r="C49" s="171" t="s">
        <v>5</v>
      </c>
      <c r="D49" s="171" t="s">
        <v>6</v>
      </c>
      <c r="E49" s="171" t="s">
        <v>168</v>
      </c>
      <c r="F49" s="171" t="s">
        <v>7</v>
      </c>
      <c r="G49" s="171" t="s">
        <v>264</v>
      </c>
      <c r="H49" s="171" t="s">
        <v>186</v>
      </c>
      <c r="I49" s="171" t="s">
        <v>8</v>
      </c>
      <c r="J49" s="171" t="s">
        <v>9</v>
      </c>
      <c r="K49" s="171" t="s">
        <v>10</v>
      </c>
      <c r="L49" s="171" t="s">
        <v>187</v>
      </c>
      <c r="M49" s="171" t="s">
        <v>188</v>
      </c>
      <c r="N49" s="171" t="s">
        <v>189</v>
      </c>
    </row>
    <row r="50" spans="2:14" ht="135">
      <c r="B50" s="11">
        <v>14</v>
      </c>
      <c r="C50" s="211" t="s">
        <v>301</v>
      </c>
      <c r="D50" s="211" t="s">
        <v>302</v>
      </c>
      <c r="E50" s="208" t="s">
        <v>172</v>
      </c>
      <c r="F50" s="208" t="s">
        <v>267</v>
      </c>
      <c r="G50" s="208" t="s">
        <v>303</v>
      </c>
      <c r="H50" s="217">
        <v>60000</v>
      </c>
      <c r="I50" s="217">
        <v>1722</v>
      </c>
      <c r="J50" s="217">
        <v>1824</v>
      </c>
      <c r="K50" s="217">
        <v>3486.65</v>
      </c>
      <c r="L50" s="217">
        <v>1225</v>
      </c>
      <c r="M50" s="217">
        <f t="shared" ref="M50:M52" si="14">I50+J50+K50+L50</f>
        <v>8257.65</v>
      </c>
      <c r="N50" s="217">
        <f>+H50-M50</f>
        <v>51742.35</v>
      </c>
    </row>
    <row r="51" spans="2:14" ht="105">
      <c r="B51" s="205">
        <v>15</v>
      </c>
      <c r="C51" s="211" t="s">
        <v>304</v>
      </c>
      <c r="D51" s="211" t="s">
        <v>276</v>
      </c>
      <c r="E51" s="4" t="s">
        <v>172</v>
      </c>
      <c r="F51" s="208" t="s">
        <v>267</v>
      </c>
      <c r="G51" s="208" t="s">
        <v>303</v>
      </c>
      <c r="H51" s="217">
        <v>48000</v>
      </c>
      <c r="I51" s="217">
        <f t="shared" ref="I51" si="15">H51*0.0287</f>
        <v>1377.6</v>
      </c>
      <c r="J51" s="217">
        <f t="shared" ref="J51" si="16">IF(H51&lt;75829.93,H51*0.0304,2305.23)</f>
        <v>1459.2</v>
      </c>
      <c r="K51" s="217">
        <v>784.13</v>
      </c>
      <c r="L51" s="217">
        <v>225</v>
      </c>
      <c r="M51" s="217">
        <f t="shared" si="14"/>
        <v>3845.9300000000003</v>
      </c>
      <c r="N51" s="217">
        <f t="shared" ref="N51" si="17">+H51-M51</f>
        <v>44154.07</v>
      </c>
    </row>
    <row r="52" spans="2:14" ht="69">
      <c r="B52" s="205">
        <v>16</v>
      </c>
      <c r="C52" s="206" t="s">
        <v>305</v>
      </c>
      <c r="D52" s="206" t="s">
        <v>306</v>
      </c>
      <c r="E52" s="207" t="s">
        <v>172</v>
      </c>
      <c r="F52" s="208" t="s">
        <v>267</v>
      </c>
      <c r="G52" s="208" t="s">
        <v>296</v>
      </c>
      <c r="H52" s="210">
        <v>50000</v>
      </c>
      <c r="I52" s="210">
        <f>H52*0.0287</f>
        <v>1435</v>
      </c>
      <c r="J52" s="210">
        <f>IF(H52&lt;75829.93,H52*0.0304,2305.23)</f>
        <v>1520</v>
      </c>
      <c r="K52" s="210">
        <v>1596.68</v>
      </c>
      <c r="L52" s="210">
        <v>1740.46</v>
      </c>
      <c r="M52" s="201">
        <f t="shared" si="14"/>
        <v>6292.14</v>
      </c>
      <c r="N52" s="210">
        <f>+H52-M52</f>
        <v>43707.86</v>
      </c>
    </row>
    <row r="53" spans="2:14" ht="32.25" thickBot="1">
      <c r="B53" s="188" t="s">
        <v>191</v>
      </c>
      <c r="C53" s="203"/>
      <c r="D53" s="5"/>
      <c r="E53" s="5"/>
      <c r="F53" s="5"/>
      <c r="G53" s="5"/>
      <c r="H53" s="175">
        <f>SUM(H50:H52)</f>
        <v>158000</v>
      </c>
      <c r="I53" s="175">
        <f t="shared" ref="I53:N53" si="18">SUM(I50:I52)</f>
        <v>4534.6000000000004</v>
      </c>
      <c r="J53" s="175">
        <f t="shared" si="18"/>
        <v>4803.2</v>
      </c>
      <c r="K53" s="175">
        <f>SUM(K50:K52)</f>
        <v>5867.46</v>
      </c>
      <c r="L53" s="175">
        <f t="shared" si="18"/>
        <v>3190.46</v>
      </c>
      <c r="M53" s="175">
        <f t="shared" si="18"/>
        <v>18395.72</v>
      </c>
      <c r="N53" s="175">
        <f t="shared" si="18"/>
        <v>139604.28</v>
      </c>
    </row>
    <row r="54" spans="2:14" ht="31.5" thickBot="1">
      <c r="B54" s="218" t="s">
        <v>307</v>
      </c>
      <c r="C54" s="219"/>
      <c r="D54" s="219"/>
      <c r="E54" s="219"/>
      <c r="F54" s="219"/>
      <c r="G54" s="219"/>
      <c r="H54" s="219"/>
      <c r="I54" s="219"/>
      <c r="J54" s="219"/>
      <c r="K54" s="219"/>
      <c r="L54" s="219"/>
      <c r="M54" s="219"/>
      <c r="N54" s="220"/>
    </row>
    <row r="55" spans="2:14" ht="18.75" thickBot="1">
      <c r="B55" s="171" t="s">
        <v>4</v>
      </c>
      <c r="C55" s="171" t="s">
        <v>5</v>
      </c>
      <c r="D55" s="171" t="s">
        <v>6</v>
      </c>
      <c r="E55" s="171" t="s">
        <v>168</v>
      </c>
      <c r="F55" s="171" t="s">
        <v>7</v>
      </c>
      <c r="G55" s="171" t="s">
        <v>264</v>
      </c>
      <c r="H55" s="171" t="s">
        <v>186</v>
      </c>
      <c r="I55" s="171" t="s">
        <v>8</v>
      </c>
      <c r="J55" s="171" t="s">
        <v>9</v>
      </c>
      <c r="K55" s="171" t="s">
        <v>10</v>
      </c>
      <c r="L55" s="171" t="s">
        <v>187</v>
      </c>
      <c r="M55" s="171" t="s">
        <v>188</v>
      </c>
      <c r="N55" s="171" t="s">
        <v>189</v>
      </c>
    </row>
    <row r="56" spans="2:14" ht="75">
      <c r="B56" s="11">
        <v>17</v>
      </c>
      <c r="C56" s="211" t="s">
        <v>308</v>
      </c>
      <c r="D56" s="211" t="s">
        <v>309</v>
      </c>
      <c r="E56" s="4" t="s">
        <v>172</v>
      </c>
      <c r="F56" s="208" t="s">
        <v>267</v>
      </c>
      <c r="G56" s="221" t="s">
        <v>296</v>
      </c>
      <c r="H56" s="217">
        <v>50000</v>
      </c>
      <c r="I56" s="217">
        <v>1435</v>
      </c>
      <c r="J56" s="217">
        <f t="shared" ref="J56:J59" si="19">IF(H56&lt;75829.93,H56*0.0304,2305.23)</f>
        <v>1520</v>
      </c>
      <c r="K56" s="217">
        <v>1596.68</v>
      </c>
      <c r="L56" s="217">
        <v>6674.87</v>
      </c>
      <c r="M56" s="217">
        <f t="shared" ref="M56:M57" si="20">I56+J56+K56+L56</f>
        <v>11226.55</v>
      </c>
      <c r="N56" s="217">
        <f>+H56-M56</f>
        <v>38773.449999999997</v>
      </c>
    </row>
    <row r="57" spans="2:14" ht="90">
      <c r="B57" s="11">
        <v>18</v>
      </c>
      <c r="C57" s="211" t="s">
        <v>310</v>
      </c>
      <c r="D57" s="211" t="s">
        <v>311</v>
      </c>
      <c r="E57" s="4" t="s">
        <v>172</v>
      </c>
      <c r="F57" s="208" t="s">
        <v>267</v>
      </c>
      <c r="G57" s="209" t="s">
        <v>312</v>
      </c>
      <c r="H57" s="217">
        <v>60000</v>
      </c>
      <c r="I57" s="217">
        <v>1722</v>
      </c>
      <c r="J57" s="217">
        <f t="shared" si="19"/>
        <v>1824</v>
      </c>
      <c r="K57" s="217">
        <v>3143.56</v>
      </c>
      <c r="L57" s="217">
        <v>1740.46</v>
      </c>
      <c r="M57" s="217">
        <f t="shared" si="20"/>
        <v>8430.02</v>
      </c>
      <c r="N57" s="217">
        <f t="shared" ref="N57" si="21">+H57-M57</f>
        <v>51569.979999999996</v>
      </c>
    </row>
    <row r="58" spans="2:14" ht="75">
      <c r="B58" s="11">
        <v>19</v>
      </c>
      <c r="C58" s="211" t="s">
        <v>313</v>
      </c>
      <c r="D58" s="211" t="s">
        <v>276</v>
      </c>
      <c r="E58" s="4" t="s">
        <v>171</v>
      </c>
      <c r="F58" s="208" t="s">
        <v>267</v>
      </c>
      <c r="G58" s="208" t="s">
        <v>314</v>
      </c>
      <c r="H58" s="217">
        <v>45000</v>
      </c>
      <c r="I58" s="217">
        <f>H58*0.0287</f>
        <v>1291.5</v>
      </c>
      <c r="J58" s="217">
        <f t="shared" si="19"/>
        <v>1368</v>
      </c>
      <c r="K58" s="217">
        <v>1148.32</v>
      </c>
      <c r="L58" s="217">
        <v>225</v>
      </c>
      <c r="M58" s="217">
        <f>+L58+K58+J58+I58</f>
        <v>4032.8199999999997</v>
      </c>
      <c r="N58" s="217">
        <f>+H58-M58</f>
        <v>40967.18</v>
      </c>
    </row>
    <row r="59" spans="2:14" ht="75">
      <c r="B59" s="11">
        <v>20</v>
      </c>
      <c r="C59" s="211" t="s">
        <v>315</v>
      </c>
      <c r="D59" s="211" t="s">
        <v>136</v>
      </c>
      <c r="E59" s="4" t="s">
        <v>172</v>
      </c>
      <c r="F59" s="208" t="s">
        <v>267</v>
      </c>
      <c r="G59" s="208" t="s">
        <v>316</v>
      </c>
      <c r="H59" s="201">
        <v>50000</v>
      </c>
      <c r="I59" s="201">
        <f>H59*0.0287</f>
        <v>1435</v>
      </c>
      <c r="J59" s="201">
        <f t="shared" si="19"/>
        <v>1520</v>
      </c>
      <c r="K59" s="201">
        <v>1854</v>
      </c>
      <c r="L59" s="201">
        <v>25</v>
      </c>
      <c r="M59" s="217">
        <f>+L59+K59+J59+I59</f>
        <v>4834</v>
      </c>
      <c r="N59" s="201">
        <f>+H59-M59</f>
        <v>45166</v>
      </c>
    </row>
    <row r="60" spans="2:14" ht="32.25" thickBot="1">
      <c r="B60" s="188" t="s">
        <v>191</v>
      </c>
      <c r="C60" s="211"/>
      <c r="D60" s="211"/>
      <c r="E60" s="4"/>
      <c r="F60" s="208"/>
      <c r="G60" s="208" t="s">
        <v>317</v>
      </c>
      <c r="H60" s="175">
        <f>SUM(H56:H59)</f>
        <v>205000</v>
      </c>
      <c r="I60" s="175">
        <f t="shared" ref="I60:N60" si="22">SUM(I56:I59)</f>
        <v>5883.5</v>
      </c>
      <c r="J60" s="175">
        <f t="shared" si="22"/>
        <v>6232</v>
      </c>
      <c r="K60" s="175">
        <f t="shared" si="22"/>
        <v>7742.5599999999995</v>
      </c>
      <c r="L60" s="175">
        <f t="shared" si="22"/>
        <v>8665.33</v>
      </c>
      <c r="M60" s="222">
        <f t="shared" si="22"/>
        <v>28523.39</v>
      </c>
      <c r="N60" s="175">
        <f t="shared" si="22"/>
        <v>176476.61</v>
      </c>
    </row>
    <row r="61" spans="2:14" ht="31.5" thickBot="1">
      <c r="B61" s="218" t="s">
        <v>318</v>
      </c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20"/>
    </row>
    <row r="62" spans="2:14" ht="18.75" thickBot="1">
      <c r="B62" s="171" t="s">
        <v>4</v>
      </c>
      <c r="C62" s="171" t="s">
        <v>5</v>
      </c>
      <c r="D62" s="171" t="s">
        <v>6</v>
      </c>
      <c r="E62" s="171" t="s">
        <v>168</v>
      </c>
      <c r="F62" s="171" t="s">
        <v>7</v>
      </c>
      <c r="G62" s="171" t="s">
        <v>264</v>
      </c>
      <c r="H62" s="171" t="s">
        <v>186</v>
      </c>
      <c r="I62" s="171" t="s">
        <v>8</v>
      </c>
      <c r="J62" s="171" t="s">
        <v>9</v>
      </c>
      <c r="K62" s="171" t="s">
        <v>10</v>
      </c>
      <c r="L62" s="171" t="s">
        <v>187</v>
      </c>
      <c r="M62" s="171" t="s">
        <v>188</v>
      </c>
      <c r="N62" s="171" t="s">
        <v>189</v>
      </c>
    </row>
    <row r="63" spans="2:14" ht="90">
      <c r="B63" s="11">
        <v>21</v>
      </c>
      <c r="C63" s="211" t="s">
        <v>319</v>
      </c>
      <c r="D63" s="211" t="s">
        <v>320</v>
      </c>
      <c r="E63" s="4" t="s">
        <v>172</v>
      </c>
      <c r="F63" s="208" t="s">
        <v>267</v>
      </c>
      <c r="G63" s="11" t="s">
        <v>277</v>
      </c>
      <c r="H63" s="193">
        <v>60000</v>
      </c>
      <c r="I63" s="193">
        <f>H63*0.0287</f>
        <v>1722</v>
      </c>
      <c r="J63" s="193">
        <v>1824</v>
      </c>
      <c r="K63" s="193">
        <v>3486.65</v>
      </c>
      <c r="L63" s="193">
        <v>25</v>
      </c>
      <c r="M63" s="193">
        <f>I63+J63+K63+L63</f>
        <v>7057.65</v>
      </c>
      <c r="N63" s="193">
        <f>+H63-M63</f>
        <v>52942.35</v>
      </c>
    </row>
    <row r="64" spans="2:14" ht="31.5">
      <c r="B64" s="188" t="s">
        <v>191</v>
      </c>
      <c r="E64" s="18"/>
      <c r="F64" s="18"/>
      <c r="H64" s="223">
        <f>+H63</f>
        <v>60000</v>
      </c>
      <c r="I64" s="223">
        <f>H64*0.0287</f>
        <v>1722</v>
      </c>
      <c r="J64" s="223">
        <v>1824</v>
      </c>
      <c r="K64" s="223">
        <f>SUM(K63)</f>
        <v>3486.65</v>
      </c>
      <c r="L64" s="217">
        <v>25</v>
      </c>
      <c r="M64" s="223">
        <f>SUM(M63)</f>
        <v>7057.65</v>
      </c>
      <c r="N64" s="223">
        <f>+H64-M64</f>
        <v>52942.35</v>
      </c>
    </row>
    <row r="65" spans="2:14" ht="15.75">
      <c r="B65" s="188"/>
      <c r="E65" s="18"/>
      <c r="F65" s="18"/>
      <c r="H65" s="223"/>
      <c r="I65" s="223"/>
      <c r="J65" s="223"/>
      <c r="K65" s="223"/>
      <c r="L65" s="217"/>
      <c r="M65" s="223"/>
      <c r="N65" s="223"/>
    </row>
    <row r="66" spans="2:14" ht="15.75">
      <c r="B66" s="188"/>
      <c r="E66" s="18"/>
      <c r="F66" s="18"/>
      <c r="H66" s="223"/>
      <c r="I66" s="223"/>
      <c r="J66" s="223"/>
      <c r="K66" s="223"/>
      <c r="L66" s="217"/>
      <c r="M66" s="223"/>
      <c r="N66" s="223"/>
    </row>
    <row r="67" spans="2:14" ht="16.5" thickBot="1">
      <c r="B67" s="188"/>
      <c r="E67" s="18"/>
      <c r="F67" s="18"/>
      <c r="H67" s="223"/>
      <c r="I67" s="223"/>
      <c r="J67" s="223"/>
      <c r="K67" s="223"/>
      <c r="L67" s="217"/>
      <c r="M67" s="223"/>
      <c r="N67" s="223"/>
    </row>
    <row r="68" spans="2:14" ht="31.5" thickBot="1">
      <c r="B68" s="218" t="s">
        <v>111</v>
      </c>
      <c r="C68" s="219"/>
      <c r="D68" s="219"/>
      <c r="E68" s="219"/>
      <c r="F68" s="219"/>
      <c r="G68" s="219"/>
      <c r="H68" s="219"/>
      <c r="I68" s="219"/>
      <c r="J68" s="219"/>
      <c r="K68" s="219"/>
      <c r="L68" s="219"/>
      <c r="M68" s="219"/>
      <c r="N68" s="220"/>
    </row>
    <row r="69" spans="2:14" ht="18.75" thickBot="1">
      <c r="B69" s="171" t="s">
        <v>4</v>
      </c>
      <c r="C69" s="171" t="s">
        <v>5</v>
      </c>
      <c r="D69" s="171" t="s">
        <v>6</v>
      </c>
      <c r="E69" s="171" t="s">
        <v>168</v>
      </c>
      <c r="F69" s="171" t="s">
        <v>7</v>
      </c>
      <c r="G69" s="171" t="s">
        <v>264</v>
      </c>
      <c r="H69" s="171" t="s">
        <v>186</v>
      </c>
      <c r="I69" s="171" t="s">
        <v>8</v>
      </c>
      <c r="J69" s="171" t="s">
        <v>9</v>
      </c>
      <c r="K69" s="171" t="s">
        <v>10</v>
      </c>
      <c r="L69" s="171" t="s">
        <v>187</v>
      </c>
      <c r="M69" s="171" t="s">
        <v>188</v>
      </c>
      <c r="N69" s="171" t="s">
        <v>189</v>
      </c>
    </row>
    <row r="70" spans="2:14" ht="17.25">
      <c r="B70" s="205">
        <v>22</v>
      </c>
      <c r="C70" s="224" t="s">
        <v>321</v>
      </c>
      <c r="D70" s="224" t="s">
        <v>322</v>
      </c>
      <c r="E70" s="205" t="s">
        <v>172</v>
      </c>
      <c r="F70" s="208" t="s">
        <v>267</v>
      </c>
      <c r="G70" s="11" t="s">
        <v>277</v>
      </c>
      <c r="H70" s="225">
        <v>50000</v>
      </c>
      <c r="I70" s="225">
        <f>H70*0.0287</f>
        <v>1435</v>
      </c>
      <c r="J70" s="225">
        <v>1520</v>
      </c>
      <c r="K70" s="217">
        <v>1854</v>
      </c>
      <c r="L70" s="225">
        <v>1025</v>
      </c>
      <c r="M70" s="226">
        <f>I70+J70+K70+L70</f>
        <v>5834</v>
      </c>
      <c r="N70" s="217">
        <f>+H70-M70</f>
        <v>44166</v>
      </c>
    </row>
    <row r="71" spans="2:14" ht="17.25">
      <c r="B71" s="205">
        <v>23</v>
      </c>
      <c r="C71" s="224" t="s">
        <v>323</v>
      </c>
      <c r="D71" s="224" t="s">
        <v>136</v>
      </c>
      <c r="E71" s="205" t="s">
        <v>171</v>
      </c>
      <c r="F71" s="208" t="s">
        <v>267</v>
      </c>
      <c r="G71" s="11" t="s">
        <v>277</v>
      </c>
      <c r="H71" s="225">
        <v>50000</v>
      </c>
      <c r="I71" s="225">
        <f t="shared" ref="I71:I74" si="23">H71*0.0287</f>
        <v>1435</v>
      </c>
      <c r="J71" s="225">
        <v>1520</v>
      </c>
      <c r="K71" s="217">
        <v>1854</v>
      </c>
      <c r="L71" s="225">
        <v>4740.71</v>
      </c>
      <c r="M71" s="226">
        <f>+I71+J71+K71+L71</f>
        <v>9549.7099999999991</v>
      </c>
      <c r="N71" s="217">
        <f>+H71-M71</f>
        <v>40450.29</v>
      </c>
    </row>
    <row r="72" spans="2:14" ht="75">
      <c r="B72" s="205">
        <v>24</v>
      </c>
      <c r="C72" s="211" t="s">
        <v>324</v>
      </c>
      <c r="D72" s="211" t="s">
        <v>322</v>
      </c>
      <c r="E72" s="4" t="s">
        <v>172</v>
      </c>
      <c r="F72" s="208" t="s">
        <v>267</v>
      </c>
      <c r="G72" s="208" t="s">
        <v>325</v>
      </c>
      <c r="H72" s="217">
        <v>50000</v>
      </c>
      <c r="I72" s="217">
        <f t="shared" si="23"/>
        <v>1435</v>
      </c>
      <c r="J72" s="217">
        <f>IF(H72&lt;75829.93,H72*0.0304,2305.23)</f>
        <v>1520</v>
      </c>
      <c r="K72" s="217">
        <v>1854</v>
      </c>
      <c r="L72" s="217">
        <v>1025</v>
      </c>
      <c r="M72" s="217">
        <f t="shared" ref="M72:M74" si="24">I72+J72+K72+L72</f>
        <v>5834</v>
      </c>
      <c r="N72" s="217">
        <f t="shared" ref="N72:N74" si="25">+H72-M72</f>
        <v>44166</v>
      </c>
    </row>
    <row r="73" spans="2:14" ht="60">
      <c r="B73" s="205">
        <v>25</v>
      </c>
      <c r="C73" s="211" t="s">
        <v>326</v>
      </c>
      <c r="D73" s="211" t="s">
        <v>243</v>
      </c>
      <c r="E73" s="4" t="s">
        <v>172</v>
      </c>
      <c r="F73" s="208" t="s">
        <v>267</v>
      </c>
      <c r="G73" s="208"/>
      <c r="H73" s="217">
        <v>50000</v>
      </c>
      <c r="I73" s="217">
        <f t="shared" si="23"/>
        <v>1435</v>
      </c>
      <c r="J73" s="217">
        <v>1520</v>
      </c>
      <c r="K73" s="217">
        <v>1854</v>
      </c>
      <c r="L73" s="217">
        <v>25</v>
      </c>
      <c r="M73" s="217">
        <f>I73+J73+K73+L73</f>
        <v>4834</v>
      </c>
      <c r="N73" s="217">
        <f>+H73-M73</f>
        <v>45166</v>
      </c>
    </row>
    <row r="74" spans="2:14" ht="75">
      <c r="B74" s="205">
        <v>26</v>
      </c>
      <c r="C74" s="211" t="s">
        <v>327</v>
      </c>
      <c r="D74" s="211" t="s">
        <v>322</v>
      </c>
      <c r="E74" s="4" t="s">
        <v>172</v>
      </c>
      <c r="F74" s="208" t="s">
        <v>267</v>
      </c>
      <c r="G74" s="208" t="s">
        <v>314</v>
      </c>
      <c r="H74" s="201">
        <v>50000</v>
      </c>
      <c r="I74" s="201">
        <f t="shared" si="23"/>
        <v>1435</v>
      </c>
      <c r="J74" s="201">
        <f t="shared" ref="J74" si="26">IF(H74&lt;75829.93,H74*0.0304,2305.23)</f>
        <v>1520</v>
      </c>
      <c r="K74" s="201">
        <v>1854</v>
      </c>
      <c r="L74" s="201">
        <v>1025</v>
      </c>
      <c r="M74" s="201">
        <f t="shared" si="24"/>
        <v>5834</v>
      </c>
      <c r="N74" s="201">
        <f t="shared" si="25"/>
        <v>44166</v>
      </c>
    </row>
    <row r="75" spans="2:14" ht="32.25" thickBot="1">
      <c r="B75" s="188" t="s">
        <v>191</v>
      </c>
      <c r="C75" s="211"/>
      <c r="D75" s="211"/>
      <c r="E75" s="4"/>
      <c r="F75" s="208"/>
      <c r="G75" s="208"/>
      <c r="H75" s="175">
        <f>SUM(H70:H74)</f>
        <v>250000</v>
      </c>
      <c r="I75" s="175">
        <f t="shared" ref="I75:N75" si="27">SUM(I70:I74)</f>
        <v>7175</v>
      </c>
      <c r="J75" s="175">
        <f t="shared" si="27"/>
        <v>7600</v>
      </c>
      <c r="K75" s="175">
        <f t="shared" si="27"/>
        <v>9270</v>
      </c>
      <c r="L75" s="175">
        <f>SUM(L70:L74)</f>
        <v>7840.71</v>
      </c>
      <c r="M75" s="175">
        <f t="shared" si="27"/>
        <v>31885.71</v>
      </c>
      <c r="N75" s="175">
        <f t="shared" si="27"/>
        <v>218114.29</v>
      </c>
    </row>
    <row r="76" spans="2:14" ht="27" thickBot="1">
      <c r="B76" s="189" t="s">
        <v>328</v>
      </c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1"/>
    </row>
    <row r="77" spans="2:14" ht="18.75" thickBot="1">
      <c r="B77" s="171" t="s">
        <v>4</v>
      </c>
      <c r="C77" s="171" t="s">
        <v>5</v>
      </c>
      <c r="D77" s="171" t="s">
        <v>6</v>
      </c>
      <c r="E77" s="171" t="s">
        <v>168</v>
      </c>
      <c r="F77" s="171" t="s">
        <v>7</v>
      </c>
      <c r="G77" s="171" t="s">
        <v>264</v>
      </c>
      <c r="H77" s="171" t="s">
        <v>186</v>
      </c>
      <c r="I77" s="171" t="s">
        <v>8</v>
      </c>
      <c r="J77" s="171" t="s">
        <v>9</v>
      </c>
      <c r="K77" s="171" t="s">
        <v>10</v>
      </c>
      <c r="L77" s="171" t="s">
        <v>187</v>
      </c>
      <c r="M77" s="171" t="s">
        <v>188</v>
      </c>
      <c r="N77" s="171" t="s">
        <v>189</v>
      </c>
    </row>
    <row r="78" spans="2:14" ht="51.75">
      <c r="B78" s="11">
        <v>27</v>
      </c>
      <c r="C78" s="206" t="s">
        <v>329</v>
      </c>
      <c r="D78" s="206" t="s">
        <v>231</v>
      </c>
      <c r="E78" s="207" t="s">
        <v>171</v>
      </c>
      <c r="F78" s="208" t="s">
        <v>267</v>
      </c>
      <c r="G78" s="208" t="s">
        <v>296</v>
      </c>
      <c r="H78" s="193">
        <v>48000</v>
      </c>
      <c r="I78" s="193">
        <f>H78*0.0287</f>
        <v>1377.6</v>
      </c>
      <c r="J78" s="193">
        <v>1459.2</v>
      </c>
      <c r="K78" s="193">
        <v>1571.73</v>
      </c>
      <c r="L78" s="193">
        <v>25</v>
      </c>
      <c r="M78" s="193">
        <f>I78+J78+K78+L78</f>
        <v>4433.5300000000007</v>
      </c>
      <c r="N78" s="193">
        <f>+H78-M78</f>
        <v>43566.47</v>
      </c>
    </row>
    <row r="79" spans="2:14" ht="32.25" thickBot="1">
      <c r="B79" s="174" t="s">
        <v>191</v>
      </c>
      <c r="C79" s="206"/>
      <c r="D79" s="206"/>
      <c r="E79" s="207"/>
      <c r="F79" s="208"/>
      <c r="G79" s="208"/>
      <c r="H79" s="223">
        <f>+H78</f>
        <v>48000</v>
      </c>
      <c r="I79" s="223">
        <f>H79*0.0287</f>
        <v>1377.6</v>
      </c>
      <c r="J79" s="223">
        <f>+J78</f>
        <v>1459.2</v>
      </c>
      <c r="K79" s="223">
        <f>+K78</f>
        <v>1571.73</v>
      </c>
      <c r="L79" s="223">
        <f>+L78</f>
        <v>25</v>
      </c>
      <c r="M79" s="223">
        <f t="shared" ref="M79" si="28">I79+J79+K79+L79</f>
        <v>4433.5300000000007</v>
      </c>
      <c r="N79" s="223">
        <f>+H79-M79</f>
        <v>43566.47</v>
      </c>
    </row>
    <row r="80" spans="2:14" ht="31.5" thickBot="1">
      <c r="B80" s="218" t="s">
        <v>330</v>
      </c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20"/>
    </row>
    <row r="81" spans="2:14" ht="18.75" thickBot="1">
      <c r="B81" s="171" t="s">
        <v>4</v>
      </c>
      <c r="C81" s="171" t="s">
        <v>5</v>
      </c>
      <c r="D81" s="171" t="s">
        <v>6</v>
      </c>
      <c r="E81" s="171" t="s">
        <v>168</v>
      </c>
      <c r="F81" s="171" t="s">
        <v>7</v>
      </c>
      <c r="G81" s="171" t="s">
        <v>264</v>
      </c>
      <c r="H81" s="171" t="s">
        <v>186</v>
      </c>
      <c r="I81" s="171" t="s">
        <v>8</v>
      </c>
      <c r="J81" s="171" t="s">
        <v>9</v>
      </c>
      <c r="K81" s="171" t="s">
        <v>10</v>
      </c>
      <c r="L81" s="171" t="s">
        <v>187</v>
      </c>
      <c r="M81" s="171" t="s">
        <v>188</v>
      </c>
      <c r="N81" s="171" t="s">
        <v>189</v>
      </c>
    </row>
    <row r="82" spans="2:14" ht="135">
      <c r="B82" s="11">
        <v>28</v>
      </c>
      <c r="C82" s="211" t="s">
        <v>331</v>
      </c>
      <c r="D82" s="211" t="s">
        <v>332</v>
      </c>
      <c r="E82" s="4" t="s">
        <v>172</v>
      </c>
      <c r="F82" s="208" t="s">
        <v>267</v>
      </c>
      <c r="G82" s="11" t="s">
        <v>277</v>
      </c>
      <c r="H82" s="217">
        <v>90000</v>
      </c>
      <c r="I82" s="217">
        <f>H82*0.0287</f>
        <v>2583</v>
      </c>
      <c r="J82" s="217">
        <v>2736</v>
      </c>
      <c r="K82" s="217">
        <v>9753.19</v>
      </c>
      <c r="L82" s="217">
        <v>225</v>
      </c>
      <c r="M82" s="217">
        <f>I82+J82+K82+L82</f>
        <v>15297.19</v>
      </c>
      <c r="N82" s="217">
        <f>+H82-M82</f>
        <v>74702.81</v>
      </c>
    </row>
    <row r="83" spans="2:14" ht="31.5">
      <c r="B83" s="188" t="s">
        <v>191</v>
      </c>
      <c r="C83" s="211"/>
      <c r="D83" s="211"/>
      <c r="E83" s="4"/>
      <c r="F83" s="4"/>
      <c r="G83" s="4"/>
      <c r="H83" s="223">
        <f>+H82</f>
        <v>90000</v>
      </c>
      <c r="I83" s="223">
        <f>H83*0.0287</f>
        <v>2583</v>
      </c>
      <c r="J83" s="223">
        <f>+J82</f>
        <v>2736</v>
      </c>
      <c r="K83" s="223">
        <f>+K82</f>
        <v>9753.19</v>
      </c>
      <c r="L83" s="223">
        <v>225</v>
      </c>
      <c r="M83" s="223">
        <f t="shared" ref="M83" si="29">I83+J83+K83+L83</f>
        <v>15297.19</v>
      </c>
      <c r="N83" s="223">
        <f>+H83-M83</f>
        <v>74702.81</v>
      </c>
    </row>
    <row r="84" spans="2:14" ht="35.25" thickBot="1">
      <c r="B84" s="227" t="s">
        <v>190</v>
      </c>
      <c r="C84" s="205"/>
      <c r="D84" s="205"/>
      <c r="E84" s="205"/>
      <c r="F84" s="205"/>
      <c r="G84" s="205"/>
      <c r="H84" s="228">
        <f>+H20+H29+H38+H46+H53+H60+H64+H75+H79+H83+H24+H33+H42+H15</f>
        <v>1699000</v>
      </c>
      <c r="I84" s="228">
        <f>+I20+I24+I42+I46+I53+I60+I64+I75+I79+I83+I38+I29+I33+I15</f>
        <v>48761.3</v>
      </c>
      <c r="J84" s="228">
        <f>+J20+J24+J42+J46+J53+J60+J64+J75+J79+J83+J38+J29+J33+J15</f>
        <v>51649.600000000006</v>
      </c>
      <c r="K84" s="228">
        <f>+K20+K24+K42+K46+K53+K60+K64+K75+K79+K83+K29+K38+K33+K15</f>
        <v>107449.49000000002</v>
      </c>
      <c r="L84" s="228">
        <f>+L20+L24+L42+L46+L53+L60+L64+L75+L79+L83+L29+L38+L33+L15</f>
        <v>87898.98</v>
      </c>
      <c r="M84" s="228">
        <f>+M20+M24+M42+M46+M53+M60+M64+M75+M79+M83+M38+M29+M33+M15</f>
        <v>295759.36999999994</v>
      </c>
      <c r="N84" s="228">
        <f>+N20+N24+N42+N46+N53+N60+N64+N75+N79+N83+N38+N29+N33+N15</f>
        <v>1403240.63</v>
      </c>
    </row>
    <row r="85" spans="2:14" ht="18" thickTop="1">
      <c r="B85" s="227"/>
      <c r="C85" s="205"/>
      <c r="D85" s="205"/>
      <c r="E85" s="205"/>
      <c r="F85" s="205"/>
      <c r="G85" s="205"/>
      <c r="H85" s="229"/>
      <c r="I85" s="229"/>
      <c r="J85" s="229"/>
      <c r="K85" s="229"/>
      <c r="L85" s="229"/>
      <c r="M85" s="229"/>
      <c r="N85" s="230"/>
    </row>
    <row r="86" spans="2:14" ht="17.25">
      <c r="B86" s="205" t="s">
        <v>175</v>
      </c>
      <c r="C86" s="205"/>
      <c r="D86" s="205"/>
      <c r="E86" s="205"/>
      <c r="F86" s="205"/>
      <c r="G86" s="231" t="s">
        <v>77</v>
      </c>
      <c r="H86" s="231"/>
      <c r="I86" s="231"/>
      <c r="K86" s="232" t="s">
        <v>78</v>
      </c>
      <c r="L86" s="232"/>
      <c r="M86" s="232"/>
      <c r="N86" s="232"/>
    </row>
    <row r="87" spans="2:14" ht="17.25">
      <c r="B87" s="227"/>
      <c r="C87" s="205"/>
      <c r="D87" s="205"/>
      <c r="E87" s="205"/>
      <c r="F87" s="205"/>
      <c r="G87" s="205"/>
      <c r="H87" s="229"/>
      <c r="I87" s="229"/>
      <c r="J87" s="229"/>
      <c r="K87" s="229"/>
      <c r="L87" s="229"/>
      <c r="M87" s="229"/>
      <c r="N87" s="230"/>
    </row>
    <row r="88" spans="2:14" ht="17.25">
      <c r="B88" s="15" t="s">
        <v>333</v>
      </c>
      <c r="C88" s="205"/>
      <c r="D88" s="205"/>
      <c r="E88" s="205"/>
      <c r="F88" s="205"/>
      <c r="G88" s="233" t="s">
        <v>93</v>
      </c>
      <c r="H88" s="231"/>
      <c r="I88" s="231"/>
      <c r="J88" s="231"/>
      <c r="K88" s="234" t="s">
        <v>253</v>
      </c>
      <c r="L88" s="234"/>
      <c r="M88" s="234"/>
      <c r="N88" s="234"/>
    </row>
    <row r="89" spans="2:14" ht="17.25">
      <c r="B89" s="205" t="s">
        <v>334</v>
      </c>
      <c r="C89" s="205"/>
      <c r="D89" s="205"/>
      <c r="E89" s="205"/>
      <c r="F89" s="205"/>
      <c r="G89" s="205" t="s">
        <v>176</v>
      </c>
      <c r="H89" s="231"/>
      <c r="I89" s="231"/>
      <c r="J89" s="231"/>
      <c r="K89" s="232" t="s">
        <v>12</v>
      </c>
      <c r="L89" s="232"/>
      <c r="M89" s="232"/>
      <c r="N89" s="232"/>
    </row>
  </sheetData>
  <mergeCells count="17">
    <mergeCell ref="B76:N76"/>
    <mergeCell ref="B80:N80"/>
    <mergeCell ref="K86:N86"/>
    <mergeCell ref="K88:N88"/>
    <mergeCell ref="K89:N89"/>
    <mergeCell ref="B39:N39"/>
    <mergeCell ref="B43:N43"/>
    <mergeCell ref="B48:N48"/>
    <mergeCell ref="B54:N54"/>
    <mergeCell ref="B61:N61"/>
    <mergeCell ref="B68:N68"/>
    <mergeCell ref="B2:N7"/>
    <mergeCell ref="B9:M9"/>
    <mergeCell ref="B16:N16"/>
    <mergeCell ref="B21:N21"/>
    <mergeCell ref="B25:N25"/>
    <mergeCell ref="B30:N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F7DBC-3961-47FB-ABC2-C04BD9FD360F}">
  <dimension ref="C5:N27"/>
  <sheetViews>
    <sheetView tabSelected="1" topLeftCell="A24" workbookViewId="0">
      <selection activeCell="G11" sqref="G11"/>
    </sheetView>
  </sheetViews>
  <sheetFormatPr baseColWidth="10" defaultRowHeight="15"/>
  <cols>
    <col min="4" max="4" width="22.7109375" bestFit="1" customWidth="1"/>
    <col min="5" max="5" width="24.85546875" customWidth="1"/>
    <col min="7" max="7" width="18.7109375" bestFit="1" customWidth="1"/>
    <col min="8" max="8" width="24.5703125" bestFit="1" customWidth="1"/>
  </cols>
  <sheetData>
    <row r="5" spans="3:14">
      <c r="C5" s="235" t="s">
        <v>335</v>
      </c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7"/>
    </row>
    <row r="6" spans="3:14">
      <c r="C6" s="238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239"/>
    </row>
    <row r="7" spans="3:14">
      <c r="C7" s="238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239"/>
    </row>
    <row r="8" spans="3:14">
      <c r="C8" s="238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239"/>
    </row>
    <row r="9" spans="3:14">
      <c r="C9" s="238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239"/>
    </row>
    <row r="10" spans="3:14" ht="15.75" thickBot="1">
      <c r="C10" s="240"/>
      <c r="D10" s="241"/>
      <c r="E10" s="241"/>
      <c r="F10" s="241"/>
      <c r="G10" s="241"/>
      <c r="H10" s="241"/>
      <c r="I10" s="241"/>
      <c r="J10" s="241"/>
      <c r="K10" s="241"/>
      <c r="L10" s="241"/>
      <c r="M10" s="167"/>
      <c r="N10" s="239"/>
    </row>
    <row r="11" spans="3:14" ht="21" thickBot="1">
      <c r="C11" s="242" t="s">
        <v>262</v>
      </c>
      <c r="D11" s="242" t="s">
        <v>178</v>
      </c>
      <c r="E11" s="242" t="s">
        <v>177</v>
      </c>
      <c r="F11" s="242" t="s">
        <v>180</v>
      </c>
      <c r="G11" s="242" t="s">
        <v>181</v>
      </c>
      <c r="H11" s="242" t="s">
        <v>182</v>
      </c>
      <c r="I11" s="242" t="s">
        <v>183</v>
      </c>
      <c r="J11" s="242" t="s">
        <v>1</v>
      </c>
      <c r="K11" s="242" t="s">
        <v>336</v>
      </c>
      <c r="L11" s="243" t="s">
        <v>185</v>
      </c>
      <c r="M11" s="214"/>
      <c r="N11" s="215"/>
    </row>
    <row r="12" spans="3:14" ht="31.5" thickBot="1">
      <c r="C12" s="244" t="s">
        <v>337</v>
      </c>
      <c r="D12" s="219"/>
      <c r="E12" s="219"/>
      <c r="F12" s="219"/>
      <c r="G12" s="219"/>
      <c r="H12" s="219"/>
      <c r="I12" s="219"/>
      <c r="J12" s="219"/>
      <c r="K12" s="219"/>
      <c r="L12" s="219"/>
      <c r="M12" s="245"/>
      <c r="N12" s="246"/>
    </row>
    <row r="13" spans="3:14" ht="21" thickBot="1">
      <c r="C13" s="216" t="s">
        <v>4</v>
      </c>
      <c r="D13" s="213" t="s">
        <v>5</v>
      </c>
      <c r="E13" s="213" t="s">
        <v>6</v>
      </c>
      <c r="F13" s="213" t="s">
        <v>168</v>
      </c>
      <c r="G13" s="213" t="s">
        <v>7</v>
      </c>
      <c r="H13" s="213" t="s">
        <v>186</v>
      </c>
      <c r="I13" s="213" t="s">
        <v>8</v>
      </c>
      <c r="J13" s="213" t="s">
        <v>9</v>
      </c>
      <c r="K13" s="213" t="s">
        <v>10</v>
      </c>
      <c r="L13" s="213" t="s">
        <v>187</v>
      </c>
      <c r="M13" s="213" t="s">
        <v>188</v>
      </c>
      <c r="N13" s="214" t="s">
        <v>189</v>
      </c>
    </row>
    <row r="14" spans="3:14" ht="69">
      <c r="C14" s="247">
        <v>1</v>
      </c>
      <c r="D14" s="206" t="s">
        <v>338</v>
      </c>
      <c r="E14" s="206" t="s">
        <v>339</v>
      </c>
      <c r="F14" s="207" t="s">
        <v>171</v>
      </c>
      <c r="G14" s="207" t="s">
        <v>340</v>
      </c>
      <c r="H14" s="225">
        <v>20000</v>
      </c>
      <c r="I14" s="248">
        <v>0</v>
      </c>
      <c r="J14" s="248">
        <v>0</v>
      </c>
      <c r="K14" s="248">
        <v>0</v>
      </c>
      <c r="L14" s="248">
        <v>0</v>
      </c>
      <c r="M14" s="248">
        <f>+I14+J14+K14+L14</f>
        <v>0</v>
      </c>
      <c r="N14" s="249">
        <f>H14-M14</f>
        <v>20000</v>
      </c>
    </row>
    <row r="15" spans="3:14" ht="69">
      <c r="C15" s="247">
        <v>2</v>
      </c>
      <c r="D15" s="206" t="s">
        <v>341</v>
      </c>
      <c r="E15" s="206" t="s">
        <v>342</v>
      </c>
      <c r="F15" s="207" t="s">
        <v>171</v>
      </c>
      <c r="G15" s="207" t="s">
        <v>340</v>
      </c>
      <c r="H15" s="225">
        <v>50000</v>
      </c>
      <c r="I15" s="248">
        <v>0</v>
      </c>
      <c r="J15" s="248">
        <v>0</v>
      </c>
      <c r="K15" s="225">
        <v>2297.25</v>
      </c>
      <c r="L15" s="248">
        <v>0</v>
      </c>
      <c r="M15" s="225">
        <f>+I15+J15+K15+L15</f>
        <v>2297.25</v>
      </c>
      <c r="N15" s="249">
        <f t="shared" ref="N15" si="0">H15-M15</f>
        <v>47702.75</v>
      </c>
    </row>
    <row r="16" spans="3:14" ht="69">
      <c r="C16" s="247">
        <v>3</v>
      </c>
      <c r="D16" s="206" t="s">
        <v>343</v>
      </c>
      <c r="E16" s="206" t="s">
        <v>344</v>
      </c>
      <c r="F16" s="207" t="s">
        <v>171</v>
      </c>
      <c r="G16" s="207" t="s">
        <v>340</v>
      </c>
      <c r="H16" s="225">
        <v>12500</v>
      </c>
      <c r="I16" s="248">
        <v>0</v>
      </c>
      <c r="J16" s="248">
        <v>0</v>
      </c>
      <c r="K16" s="248">
        <v>0</v>
      </c>
      <c r="L16" s="248">
        <v>0</v>
      </c>
      <c r="M16" s="248">
        <f t="shared" ref="M16:M23" si="1">+I16+J16+K16+L16</f>
        <v>0</v>
      </c>
      <c r="N16" s="249">
        <f>H16-M16</f>
        <v>12500</v>
      </c>
    </row>
    <row r="17" spans="3:14" ht="69">
      <c r="C17" s="247">
        <v>4</v>
      </c>
      <c r="D17" s="206" t="s">
        <v>345</v>
      </c>
      <c r="E17" s="206" t="s">
        <v>344</v>
      </c>
      <c r="F17" s="207" t="s">
        <v>172</v>
      </c>
      <c r="G17" s="207" t="s">
        <v>340</v>
      </c>
      <c r="H17" s="225">
        <v>12500</v>
      </c>
      <c r="I17" s="248">
        <v>0</v>
      </c>
      <c r="J17" s="248">
        <v>0</v>
      </c>
      <c r="K17" s="248">
        <v>0</v>
      </c>
      <c r="L17" s="225">
        <v>7993.33</v>
      </c>
      <c r="M17" s="225">
        <f t="shared" si="1"/>
        <v>7993.33</v>
      </c>
      <c r="N17" s="249">
        <f>H17-M17</f>
        <v>4506.67</v>
      </c>
    </row>
    <row r="18" spans="3:14" ht="69">
      <c r="C18" s="247">
        <v>5</v>
      </c>
      <c r="D18" s="206" t="s">
        <v>346</v>
      </c>
      <c r="E18" s="206" t="s">
        <v>347</v>
      </c>
      <c r="F18" s="207" t="s">
        <v>172</v>
      </c>
      <c r="G18" s="207" t="s">
        <v>340</v>
      </c>
      <c r="H18" s="225">
        <v>12500</v>
      </c>
      <c r="I18" s="248">
        <v>0</v>
      </c>
      <c r="J18" s="248">
        <v>0</v>
      </c>
      <c r="K18" s="248">
        <v>0</v>
      </c>
      <c r="L18" s="248">
        <v>0</v>
      </c>
      <c r="M18" s="248">
        <f t="shared" si="1"/>
        <v>0</v>
      </c>
      <c r="N18" s="249">
        <f t="shared" ref="N18:N20" si="2">H18-M18</f>
        <v>12500</v>
      </c>
    </row>
    <row r="19" spans="3:14" ht="86.25">
      <c r="C19" s="247">
        <v>6</v>
      </c>
      <c r="D19" s="206" t="s">
        <v>348</v>
      </c>
      <c r="E19" s="206" t="s">
        <v>349</v>
      </c>
      <c r="F19" s="207" t="s">
        <v>171</v>
      </c>
      <c r="G19" s="207" t="s">
        <v>340</v>
      </c>
      <c r="H19" s="225">
        <v>18000</v>
      </c>
      <c r="I19" s="248">
        <v>0</v>
      </c>
      <c r="J19" s="248">
        <v>0</v>
      </c>
      <c r="K19" s="248">
        <v>0</v>
      </c>
      <c r="L19" s="248">
        <v>0</v>
      </c>
      <c r="M19" s="248">
        <f t="shared" si="1"/>
        <v>0</v>
      </c>
      <c r="N19" s="249">
        <f t="shared" si="2"/>
        <v>18000</v>
      </c>
    </row>
    <row r="20" spans="3:14" ht="86.25">
      <c r="C20" s="247">
        <v>7</v>
      </c>
      <c r="D20" s="206" t="s">
        <v>350</v>
      </c>
      <c r="E20" s="206" t="s">
        <v>349</v>
      </c>
      <c r="F20" s="207" t="s">
        <v>171</v>
      </c>
      <c r="G20" s="207" t="s">
        <v>340</v>
      </c>
      <c r="H20" s="225">
        <v>15000</v>
      </c>
      <c r="I20" s="248">
        <v>0</v>
      </c>
      <c r="J20" s="248">
        <v>0</v>
      </c>
      <c r="K20" s="248">
        <v>0</v>
      </c>
      <c r="L20" s="248">
        <v>0</v>
      </c>
      <c r="M20" s="248">
        <f t="shared" si="1"/>
        <v>0</v>
      </c>
      <c r="N20" s="249">
        <f t="shared" si="2"/>
        <v>15000</v>
      </c>
    </row>
    <row r="21" spans="3:14" ht="69">
      <c r="C21" s="247">
        <v>8</v>
      </c>
      <c r="D21" s="206" t="s">
        <v>351</v>
      </c>
      <c r="E21" s="206" t="s">
        <v>347</v>
      </c>
      <c r="F21" s="207" t="s">
        <v>172</v>
      </c>
      <c r="G21" s="207" t="s">
        <v>340</v>
      </c>
      <c r="H21" s="225">
        <v>12500</v>
      </c>
      <c r="I21" s="248">
        <v>0</v>
      </c>
      <c r="J21" s="248">
        <v>0</v>
      </c>
      <c r="K21" s="248">
        <v>0</v>
      </c>
      <c r="L21" s="248">
        <v>0</v>
      </c>
      <c r="M21" s="248">
        <f t="shared" si="1"/>
        <v>0</v>
      </c>
      <c r="N21" s="249">
        <f>H21-M21</f>
        <v>12500</v>
      </c>
    </row>
    <row r="22" spans="3:14" ht="86.25">
      <c r="C22" s="247">
        <v>9</v>
      </c>
      <c r="D22" s="206" t="s">
        <v>352</v>
      </c>
      <c r="E22" s="206" t="s">
        <v>353</v>
      </c>
      <c r="F22" s="207" t="s">
        <v>171</v>
      </c>
      <c r="G22" s="207" t="s">
        <v>340</v>
      </c>
      <c r="H22" s="225">
        <v>12500</v>
      </c>
      <c r="I22" s="248">
        <v>0</v>
      </c>
      <c r="J22" s="248">
        <v>0</v>
      </c>
      <c r="K22" s="248">
        <v>0</v>
      </c>
      <c r="L22" s="248">
        <v>0</v>
      </c>
      <c r="M22" s="248">
        <f t="shared" si="1"/>
        <v>0</v>
      </c>
      <c r="N22" s="249">
        <f t="shared" ref="N22:N23" si="3">H22-M22</f>
        <v>12500</v>
      </c>
    </row>
    <row r="23" spans="3:14" ht="69">
      <c r="C23" s="247">
        <v>10</v>
      </c>
      <c r="D23" s="206" t="s">
        <v>354</v>
      </c>
      <c r="E23" s="206" t="s">
        <v>353</v>
      </c>
      <c r="F23" s="207" t="s">
        <v>171</v>
      </c>
      <c r="G23" s="207" t="s">
        <v>340</v>
      </c>
      <c r="H23" s="225">
        <v>12500</v>
      </c>
      <c r="I23" s="248">
        <v>0</v>
      </c>
      <c r="J23" s="248">
        <v>0</v>
      </c>
      <c r="K23" s="248">
        <v>0</v>
      </c>
      <c r="L23" s="248">
        <v>0</v>
      </c>
      <c r="M23" s="248">
        <f t="shared" si="1"/>
        <v>0</v>
      </c>
      <c r="N23" s="249">
        <f t="shared" si="3"/>
        <v>12500</v>
      </c>
    </row>
    <row r="24" spans="3:14" ht="34.5">
      <c r="C24" s="250" t="s">
        <v>191</v>
      </c>
      <c r="D24" s="206"/>
      <c r="E24" s="206"/>
      <c r="F24" s="207"/>
      <c r="G24" s="207"/>
      <c r="H24" s="251">
        <f>SUM(H14:H23)</f>
        <v>178000</v>
      </c>
      <c r="I24" s="252">
        <f>SUM(I13:I23)</f>
        <v>0</v>
      </c>
      <c r="J24" s="252">
        <f>SUM(J13:J23)</f>
        <v>0</v>
      </c>
      <c r="K24" s="251">
        <f>SUM(K13:K23)</f>
        <v>2297.25</v>
      </c>
      <c r="L24" s="253">
        <f>SUM(L13:L23)</f>
        <v>7993.33</v>
      </c>
      <c r="M24" s="251">
        <f>SUM(M13:M23)</f>
        <v>10290.58</v>
      </c>
      <c r="N24" s="254">
        <f>SUM(N14:N23)</f>
        <v>167709.41999999998</v>
      </c>
    </row>
    <row r="25" spans="3:14" ht="34.5">
      <c r="C25" s="255" t="s">
        <v>190</v>
      </c>
      <c r="D25" s="256"/>
      <c r="E25" s="256"/>
      <c r="F25" s="257"/>
      <c r="G25" s="257"/>
      <c r="H25" s="258">
        <f>+H24</f>
        <v>178000</v>
      </c>
      <c r="I25" s="259">
        <f>+I24</f>
        <v>0</v>
      </c>
      <c r="J25" s="259">
        <f t="shared" ref="J25:M25" si="4">+J24</f>
        <v>0</v>
      </c>
      <c r="K25" s="258">
        <f t="shared" si="4"/>
        <v>2297.25</v>
      </c>
      <c r="L25" s="258">
        <f t="shared" si="4"/>
        <v>7993.33</v>
      </c>
      <c r="M25" s="258">
        <f t="shared" si="4"/>
        <v>10290.58</v>
      </c>
      <c r="N25" s="260">
        <f>+N24</f>
        <v>167709.41999999998</v>
      </c>
    </row>
    <row r="26" spans="3:14">
      <c r="C26" s="2"/>
      <c r="F26" s="18"/>
      <c r="G26" s="2"/>
    </row>
    <row r="27" spans="3:14">
      <c r="C27" s="2"/>
      <c r="F27" s="18"/>
      <c r="G27" s="2"/>
    </row>
  </sheetData>
  <mergeCells count="2">
    <mergeCell ref="C5:N10"/>
    <mergeCell ref="C12:N1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7EB378-985E-4101-B9BC-2E1A3A10D684}"/>
</file>

<file path=customXml/itemProps2.xml><?xml version="1.0" encoding="utf-8"?>
<ds:datastoreItem xmlns:ds="http://schemas.openxmlformats.org/officeDocument/2006/customXml" ds:itemID="{DEFD93E5-3922-47DF-9BA6-0B8F423D8C23}"/>
</file>

<file path=customXml/itemProps3.xml><?xml version="1.0" encoding="utf-8"?>
<ds:datastoreItem xmlns:ds="http://schemas.openxmlformats.org/officeDocument/2006/customXml" ds:itemID="{78BEA6A6-C991-4B00-B327-17122D2091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Fijos</vt:lpstr>
      <vt:lpstr>Contratados </vt:lpstr>
      <vt:lpstr>Vigilancia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Driades Nayade Ferreras Gómez</cp:lastModifiedBy>
  <cp:lastPrinted>2024-11-08T16:13:13Z</cp:lastPrinted>
  <dcterms:created xsi:type="dcterms:W3CDTF">2020-09-29T19:02:13Z</dcterms:created>
  <dcterms:modified xsi:type="dcterms:W3CDTF">2024-11-19T20:33:01Z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