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ferreras\Desktop\Nominas\"/>
    </mc:Choice>
  </mc:AlternateContent>
  <xr:revisionPtr revIDLastSave="0" documentId="8_{E57E1A76-72C6-4260-8371-6FF502CC3EB8}" xr6:coauthVersionLast="47" xr6:coauthVersionMax="47" xr10:uidLastSave="{00000000-0000-0000-0000-000000000000}"/>
  <bookViews>
    <workbookView xWindow="-120" yWindow="-120" windowWidth="20730" windowHeight="11040" tabRatio="629" firstSheet="1" activeTab="3" xr2:uid="{00000000-000D-0000-FFFF-FFFF00000000}"/>
  </bookViews>
  <sheets>
    <sheet name="Personal Fijo" sheetId="1" r:id="rId1"/>
    <sheet name="Vigilancia " sheetId="4" r:id="rId2"/>
    <sheet name="Caracter Eventual" sheetId="5" r:id="rId3"/>
    <sheet name="Caracter Temporal " sheetId="6" r:id="rId4"/>
    <sheet name="Perido de Prueba 01" sheetId="2" r:id="rId5"/>
    <sheet name="Periodo de Prueba 02" sheetId="3" r:id="rId6"/>
  </sheets>
  <definedNames>
    <definedName name="_xlnm.Print_Area" localSheetId="0">'Personal Fijo'!$A$1:$M$207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6" l="1"/>
  <c r="K63" i="6"/>
  <c r="J63" i="6"/>
  <c r="I63" i="6"/>
  <c r="H63" i="6"/>
  <c r="M62" i="6"/>
  <c r="M63" i="6" s="1"/>
  <c r="L59" i="6"/>
  <c r="K59" i="6"/>
  <c r="J59" i="6"/>
  <c r="I59" i="6"/>
  <c r="H59" i="6"/>
  <c r="J58" i="6"/>
  <c r="I58" i="6"/>
  <c r="M58" i="6" s="1"/>
  <c r="N58" i="6" s="1"/>
  <c r="N57" i="6"/>
  <c r="M57" i="6"/>
  <c r="J57" i="6"/>
  <c r="I57" i="6"/>
  <c r="M56" i="6"/>
  <c r="L53" i="6"/>
  <c r="K53" i="6"/>
  <c r="H53" i="6"/>
  <c r="N52" i="6"/>
  <c r="M52" i="6"/>
  <c r="I51" i="6"/>
  <c r="M51" i="6" s="1"/>
  <c r="N51" i="6" s="1"/>
  <c r="N50" i="6"/>
  <c r="I50" i="6"/>
  <c r="J49" i="6"/>
  <c r="J53" i="6" s="1"/>
  <c r="I49" i="6"/>
  <c r="M49" i="6" s="1"/>
  <c r="L46" i="6"/>
  <c r="K46" i="6"/>
  <c r="H46" i="6"/>
  <c r="N45" i="6"/>
  <c r="I45" i="6"/>
  <c r="N44" i="6"/>
  <c r="I44" i="6"/>
  <c r="M43" i="6"/>
  <c r="N43" i="6" s="1"/>
  <c r="J43" i="6"/>
  <c r="I43" i="6"/>
  <c r="J42" i="6"/>
  <c r="J46" i="6" s="1"/>
  <c r="I42" i="6"/>
  <c r="M42" i="6" s="1"/>
  <c r="N41" i="6"/>
  <c r="M41" i="6"/>
  <c r="M37" i="6"/>
  <c r="L37" i="6"/>
  <c r="K37" i="6"/>
  <c r="J37" i="6"/>
  <c r="H37" i="6"/>
  <c r="N36" i="6"/>
  <c r="N37" i="6" s="1"/>
  <c r="I36" i="6"/>
  <c r="I37" i="6" s="1"/>
  <c r="L33" i="6"/>
  <c r="K33" i="6"/>
  <c r="J33" i="6"/>
  <c r="I33" i="6"/>
  <c r="H33" i="6"/>
  <c r="J32" i="6"/>
  <c r="I32" i="6"/>
  <c r="M32" i="6" s="1"/>
  <c r="N31" i="6"/>
  <c r="L28" i="6"/>
  <c r="K28" i="6"/>
  <c r="I28" i="6"/>
  <c r="H28" i="6"/>
  <c r="J27" i="6"/>
  <c r="I27" i="6"/>
  <c r="M27" i="6" s="1"/>
  <c r="N27" i="6" s="1"/>
  <c r="M26" i="6"/>
  <c r="J26" i="6"/>
  <c r="J28" i="6" s="1"/>
  <c r="I26" i="6"/>
  <c r="L23" i="6"/>
  <c r="K23" i="6"/>
  <c r="K64" i="6" s="1"/>
  <c r="H23" i="6"/>
  <c r="J22" i="6"/>
  <c r="J23" i="6" s="1"/>
  <c r="I22" i="6"/>
  <c r="J21" i="6"/>
  <c r="I21" i="6"/>
  <c r="I23" i="6" s="1"/>
  <c r="L18" i="6"/>
  <c r="K18" i="6"/>
  <c r="J18" i="6"/>
  <c r="I18" i="6"/>
  <c r="H18" i="6"/>
  <c r="J17" i="6"/>
  <c r="I17" i="6"/>
  <c r="M17" i="6" s="1"/>
  <c r="L14" i="6"/>
  <c r="L64" i="6" s="1"/>
  <c r="K14" i="6"/>
  <c r="H14" i="6"/>
  <c r="H64" i="6" s="1"/>
  <c r="N13" i="6"/>
  <c r="N12" i="6"/>
  <c r="M11" i="6"/>
  <c r="N11" i="6" s="1"/>
  <c r="J10" i="6"/>
  <c r="J14" i="6" s="1"/>
  <c r="J64" i="6" s="1"/>
  <c r="I10" i="6"/>
  <c r="I14" i="6" s="1"/>
  <c r="M18" i="6" l="1"/>
  <c r="N17" i="6"/>
  <c r="N18" i="6" s="1"/>
  <c r="M33" i="6"/>
  <c r="N32" i="6"/>
  <c r="N33" i="6" s="1"/>
  <c r="M59" i="6"/>
  <c r="M28" i="6"/>
  <c r="M46" i="6"/>
  <c r="N42" i="6"/>
  <c r="N46" i="6" s="1"/>
  <c r="M53" i="6"/>
  <c r="N49" i="6"/>
  <c r="N53" i="6" s="1"/>
  <c r="M10" i="6"/>
  <c r="M22" i="6"/>
  <c r="N22" i="6" s="1"/>
  <c r="N26" i="6"/>
  <c r="N28" i="6" s="1"/>
  <c r="I46" i="6"/>
  <c r="I64" i="6" s="1"/>
  <c r="I53" i="6"/>
  <c r="N62" i="6"/>
  <c r="N63" i="6" s="1"/>
  <c r="N56" i="6"/>
  <c r="N59" i="6" s="1"/>
  <c r="M21" i="6"/>
  <c r="N21" i="6" l="1"/>
  <c r="N23" i="6" s="1"/>
  <c r="M23" i="6"/>
  <c r="M14" i="6"/>
  <c r="M64" i="6" s="1"/>
  <c r="N10" i="6"/>
  <c r="N14" i="6" s="1"/>
  <c r="N64" i="6" l="1"/>
  <c r="K20" i="5" l="1"/>
  <c r="L18" i="5"/>
  <c r="L20" i="5" s="1"/>
  <c r="K18" i="5"/>
  <c r="J18" i="5"/>
  <c r="I18" i="5"/>
  <c r="H18" i="5"/>
  <c r="H20" i="5" s="1"/>
  <c r="G18" i="5"/>
  <c r="G20" i="5" s="1"/>
  <c r="M17" i="5"/>
  <c r="M18" i="5" s="1"/>
  <c r="M20" i="5" s="1"/>
  <c r="L17" i="5"/>
  <c r="M12" i="5"/>
  <c r="L12" i="5"/>
  <c r="K12" i="5"/>
  <c r="J12" i="5"/>
  <c r="J20" i="5" s="1"/>
  <c r="I12" i="5"/>
  <c r="I20" i="5" s="1"/>
  <c r="H12" i="5"/>
  <c r="G12" i="5"/>
  <c r="K19" i="4" l="1"/>
  <c r="J19" i="4"/>
  <c r="I19" i="4"/>
  <c r="H19" i="4"/>
  <c r="G19" i="4"/>
  <c r="K18" i="4"/>
  <c r="J18" i="4"/>
  <c r="I18" i="4"/>
  <c r="H18" i="4"/>
  <c r="G18" i="4"/>
  <c r="M17" i="4"/>
  <c r="L16" i="4"/>
  <c r="M16" i="4" s="1"/>
  <c r="M15" i="4"/>
  <c r="L15" i="4"/>
  <c r="M14" i="4"/>
  <c r="L14" i="4"/>
  <c r="L13" i="4"/>
  <c r="M13" i="4" s="1"/>
  <c r="M12" i="4"/>
  <c r="L12" i="4"/>
  <c r="M11" i="4"/>
  <c r="L11" i="4"/>
  <c r="L10" i="4"/>
  <c r="L19" i="4" s="1"/>
  <c r="M10" i="4" l="1"/>
  <c r="L18" i="4"/>
  <c r="M19" i="4" l="1"/>
  <c r="M18" i="4"/>
  <c r="K16" i="3" l="1"/>
  <c r="J16" i="3"/>
  <c r="H16" i="3"/>
  <c r="G16" i="3"/>
  <c r="M15" i="3"/>
  <c r="L15" i="3"/>
  <c r="L14" i="3"/>
  <c r="M14" i="3" s="1"/>
  <c r="I11" i="3"/>
  <c r="I16" i="3" s="1"/>
  <c r="H11" i="3"/>
  <c r="I10" i="3"/>
  <c r="H10" i="3"/>
  <c r="L10" i="3" s="1"/>
  <c r="M10" i="3" s="1"/>
  <c r="L11" i="3" l="1"/>
  <c r="L16" i="3" l="1"/>
  <c r="M11" i="3"/>
  <c r="M16" i="3" s="1"/>
  <c r="M12" i="2"/>
  <c r="L12" i="2"/>
  <c r="K12" i="2"/>
  <c r="J12" i="2"/>
  <c r="I12" i="2"/>
  <c r="H12" i="2"/>
  <c r="G12" i="2"/>
  <c r="K11" i="2"/>
  <c r="J11" i="2"/>
  <c r="I11" i="2"/>
  <c r="H11" i="2"/>
  <c r="G11" i="2"/>
  <c r="M10" i="2"/>
  <c r="M11" i="2" s="1"/>
  <c r="L10" i="2"/>
  <c r="L11" i="2" s="1"/>
  <c r="H136" i="1" l="1"/>
  <c r="J136" i="1"/>
  <c r="K136" i="1"/>
  <c r="K42" i="1"/>
  <c r="K60" i="1"/>
  <c r="J60" i="1"/>
  <c r="G136" i="1"/>
  <c r="I195" i="1" l="1"/>
  <c r="J195" i="1"/>
  <c r="K195" i="1"/>
  <c r="J191" i="1"/>
  <c r="K191" i="1"/>
  <c r="J159" i="1"/>
  <c r="K159" i="1"/>
  <c r="J140" i="1"/>
  <c r="K140" i="1"/>
  <c r="H106" i="1"/>
  <c r="I106" i="1"/>
  <c r="J106" i="1"/>
  <c r="K106" i="1"/>
  <c r="G106" i="1"/>
  <c r="K98" i="1"/>
  <c r="I102" i="1"/>
  <c r="J102" i="1"/>
  <c r="K102" i="1"/>
  <c r="G102" i="1"/>
  <c r="K54" i="1"/>
  <c r="G54" i="1"/>
  <c r="G195" i="1"/>
  <c r="J186" i="1"/>
  <c r="K186" i="1"/>
  <c r="L186" i="1"/>
  <c r="G186" i="1"/>
  <c r="J149" i="1"/>
  <c r="K149" i="1"/>
  <c r="G149" i="1"/>
  <c r="I145" i="1"/>
  <c r="J145" i="1"/>
  <c r="K145" i="1"/>
  <c r="L145" i="1"/>
  <c r="G145" i="1"/>
  <c r="J50" i="1"/>
  <c r="K50" i="1"/>
  <c r="I33" i="1"/>
  <c r="J33" i="1"/>
  <c r="K33" i="1"/>
  <c r="J27" i="1"/>
  <c r="K27" i="1"/>
  <c r="H111" i="1"/>
  <c r="L135" i="1" l="1"/>
  <c r="M135" i="1" s="1"/>
  <c r="L166" i="1"/>
  <c r="L167" i="1"/>
  <c r="L111" i="1"/>
  <c r="L18" i="1"/>
  <c r="L105" i="1" l="1"/>
  <c r="L106" i="1" s="1"/>
  <c r="L26" i="1"/>
  <c r="L25" i="1"/>
  <c r="L24" i="1"/>
  <c r="L23" i="1"/>
  <c r="L22" i="1"/>
  <c r="L21" i="1"/>
  <c r="L134" i="1"/>
  <c r="M134" i="1" s="1"/>
  <c r="L132" i="1"/>
  <c r="L131" i="1"/>
  <c r="L130" i="1"/>
  <c r="I77" i="1" l="1"/>
  <c r="H77" i="1"/>
  <c r="L77" i="1" l="1"/>
  <c r="M77" i="1" s="1"/>
  <c r="J80" i="1"/>
  <c r="K80" i="1"/>
  <c r="G80" i="1"/>
  <c r="G182" i="1"/>
  <c r="H181" i="1"/>
  <c r="I181" i="1"/>
  <c r="H79" i="1"/>
  <c r="I79" i="1"/>
  <c r="I78" i="1"/>
  <c r="M166" i="1"/>
  <c r="M105" i="1"/>
  <c r="M106" i="1" s="1"/>
  <c r="M111" i="1"/>
  <c r="G27" i="1"/>
  <c r="K73" i="1"/>
  <c r="J73" i="1"/>
  <c r="G73" i="1"/>
  <c r="L79" i="1" l="1"/>
  <c r="M79" i="1" s="1"/>
  <c r="I80" i="1"/>
  <c r="L181" i="1"/>
  <c r="M181" i="1" s="1"/>
  <c r="M23" i="1" l="1"/>
  <c r="M21" i="1"/>
  <c r="H178" i="1"/>
  <c r="H172" i="1"/>
  <c r="L172" i="1" s="1"/>
  <c r="H63" i="1"/>
  <c r="H83" i="1"/>
  <c r="H91" i="1"/>
  <c r="H116" i="1"/>
  <c r="H120" i="1"/>
  <c r="J168" i="1"/>
  <c r="K65" i="1"/>
  <c r="K117" i="1"/>
  <c r="J127" i="1"/>
  <c r="H17" i="1"/>
  <c r="H20" i="1"/>
  <c r="L20" i="1" s="1"/>
  <c r="M20" i="1" s="1"/>
  <c r="G50" i="1"/>
  <c r="G60" i="1"/>
  <c r="L48" i="1"/>
  <c r="M22" i="1"/>
  <c r="M48" i="1" l="1"/>
  <c r="H194" i="1" l="1"/>
  <c r="H195" i="1" s="1"/>
  <c r="G191" i="1"/>
  <c r="I190" i="1"/>
  <c r="H190" i="1"/>
  <c r="I189" i="1"/>
  <c r="H189" i="1"/>
  <c r="M185" i="1"/>
  <c r="M186" i="1" s="1"/>
  <c r="I185" i="1"/>
  <c r="I186" i="1" s="1"/>
  <c r="H185" i="1"/>
  <c r="H186" i="1" s="1"/>
  <c r="I180" i="1"/>
  <c r="H180" i="1"/>
  <c r="I179" i="1"/>
  <c r="H179" i="1"/>
  <c r="I178" i="1"/>
  <c r="L178" i="1" s="1"/>
  <c r="M178" i="1" s="1"/>
  <c r="I177" i="1"/>
  <c r="H177" i="1"/>
  <c r="I176" i="1"/>
  <c r="H176" i="1"/>
  <c r="I175" i="1"/>
  <c r="H175" i="1"/>
  <c r="M174" i="1"/>
  <c r="K174" i="1"/>
  <c r="I174" i="1"/>
  <c r="L173" i="1"/>
  <c r="M173" i="1" s="1"/>
  <c r="M172" i="1"/>
  <c r="K171" i="1"/>
  <c r="K182" i="1" s="1"/>
  <c r="I171" i="1"/>
  <c r="H171" i="1"/>
  <c r="K168" i="1"/>
  <c r="G168" i="1"/>
  <c r="M167" i="1"/>
  <c r="I165" i="1"/>
  <c r="H165" i="1"/>
  <c r="I164" i="1"/>
  <c r="H164" i="1"/>
  <c r="I163" i="1"/>
  <c r="H163" i="1"/>
  <c r="I162" i="1"/>
  <c r="H162" i="1"/>
  <c r="G159" i="1"/>
  <c r="I158" i="1"/>
  <c r="H158" i="1"/>
  <c r="I157" i="1"/>
  <c r="H157" i="1"/>
  <c r="I156" i="1"/>
  <c r="H156" i="1"/>
  <c r="I155" i="1"/>
  <c r="H155" i="1"/>
  <c r="I154" i="1"/>
  <c r="L154" i="1" s="1"/>
  <c r="M154" i="1" s="1"/>
  <c r="I153" i="1"/>
  <c r="H153" i="1"/>
  <c r="I152" i="1"/>
  <c r="H152" i="1"/>
  <c r="I148" i="1"/>
  <c r="I149" i="1" s="1"/>
  <c r="H149" i="1"/>
  <c r="M144" i="1"/>
  <c r="M145" i="1" s="1"/>
  <c r="H144" i="1"/>
  <c r="H145" i="1" s="1"/>
  <c r="H191" i="1" l="1"/>
  <c r="H159" i="1"/>
  <c r="I191" i="1"/>
  <c r="I159" i="1"/>
  <c r="L155" i="1"/>
  <c r="L162" i="1"/>
  <c r="M162" i="1" s="1"/>
  <c r="L163" i="1"/>
  <c r="M163" i="1" s="1"/>
  <c r="L165" i="1"/>
  <c r="M165" i="1" s="1"/>
  <c r="L164" i="1"/>
  <c r="L156" i="1"/>
  <c r="M156" i="1" s="1"/>
  <c r="H182" i="1"/>
  <c r="I182" i="1"/>
  <c r="L190" i="1"/>
  <c r="M190" i="1" s="1"/>
  <c r="H168" i="1"/>
  <c r="L175" i="1"/>
  <c r="M175" i="1" s="1"/>
  <c r="L157" i="1"/>
  <c r="M157" i="1" s="1"/>
  <c r="L180" i="1"/>
  <c r="M180" i="1" s="1"/>
  <c r="L153" i="1"/>
  <c r="M153" i="1" s="1"/>
  <c r="L158" i="1"/>
  <c r="M158" i="1" s="1"/>
  <c r="M177" i="1"/>
  <c r="M155" i="1"/>
  <c r="J179" i="1"/>
  <c r="I168" i="1"/>
  <c r="L148" i="1"/>
  <c r="L189" i="1"/>
  <c r="L176" i="1"/>
  <c r="M176" i="1" s="1"/>
  <c r="L152" i="1"/>
  <c r="L171" i="1"/>
  <c r="L194" i="1"/>
  <c r="L195" i="1" s="1"/>
  <c r="L159" i="1" l="1"/>
  <c r="M189" i="1"/>
  <c r="M191" i="1" s="1"/>
  <c r="L191" i="1"/>
  <c r="M148" i="1"/>
  <c r="M149" i="1" s="1"/>
  <c r="L149" i="1"/>
  <c r="L168" i="1"/>
  <c r="J182" i="1"/>
  <c r="M164" i="1"/>
  <c r="M168" i="1" s="1"/>
  <c r="L179" i="1"/>
  <c r="M179" i="1" s="1"/>
  <c r="M152" i="1"/>
  <c r="M159" i="1" s="1"/>
  <c r="M194" i="1"/>
  <c r="M195" i="1" s="1"/>
  <c r="M171" i="1"/>
  <c r="L182" i="1" l="1"/>
  <c r="M182" i="1"/>
  <c r="L30" i="1" l="1"/>
  <c r="L32" i="1"/>
  <c r="L40" i="1"/>
  <c r="L49" i="1"/>
  <c r="L68" i="1"/>
  <c r="L71" i="1"/>
  <c r="L109" i="1"/>
  <c r="L115" i="1"/>
  <c r="L124" i="1"/>
  <c r="L125" i="1"/>
  <c r="M131" i="1"/>
  <c r="K112" i="1"/>
  <c r="K127" i="1"/>
  <c r="J112" i="1"/>
  <c r="J65" i="1"/>
  <c r="J117" i="1"/>
  <c r="I59" i="1"/>
  <c r="H139" i="1"/>
  <c r="H140" i="1" s="1"/>
  <c r="G112" i="1"/>
  <c r="K196" i="1" l="1"/>
  <c r="L33" i="1"/>
  <c r="G33" i="1"/>
  <c r="G42" i="1"/>
  <c r="G98" i="1"/>
  <c r="G117" i="1"/>
  <c r="G127" i="1"/>
  <c r="G140" i="1"/>
  <c r="I139" i="1" l="1"/>
  <c r="I133" i="1"/>
  <c r="I136" i="1" s="1"/>
  <c r="H78" i="1"/>
  <c r="L78" i="1" s="1"/>
  <c r="M78" i="1" s="1"/>
  <c r="L139" i="1" l="1"/>
  <c r="L140" i="1" s="1"/>
  <c r="I140" i="1"/>
  <c r="L133" i="1"/>
  <c r="L136" i="1" s="1"/>
  <c r="M133" i="1" l="1"/>
  <c r="M139" i="1"/>
  <c r="M140" i="1" s="1"/>
  <c r="H19" i="1"/>
  <c r="L19" i="1" l="1"/>
  <c r="M19" i="1" s="1"/>
  <c r="H76" i="1"/>
  <c r="H80" i="1" s="1"/>
  <c r="L16" i="1"/>
  <c r="M16" i="1" s="1"/>
  <c r="H89" i="1"/>
  <c r="I89" i="1"/>
  <c r="L15" i="1"/>
  <c r="M15" i="1" s="1"/>
  <c r="L14" i="1"/>
  <c r="M14" i="1" s="1"/>
  <c r="L12" i="1"/>
  <c r="H38" i="1"/>
  <c r="I38" i="1"/>
  <c r="I121" i="1"/>
  <c r="H121" i="1"/>
  <c r="H88" i="1"/>
  <c r="I88" i="1"/>
  <c r="H37" i="1"/>
  <c r="H101" i="1"/>
  <c r="M124" i="1"/>
  <c r="L101" i="1" l="1"/>
  <c r="L102" i="1" s="1"/>
  <c r="H102" i="1"/>
  <c r="L88" i="1"/>
  <c r="M88" i="1" s="1"/>
  <c r="L38" i="1"/>
  <c r="M38" i="1" s="1"/>
  <c r="L76" i="1"/>
  <c r="L80" i="1" s="1"/>
  <c r="L121" i="1"/>
  <c r="M121" i="1" s="1"/>
  <c r="L89" i="1"/>
  <c r="M89" i="1" s="1"/>
  <c r="M37" i="1"/>
  <c r="M76" i="1" l="1"/>
  <c r="M80" i="1" s="1"/>
  <c r="M101" i="1"/>
  <c r="M102" i="1" s="1"/>
  <c r="M40" i="1"/>
  <c r="M130" i="1"/>
  <c r="M136" i="1" s="1"/>
  <c r="M125" i="1"/>
  <c r="M109" i="1" l="1"/>
  <c r="M11" i="1" l="1"/>
  <c r="M49" i="1"/>
  <c r="M32" i="1" l="1"/>
  <c r="M71" i="1"/>
  <c r="M18" i="1" l="1"/>
  <c r="H87" i="1" l="1"/>
  <c r="I87" i="1"/>
  <c r="L87" i="1" l="1"/>
  <c r="M87" i="1" s="1"/>
  <c r="G65" i="1"/>
  <c r="G196" i="1" s="1"/>
  <c r="I126" i="1" l="1"/>
  <c r="M126" i="1" s="1"/>
  <c r="I123" i="1"/>
  <c r="H123" i="1"/>
  <c r="I122" i="1"/>
  <c r="H122" i="1"/>
  <c r="L120" i="1"/>
  <c r="I117" i="1"/>
  <c r="I110" i="1"/>
  <c r="I112" i="1" s="1"/>
  <c r="H110" i="1"/>
  <c r="H112" i="1" s="1"/>
  <c r="I70" i="1"/>
  <c r="H70" i="1"/>
  <c r="I69" i="1"/>
  <c r="H69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I90" i="1"/>
  <c r="H90" i="1"/>
  <c r="I86" i="1"/>
  <c r="H86" i="1"/>
  <c r="I85" i="1"/>
  <c r="H85" i="1"/>
  <c r="I84" i="1"/>
  <c r="H84" i="1"/>
  <c r="I83" i="1"/>
  <c r="I64" i="1"/>
  <c r="I65" i="1" s="1"/>
  <c r="H64" i="1"/>
  <c r="H59" i="1"/>
  <c r="L59" i="1" s="1"/>
  <c r="I58" i="1"/>
  <c r="I60" i="1" s="1"/>
  <c r="H58" i="1"/>
  <c r="H57" i="1"/>
  <c r="I53" i="1"/>
  <c r="I54" i="1" s="1"/>
  <c r="H53" i="1"/>
  <c r="H54" i="1" s="1"/>
  <c r="I47" i="1"/>
  <c r="H47" i="1"/>
  <c r="I46" i="1"/>
  <c r="H46" i="1"/>
  <c r="H45" i="1"/>
  <c r="I41" i="1"/>
  <c r="H41" i="1"/>
  <c r="I39" i="1"/>
  <c r="H39" i="1"/>
  <c r="I36" i="1"/>
  <c r="H36" i="1"/>
  <c r="H31" i="1"/>
  <c r="H33" i="1" s="1"/>
  <c r="I17" i="1"/>
  <c r="I13" i="1"/>
  <c r="H13" i="1"/>
  <c r="H27" i="1" s="1"/>
  <c r="M12" i="1"/>
  <c r="L10" i="1"/>
  <c r="H50" i="1" l="1"/>
  <c r="I98" i="1"/>
  <c r="H42" i="1"/>
  <c r="H98" i="1"/>
  <c r="I50" i="1"/>
  <c r="I42" i="1"/>
  <c r="L57" i="1"/>
  <c r="H60" i="1"/>
  <c r="I27" i="1"/>
  <c r="L69" i="1"/>
  <c r="L45" i="1"/>
  <c r="L46" i="1"/>
  <c r="M46" i="1" s="1"/>
  <c r="H73" i="1"/>
  <c r="I73" i="1"/>
  <c r="L64" i="1"/>
  <c r="M64" i="1" s="1"/>
  <c r="L123" i="1"/>
  <c r="M123" i="1" s="1"/>
  <c r="L96" i="1"/>
  <c r="M96" i="1" s="1"/>
  <c r="L70" i="1"/>
  <c r="L36" i="1"/>
  <c r="L47" i="1"/>
  <c r="M47" i="1" s="1"/>
  <c r="L84" i="1"/>
  <c r="M84" i="1" s="1"/>
  <c r="L95" i="1"/>
  <c r="M95" i="1" s="1"/>
  <c r="L122" i="1"/>
  <c r="M122" i="1" s="1"/>
  <c r="H65" i="1"/>
  <c r="L63" i="1"/>
  <c r="M63" i="1" s="1"/>
  <c r="L110" i="1"/>
  <c r="M110" i="1" s="1"/>
  <c r="H117" i="1"/>
  <c r="L116" i="1"/>
  <c r="M116" i="1" s="1"/>
  <c r="M31" i="1"/>
  <c r="L58" i="1"/>
  <c r="M58" i="1" s="1"/>
  <c r="L83" i="1"/>
  <c r="L97" i="1"/>
  <c r="M97" i="1" s="1"/>
  <c r="I127" i="1"/>
  <c r="I196" i="1" s="1"/>
  <c r="M120" i="1"/>
  <c r="H127" i="1"/>
  <c r="M17" i="1"/>
  <c r="L13" i="1"/>
  <c r="L27" i="1" s="1"/>
  <c r="M10" i="1"/>
  <c r="M68" i="1"/>
  <c r="M30" i="1"/>
  <c r="J86" i="1"/>
  <c r="L86" i="1" s="1"/>
  <c r="J92" i="1"/>
  <c r="L92" i="1" s="1"/>
  <c r="M115" i="1"/>
  <c r="M57" i="1"/>
  <c r="M60" i="1" s="1"/>
  <c r="J41" i="1"/>
  <c r="J91" i="1"/>
  <c r="L91" i="1" s="1"/>
  <c r="J53" i="1"/>
  <c r="J85" i="1"/>
  <c r="J90" i="1"/>
  <c r="L90" i="1" s="1"/>
  <c r="M59" i="1"/>
  <c r="J39" i="1"/>
  <c r="J94" i="1"/>
  <c r="L94" i="1" s="1"/>
  <c r="J93" i="1"/>
  <c r="L93" i="1" s="1"/>
  <c r="M93" i="1" s="1"/>
  <c r="L53" i="1" l="1"/>
  <c r="L54" i="1" s="1"/>
  <c r="J54" i="1"/>
  <c r="H196" i="1"/>
  <c r="L60" i="1"/>
  <c r="L85" i="1"/>
  <c r="M85" i="1" s="1"/>
  <c r="J98" i="1"/>
  <c r="J42" i="1"/>
  <c r="L50" i="1"/>
  <c r="L39" i="1"/>
  <c r="M39" i="1" s="1"/>
  <c r="M36" i="1"/>
  <c r="M33" i="1"/>
  <c r="M90" i="1"/>
  <c r="M70" i="1"/>
  <c r="L73" i="1"/>
  <c r="M94" i="1"/>
  <c r="M92" i="1"/>
  <c r="M91" i="1"/>
  <c r="M86" i="1"/>
  <c r="L41" i="1"/>
  <c r="M41" i="1" s="1"/>
  <c r="L112" i="1"/>
  <c r="M117" i="1"/>
  <c r="L117" i="1"/>
  <c r="M127" i="1"/>
  <c r="L127" i="1"/>
  <c r="M13" i="1"/>
  <c r="M27" i="1" s="1"/>
  <c r="M83" i="1"/>
  <c r="M53" i="1"/>
  <c r="M54" i="1" s="1"/>
  <c r="M65" i="1"/>
  <c r="L65" i="1"/>
  <c r="M112" i="1"/>
  <c r="M45" i="1"/>
  <c r="M50" i="1" s="1"/>
  <c r="M69" i="1"/>
  <c r="L98" i="1" l="1"/>
  <c r="M42" i="1"/>
  <c r="M98" i="1"/>
  <c r="J196" i="1"/>
  <c r="L42" i="1"/>
  <c r="M73" i="1"/>
  <c r="M196" i="1" l="1"/>
  <c r="L196" i="1"/>
</calcChain>
</file>

<file path=xl/sharedStrings.xml><?xml version="1.0" encoding="utf-8"?>
<sst xmlns="http://schemas.openxmlformats.org/spreadsheetml/2006/main" count="1395" uniqueCount="348">
  <si>
    <t>DAF:
01</t>
  </si>
  <si>
    <t>Programa 17</t>
  </si>
  <si>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</si>
  <si>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</si>
  <si>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</si>
  <si>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</si>
  <si>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</si>
  <si>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</si>
  <si>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</si>
  <si>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</si>
  <si>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Tarjeta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</si>
  <si>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</si>
  <si>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</si>
  <si>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</si>
  <si>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</si>
  <si>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</si>
  <si>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</si>
  <si>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</si>
  <si>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</si>
  <si>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</si>
  <si>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</si>
  <si>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</si>
  <si>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</si>
  <si>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</si>
  <si>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</si>
  <si>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Sub Dirección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</si>
  <si>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</si>
  <si>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</si>
  <si>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</si>
  <si>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</si>
  <si>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</si>
  <si>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</si>
  <si>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</si>
  <si>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</si>
  <si>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</si>
  <si>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</si>
  <si>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</si>
  <si>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</si>
  <si>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BRENDA SORAYA CUEVAS LEONCIO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</si>
  <si>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</si>
  <si>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</si>
  <si>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</si>
  <si>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</si>
  <si>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</si>
  <si>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</si>
  <si>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</si>
  <si>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</si>
  <si>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</si>
  <si>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</si>
  <si>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</si>
  <si>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</si>
  <si>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</si>
  <si>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</si>
  <si>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</si>
  <si>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</si>
  <si>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</si>
  <si>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</si>
  <si>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</si>
  <si>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</si>
  <si>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</si>
  <si>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</si>
  <si>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</si>
  <si>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</si>
  <si>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</si>
  <si>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NIDIA JOSEFINA LOURDES DURAN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</si>
  <si>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</si>
  <si>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</si>
  <si>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</si>
  <si>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</si>
  <si>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</si>
  <si>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</si>
  <si>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</si>
  <si>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</si>
  <si>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</si>
  <si>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</si>
  <si>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</si>
  <si>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</si>
  <si>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</si>
  <si>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</si>
  <si>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</si>
  <si>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</si>
  <si>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División de Tecnología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</si>
  <si>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</si>
  <si>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</si>
  <si>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</si>
  <si>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</si>
  <si>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</si>
  <si>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</si>
  <si>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</si>
  <si>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 xml:space="preserve">                                           PREPARADO POR:</t>
  </si>
  <si>
    <t>REVISADO POR:</t>
  </si>
  <si>
    <t>APROBADO POR:</t>
  </si>
  <si>
    <t>Dirección General</t>
  </si>
  <si>
    <t>Sección de Servicios Generales</t>
  </si>
  <si>
    <t>Sección de Compras y Contrataciones</t>
  </si>
  <si>
    <t>Capitulo:
0221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</si>
  <si>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</si>
  <si>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</si>
  <si>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</si>
  <si>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</si>
  <si>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</si>
  <si>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</si>
  <si>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</si>
  <si>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</si>
  <si>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</si>
  <si>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</si>
  <si>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</si>
  <si>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</si>
  <si>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</si>
  <si>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TECNICO DE RECURSOS HUMANOS</t>
  </si>
  <si>
    <t>ENC.ADMINISTRATIVO FINANCIERO</t>
  </si>
  <si>
    <t>SRA. CATALINA FELIZ TERRERO</t>
  </si>
  <si>
    <t>SR. CRISTIAN SANCHEZ REYES</t>
  </si>
  <si>
    <t>SONIA CASTILLO GERALDO</t>
  </si>
  <si>
    <t>AUXILIAR ADMINISTRATIVO 1</t>
  </si>
  <si>
    <t xml:space="preserve">Dpto. de Gestion de la Formacion 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</si>
  <si>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</si>
  <si>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</si>
  <si>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</si>
  <si>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</si>
  <si>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</si>
  <si>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</si>
  <si>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</si>
  <si>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</si>
  <si>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</si>
  <si>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</si>
  <si>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</si>
  <si>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</si>
  <si>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</si>
  <si>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</si>
  <si>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</si>
  <si>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</si>
  <si>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</si>
  <si>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</si>
  <si>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</si>
  <si>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</si>
  <si>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</si>
  <si>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</si>
  <si>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</si>
  <si>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</si>
  <si>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</si>
  <si>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</si>
  <si>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</si>
  <si>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</si>
  <si>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</si>
  <si>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</si>
  <si>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</si>
  <si>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Otros</t>
  </si>
  <si>
    <t>S. Neto</t>
  </si>
  <si>
    <t>S. Bruto</t>
  </si>
  <si>
    <t>T. Desc.</t>
  </si>
  <si>
    <t>Sub-Capitulo: 
01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</si>
  <si>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</si>
  <si>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</si>
  <si>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</si>
  <si>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</si>
  <si>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</si>
  <si>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</si>
  <si>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</si>
  <si>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</si>
  <si>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</si>
  <si>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 xml:space="preserve">Dpto. de Investigacion </t>
  </si>
  <si>
    <t>CINDY ABREU REYNOSO</t>
  </si>
  <si>
    <t>CESAR JOEL PERALTA SUERO</t>
  </si>
  <si>
    <t>IAN CRISTIAN SOTO FELIX</t>
  </si>
  <si>
    <t>PRICILA ROMERO DIAZ</t>
  </si>
  <si>
    <t>ENCARADA FORMULACION MO</t>
  </si>
  <si>
    <t>Actividad: 0002</t>
  </si>
  <si>
    <t>Direccion General</t>
  </si>
  <si>
    <t>ELVINALISA DEL CARMEN ALMONTE REODRIGUEZ</t>
  </si>
  <si>
    <t>ASESOR ACADEMICO</t>
  </si>
  <si>
    <t>Departamento de Planificacion y Desarrollo</t>
  </si>
  <si>
    <t>JENCY IVERSON CARABALLO GUZMAN</t>
  </si>
  <si>
    <t>División de Gestión Académica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</si>
  <si>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</si>
  <si>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</si>
  <si>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</si>
  <si>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</si>
  <si>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</si>
  <si>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</si>
  <si>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</si>
  <si>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</si>
  <si>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</si>
  <si>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</si>
  <si>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</si>
  <si>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División de Registro y Admisión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</si>
  <si>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</si>
  <si>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</si>
  <si>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</si>
  <si>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</si>
  <si>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</si>
  <si>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</si>
  <si>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</si>
  <si>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r>
      <t xml:space="preserve">ANGEL LEONARDO PLATA VENTURA </t>
    </r>
    <r>
      <rPr>
        <i/>
        <sz val="11"/>
        <color rgb="FF000000"/>
        <rFont val="Segoe UI"/>
        <family val="2"/>
      </rPr>
      <t>(San Francisco de Macorís)</t>
    </r>
  </si>
  <si>
    <t>CARLOS MANUEL SANTOS</t>
  </si>
  <si>
    <t>ENC. DIVISION DE EXTENCIONES</t>
  </si>
  <si>
    <t>ROGELIA RUBIO CUEVAS</t>
  </si>
  <si>
    <r>
      <t xml:space="preserve">KIRSY ALANA MEJIA UBIERA </t>
    </r>
    <r>
      <rPr>
        <i/>
        <sz val="11"/>
        <color rgb="FF000000"/>
        <rFont val="Segoe UI"/>
        <family val="2"/>
      </rPr>
      <t>(San Pedro de Macorís)</t>
    </r>
  </si>
  <si>
    <r>
      <t>MARIO RODRIGUEZ MONTERO</t>
    </r>
    <r>
      <rPr>
        <i/>
        <sz val="11"/>
        <color rgb="FF000000"/>
        <rFont val="Segoe UI"/>
        <family val="2"/>
      </rPr>
      <t xml:space="preserve"> (San Juan de la Maguana)</t>
    </r>
  </si>
  <si>
    <r>
      <t xml:space="preserve">BIENVENIDO ROSARIO CEBALLOS </t>
    </r>
    <r>
      <rPr>
        <i/>
        <sz val="11"/>
        <color rgb="FF000000"/>
        <rFont val="Segoe UI"/>
        <family val="2"/>
      </rPr>
      <t>(Santiago de los Caballeros)</t>
    </r>
  </si>
  <si>
    <r>
      <t xml:space="preserve">BELLANIRIS SANTOS REYES </t>
    </r>
    <r>
      <rPr>
        <i/>
        <sz val="11"/>
        <color rgb="FF000000"/>
        <rFont val="Segoe UI"/>
        <family val="2"/>
      </rPr>
      <t>(La Vega)</t>
    </r>
  </si>
  <si>
    <r>
      <t xml:space="preserve">YORCITO MATOS SANTOS </t>
    </r>
    <r>
      <rPr>
        <i/>
        <sz val="11"/>
        <color rgb="FF000000"/>
        <rFont val="Segoe UI"/>
        <family val="2"/>
      </rPr>
      <t>(Baní)</t>
    </r>
  </si>
  <si>
    <t>EURIDICE WALKIRIA DIAZ LIRANZO</t>
  </si>
  <si>
    <r>
      <t xml:space="preserve">RAMON FERNANDO TAVAREZ REYNOSO </t>
    </r>
    <r>
      <rPr>
        <i/>
        <sz val="11"/>
        <color rgb="FF000000"/>
        <rFont val="Segoe UI"/>
        <family val="2"/>
      </rPr>
      <t>(Santiago de los Caballeros)</t>
    </r>
  </si>
  <si>
    <t xml:space="preserve">AUXILIAR ADMINISTRATIVO </t>
  </si>
  <si>
    <t>División de Desarrollo Curricular y Docente</t>
  </si>
  <si>
    <t>ALEXANDER MIGUEL CALZADO BORGES</t>
  </si>
  <si>
    <t>LEOPOLDO FIDEL GRULLON GUZMAN</t>
  </si>
  <si>
    <t>SOPORTE USUARIO I</t>
  </si>
  <si>
    <t>ALEXANDER RAMOS PEREZ</t>
  </si>
  <si>
    <t>SOPORTE INFORMATICO</t>
  </si>
  <si>
    <t>Departamento de Acreditación y Certificación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</si>
  <si>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</si>
  <si>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</si>
  <si>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</si>
  <si>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</si>
  <si>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</si>
  <si>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</si>
  <si>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JUANA ELENA RODRIGUIEZ VASQUEZ</t>
  </si>
  <si>
    <t>ASISTENTE DE LA DIRECCION GENERAL</t>
  </si>
  <si>
    <t>JUAN FRANCISCO CAMBUMBA PUELLO</t>
  </si>
  <si>
    <t>OBISPO MARTES JAVIER</t>
  </si>
  <si>
    <t>JONATHAN FRANCISCO CORNIELLE HIDALGO</t>
  </si>
  <si>
    <t>RICARDO PÉREZ PIMENTEL</t>
  </si>
  <si>
    <t>IVIS NEWILL MONTERO MATOS</t>
  </si>
  <si>
    <t xml:space="preserve">                                                      SOPORTE ADMINISTRATIVO</t>
  </si>
  <si>
    <t>PAMELA ARACHE</t>
  </si>
  <si>
    <t>EDWARD MARTINEZ POZO</t>
  </si>
  <si>
    <t>VICTOR ALFONSO MORILLO GONZALEZ</t>
  </si>
  <si>
    <t xml:space="preserve">                                     SRA. ALBA IRIS PEÑA MARRERO</t>
  </si>
  <si>
    <t>SubTotal =&gt;</t>
  </si>
  <si>
    <t>Departamento de Formación Virtual</t>
  </si>
  <si>
    <t>JOSTHIN DARIEL ACOSTA MATOS</t>
  </si>
  <si>
    <t>INSTITUTO NACIONAL DE ADMINISTRACIÓN PÚBLICA 
(INAP)
Nomina de Personal Fijo, correspondiente al mes de enero 2023</t>
  </si>
  <si>
    <t>ADAN SAMUEL GERALDO LORENZO</t>
  </si>
  <si>
    <t>ASISTENTE DEL SUBDIRECTOR</t>
  </si>
  <si>
    <t>Genero</t>
  </si>
  <si>
    <t>Total General=&gt;</t>
  </si>
  <si>
    <t>SubTotal = &gt;</t>
  </si>
  <si>
    <t>ENC. DIVISION DE TECNOLOGIAS DE LA INFORMACION Y COMUNICACION</t>
  </si>
  <si>
    <t>ENC. INTERINA DEPTO. DE DESARROLLO INSTITUCIONAL Y CALIDAD</t>
  </si>
  <si>
    <t>M</t>
  </si>
  <si>
    <t>F</t>
  </si>
  <si>
    <r>
      <t xml:space="preserve">INSTITUTO NACIONAL DE ADMINISTRACIÓN PÚBLICA 
</t>
    </r>
    <r>
      <rPr>
        <b/>
        <sz val="12"/>
        <color theme="1"/>
        <rFont val="Segoe UI"/>
        <family val="2"/>
      </rPr>
      <t xml:space="preserve">(INAP)
</t>
    </r>
    <r>
      <rPr>
        <b/>
        <sz val="14"/>
        <color theme="1"/>
        <rFont val="Segoe UI"/>
        <family val="2"/>
      </rPr>
      <t>Nomina de Personal en Periodo de Prueba, correspondiente al mes enero 2023</t>
    </r>
  </si>
  <si>
    <t>Capitulo:
221</t>
  </si>
  <si>
    <t>UE:
002</t>
  </si>
  <si>
    <t>Sub-Programa 02</t>
  </si>
  <si>
    <t>Cuenta 2.1.1.2.05</t>
  </si>
  <si>
    <t>Departamento Tecnico Academico</t>
  </si>
  <si>
    <t xml:space="preserve">Genero </t>
  </si>
  <si>
    <t>HILDA ARASELIS CASTRO HUGGINS</t>
  </si>
  <si>
    <t>ANALISTA DE ACREDITACION Y CERTIFICACION</t>
  </si>
  <si>
    <t>SERVIDOR PUBLICO CONTRATADO</t>
  </si>
  <si>
    <t>Sub Total=&gt;</t>
  </si>
  <si>
    <t xml:space="preserve">                              SOPORTE ADMINISTRATIVO</t>
  </si>
  <si>
    <t>JULANY VALENTINA CUESTA GUZMAN</t>
  </si>
  <si>
    <t>COORDINADOR TECNICO GRAL</t>
  </si>
  <si>
    <t>Departamento Planificacion y Desarrollo</t>
  </si>
  <si>
    <t>ANA LUISA ROMERO</t>
  </si>
  <si>
    <t>ANALISTA DE DESARROLLO INSTITUCIONAL</t>
  </si>
  <si>
    <t>INSTITUTO NACIONAL DE ADMINISTRACIÓN PÚBLICA 
(INAP)
Nomina de Personal de Vigilancia, correspondiente al mes de enero 2023</t>
  </si>
  <si>
    <t>Cuenta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</si>
  <si>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</si>
  <si>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</si>
  <si>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</si>
  <si>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</si>
  <si>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</si>
  <si>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</si>
  <si>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</si>
  <si>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YAIRENIS PAREDES CASTILLO</t>
  </si>
  <si>
    <t>HECTOR DE LEON LORENZO</t>
  </si>
  <si>
    <t>LUIS MANUEL CUEVAS PEÑA</t>
  </si>
  <si>
    <t>SEGURIDAD</t>
  </si>
  <si>
    <t>ROSA MARIA GACRCIA CEPEDA</t>
  </si>
  <si>
    <t>ALEXANDER REYES GOMEZ</t>
  </si>
  <si>
    <t>Total General =&gt;</t>
  </si>
  <si>
    <r>
      <t xml:space="preserve">INSTITUTO NACIONAL DE ADMINISTRACIÓN PÚBLICA 
(INAP)
</t>
    </r>
    <r>
      <rPr>
        <b/>
        <sz val="14"/>
        <color theme="1"/>
        <rFont val="Segoe UI"/>
        <family val="2"/>
      </rPr>
      <t>Nomina de Personal de Carácter Eventual, correspondiente al mes de enero 2023</t>
    </r>
  </si>
  <si>
    <t>Cuenta 2.1.1.2.09</t>
  </si>
  <si>
    <t>JOSE LUIS VAZQUEZ MILIANO</t>
  </si>
  <si>
    <t>ASESOR (A)</t>
  </si>
  <si>
    <t>SERVIDOR PÚBLICO CONTRATADO</t>
  </si>
  <si>
    <t>MARTIN APOLONIO SANCHEZ ARTILES</t>
  </si>
  <si>
    <t>Sub total =&gt;</t>
  </si>
  <si>
    <t>RUT SOLANGE GUZMAN ADAMES</t>
  </si>
  <si>
    <t xml:space="preserve"> Total General =&gt;</t>
  </si>
  <si>
    <t xml:space="preserve">                             SOPORTE ADMINISTRATIVO</t>
  </si>
  <si>
    <t>INSTITUTO NACIONAL DE ADMINISTRACIÓN PÚBLICA 
(INAP)
Nomina de Personal Contratado con Carácter Temporal, correspondientes al mes de enero 2023</t>
  </si>
  <si>
    <t>Cuenta 2.1.1.2.0.8</t>
  </si>
  <si>
    <t>Nombramiento Temporal</t>
  </si>
  <si>
    <t>CRISTIAN ARTURO SANTANA PEÑA</t>
  </si>
  <si>
    <t>PERIODISTA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</si>
  <si>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</si>
  <si>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</si>
  <si>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</si>
  <si>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</si>
  <si>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</si>
  <si>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</si>
  <si>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</si>
  <si>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</si>
  <si>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>Sub Total =&gt;</t>
  </si>
  <si>
    <t xml:space="preserve">                           </t>
  </si>
  <si>
    <t>DIANA STEFANY MARCANO TAVAREZ</t>
  </si>
  <si>
    <t>ENC. RECURSOS HUMANOS</t>
  </si>
  <si>
    <t>03/09/2022- 03/03/2023</t>
  </si>
  <si>
    <t>Seccion de Compras y Contrataciones</t>
  </si>
  <si>
    <t>KARIN ALBENYS FLORENTINO PEREZ</t>
  </si>
  <si>
    <t>ENC. SECCION DE COMPRAS</t>
  </si>
  <si>
    <t>01/07/2022 - 01/01/2023</t>
  </si>
  <si>
    <t>EUGENIO EMILIO MORETA PEREZ</t>
  </si>
  <si>
    <t>01/07/2022- 01/01/2023</t>
  </si>
  <si>
    <t>Departamento Gestion de la Formacion</t>
  </si>
  <si>
    <t>MANUEL MONEGRO INFANTE</t>
  </si>
  <si>
    <t>01/08/2022- 01/02/2023</t>
  </si>
  <si>
    <t>MABEL ARLETTE FERNANDEZ MATEO</t>
  </si>
  <si>
    <t>Departamento de Investigacion</t>
  </si>
  <si>
    <t>JOSMAIRY ESTEFANIA MONTOLIO PEREZ</t>
  </si>
  <si>
    <t>ENC. DPTO. INVESTIGACION</t>
  </si>
  <si>
    <t>16/09/2022- 16/03/2023</t>
  </si>
  <si>
    <t>CARMEN DAIANA GONZALEZ MOREL</t>
  </si>
  <si>
    <t>ANALISTA DE INVESTIGACION</t>
  </si>
  <si>
    <t>Division Administrativa</t>
  </si>
  <si>
    <t>HALINSON HIPOLITO DE LA CRUZ JIMENEZ</t>
  </si>
  <si>
    <t>ENC. DIVISION ADMINISTRATIVA</t>
  </si>
  <si>
    <t>JUAN DE LA ROSA BELLO CUEVAS</t>
  </si>
  <si>
    <t>FAUSTINA PÉREZ DE CASTILLO</t>
  </si>
  <si>
    <t>COORDINADORA ACADEMICO</t>
  </si>
  <si>
    <t>10/08/2022- 10/02/2023</t>
  </si>
  <si>
    <t>YANIRIS ALTAGRACIA ESPINAL JORGE</t>
  </si>
  <si>
    <t>15/06/2022- 15/12/2022</t>
  </si>
  <si>
    <t>BRAULIO RAFAEL JIMENEZ VELEZ</t>
  </si>
  <si>
    <t>EVELYN AMADOR CASTILLO</t>
  </si>
  <si>
    <t>Dpto.  Gestión de la Formación</t>
  </si>
  <si>
    <t>DEANNYS MILAGROS GONZALEZ JIMENEZ</t>
  </si>
  <si>
    <t>EVELYN DE LOS ANGELES CHAMAH MARTIN</t>
  </si>
  <si>
    <t>ENCARGADO ACADEMICO</t>
  </si>
  <si>
    <t>ELSA ALEJANDRINA CARRASCO VARGAS</t>
  </si>
  <si>
    <t>ENCARGADO DIVISION REGISTRO Y ADMISION</t>
  </si>
  <si>
    <t>JULIO CESAR CASTRO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</si>
  <si>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</si>
  <si>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</si>
  <si>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</si>
  <si>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</si>
  <si>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</si>
  <si>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MADELYN MARIA RODRIGUEZ</t>
  </si>
  <si>
    <t>ANALISTA DE ACREDITAICION Y CE</t>
  </si>
  <si>
    <t xml:space="preserve">  </t>
  </si>
  <si>
    <t>MARIO ALBERTO CRUSSET NUÑEZ</t>
  </si>
  <si>
    <t xml:space="preserve">                                      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</si>
</sst>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egoe UI "/>
    </font>
    <font>
      <b/>
      <sz val="20"/>
      <color theme="1"/>
      <name val="Segoe UI "/>
    </font>
    <font>
      <b/>
      <sz val="14"/>
      <color theme="1"/>
      <name val="Segoe UI "/>
    </font>
    <font>
      <sz val="11"/>
      <color theme="1"/>
      <name val="Segoe UI "/>
    </font>
    <font>
      <sz val="11"/>
      <color indexed="8"/>
      <name val="Segoe UI "/>
    </font>
    <font>
      <b/>
      <sz val="11"/>
      <color indexed="8"/>
      <name val="Segoe UI 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1"/>
      <color rgb="FF000000"/>
      <name val="Segoe UI"/>
      <family val="2"/>
    </font>
    <font>
      <sz val="14"/>
      <color theme="1"/>
      <name val="Calibri"/>
      <family val="2"/>
      <scheme val="minor"/>
    </font>
    <font>
      <sz val="11"/>
      <name val="Segoe UI 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i/>
      <sz val="11"/>
      <color rgb="FF000000"/>
      <name val="Segoe UI"/>
      <family val="2"/>
    </font>
    <font>
      <sz val="1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4" fillId="0" borderId="12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center"/>
    </xf>
    <xf numFmtId="4" fontId="5" fillId="0" borderId="0" xfId="0" applyNumberFormat="1" applyFont="1"/>
    <xf numFmtId="0" fontId="7" fillId="0" borderId="0" xfId="0" applyFont="1"/>
    <xf numFmtId="4" fontId="5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43" fontId="2" fillId="0" borderId="0" xfId="1" applyFont="1" applyFill="1" applyAlignment="1">
      <alignment horizontal="right"/>
    </xf>
    <xf numFmtId="0" fontId="6" fillId="0" borderId="0" xfId="0" applyFont="1" applyAlignment="1">
      <alignment horizontal="center" wrapText="1"/>
    </xf>
    <xf numFmtId="43" fontId="6" fillId="0" borderId="0" xfId="1" applyFont="1" applyFill="1" applyAlignment="1">
      <alignment wrapText="1"/>
    </xf>
    <xf numFmtId="0" fontId="5" fillId="0" borderId="0" xfId="0" applyFont="1" applyAlignment="1">
      <alignment wrapText="1"/>
    </xf>
    <xf numFmtId="43" fontId="6" fillId="0" borderId="0" xfId="1" applyFont="1" applyFill="1" applyAlignment="1">
      <alignment horizontal="right" wrapText="1"/>
    </xf>
    <xf numFmtId="4" fontId="7" fillId="0" borderId="0" xfId="0" applyNumberFormat="1" applyFont="1"/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9" fillId="0" borderId="0" xfId="0" applyNumberFormat="1" applyFont="1"/>
    <xf numFmtId="4" fontId="6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3" fontId="6" fillId="0" borderId="14" xfId="1" applyFont="1" applyFill="1" applyBorder="1" applyAlignment="1">
      <alignment horizontal="right" vertical="center" wrapText="1"/>
    </xf>
    <xf numFmtId="2" fontId="6" fillId="0" borderId="0" xfId="1" applyNumberFormat="1" applyFont="1" applyFill="1" applyAlignment="1">
      <alignment wrapText="1"/>
    </xf>
    <xf numFmtId="43" fontId="7" fillId="0" borderId="0" xfId="1" applyFont="1" applyFill="1" applyAlignment="1">
      <alignment wrapText="1"/>
    </xf>
    <xf numFmtId="0" fontId="6" fillId="0" borderId="0" xfId="0" applyFont="1" applyAlignment="1">
      <alignment horizontal="left" wrapText="1"/>
    </xf>
    <xf numFmtId="4" fontId="6" fillId="0" borderId="14" xfId="0" applyNumberFormat="1" applyFont="1" applyBorder="1"/>
    <xf numFmtId="4" fontId="7" fillId="0" borderId="14" xfId="0" applyNumberFormat="1" applyFont="1" applyBorder="1"/>
    <xf numFmtId="43" fontId="7" fillId="0" borderId="0" xfId="1" applyFont="1" applyFill="1" applyAlignment="1">
      <alignment horizontal="right" wrapText="1"/>
    </xf>
    <xf numFmtId="43" fontId="2" fillId="0" borderId="0" xfId="1" applyFont="1" applyFill="1"/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0" fontId="11" fillId="0" borderId="0" xfId="0" applyFont="1"/>
    <xf numFmtId="4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3" fontId="7" fillId="0" borderId="0" xfId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center"/>
    </xf>
    <xf numFmtId="43" fontId="8" fillId="0" borderId="0" xfId="1" applyFont="1" applyFill="1" applyAlignment="1">
      <alignment horizontal="right" wrapText="1"/>
    </xf>
    <xf numFmtId="0" fontId="8" fillId="0" borderId="0" xfId="0" applyFont="1" applyAlignment="1">
      <alignment vertical="center" wrapText="1"/>
    </xf>
    <xf numFmtId="43" fontId="8" fillId="0" borderId="0" xfId="1" applyFont="1"/>
    <xf numFmtId="4" fontId="9" fillId="0" borderId="0" xfId="0" applyNumberFormat="1" applyFont="1" applyAlignment="1">
      <alignment horizontal="right"/>
    </xf>
    <xf numFmtId="43" fontId="7" fillId="0" borderId="14" xfId="1" applyFont="1" applyFill="1" applyBorder="1"/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43" fontId="9" fillId="0" borderId="0" xfId="1" applyFont="1" applyFill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4" fontId="8" fillId="0" borderId="18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43" fontId="8" fillId="0" borderId="0" xfId="1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43" fontId="8" fillId="0" borderId="0" xfId="1" applyFont="1" applyFill="1" applyAlignment="1">
      <alignment wrapText="1"/>
    </xf>
    <xf numFmtId="43" fontId="9" fillId="0" borderId="0" xfId="1" applyFont="1" applyFill="1" applyBorder="1" applyAlignment="1">
      <alignment horizontal="right" wrapText="1"/>
    </xf>
    <xf numFmtId="43" fontId="7" fillId="0" borderId="0" xfId="1" applyFont="1" applyAlignment="1">
      <alignment wrapText="1"/>
    </xf>
    <xf numFmtId="43" fontId="8" fillId="0" borderId="0" xfId="1" applyFont="1" applyFill="1"/>
    <xf numFmtId="43" fontId="7" fillId="0" borderId="0" xfId="1" applyFont="1" applyAlignment="1">
      <alignment horizontal="center" vertical="top" wrapText="1"/>
    </xf>
    <xf numFmtId="43" fontId="7" fillId="0" borderId="0" xfId="1" applyFont="1" applyAlignment="1">
      <alignment vertical="top"/>
    </xf>
    <xf numFmtId="43" fontId="7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2" fillId="0" borderId="0" xfId="0" applyFont="1" applyAlignment="1">
      <alignment wrapText="1"/>
    </xf>
    <xf numFmtId="0" fontId="8" fillId="0" borderId="0" xfId="1" applyNumberFormat="1" applyFont="1" applyFill="1"/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43" fontId="8" fillId="0" borderId="18" xfId="1" applyFont="1" applyFill="1" applyBorder="1" applyAlignment="1">
      <alignment wrapText="1"/>
    </xf>
    <xf numFmtId="4" fontId="8" fillId="0" borderId="18" xfId="0" applyNumberFormat="1" applyFont="1" applyBorder="1"/>
    <xf numFmtId="4" fontId="9" fillId="0" borderId="18" xfId="0" applyNumberFormat="1" applyFont="1" applyBorder="1"/>
    <xf numFmtId="4" fontId="8" fillId="0" borderId="14" xfId="0" applyNumberFormat="1" applyFont="1" applyBorder="1"/>
    <xf numFmtId="4" fontId="9" fillId="0" borderId="14" xfId="0" applyNumberFormat="1" applyFont="1" applyBorder="1"/>
    <xf numFmtId="4" fontId="6" fillId="0" borderId="0" xfId="0" applyNumberFormat="1" applyFont="1" applyAlignment="1">
      <alignment horizontal="right"/>
    </xf>
    <xf numFmtId="43" fontId="5" fillId="0" borderId="0" xfId="1" applyFont="1" applyFill="1" applyAlignment="1">
      <alignment horizontal="right" wrapText="1"/>
    </xf>
    <xf numFmtId="4" fontId="8" fillId="0" borderId="14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4" fontId="9" fillId="0" borderId="14" xfId="0" applyNumberFormat="1" applyFont="1" applyBorder="1" applyAlignment="1">
      <alignment horizontal="right"/>
    </xf>
    <xf numFmtId="43" fontId="6" fillId="0" borderId="18" xfId="1" applyFont="1" applyFill="1" applyBorder="1" applyAlignment="1">
      <alignment wrapText="1"/>
    </xf>
    <xf numFmtId="4" fontId="6" fillId="0" borderId="18" xfId="0" applyNumberFormat="1" applyFont="1" applyBorder="1"/>
    <xf numFmtId="43" fontId="7" fillId="0" borderId="18" xfId="1" applyFont="1" applyFill="1" applyBorder="1" applyAlignment="1">
      <alignment wrapText="1"/>
    </xf>
    <xf numFmtId="43" fontId="8" fillId="0" borderId="14" xfId="1" applyFont="1" applyFill="1" applyBorder="1"/>
    <xf numFmtId="43" fontId="6" fillId="0" borderId="14" xfId="1" applyFont="1" applyFill="1" applyBorder="1" applyAlignment="1">
      <alignment wrapText="1"/>
    </xf>
    <xf numFmtId="43" fontId="8" fillId="0" borderId="14" xfId="1" applyFont="1" applyBorder="1"/>
    <xf numFmtId="43" fontId="9" fillId="0" borderId="14" xfId="1" applyFont="1" applyBorder="1"/>
    <xf numFmtId="2" fontId="6" fillId="0" borderId="14" xfId="1" applyNumberFormat="1" applyFont="1" applyFill="1" applyBorder="1" applyAlignment="1">
      <alignment wrapText="1"/>
    </xf>
    <xf numFmtId="43" fontId="7" fillId="0" borderId="14" xfId="1" applyFont="1" applyFill="1" applyBorder="1" applyAlignment="1">
      <alignment wrapText="1"/>
    </xf>
    <xf numFmtId="43" fontId="6" fillId="0" borderId="14" xfId="1" applyFont="1" applyFill="1" applyBorder="1" applyAlignment="1">
      <alignment horizontal="right" wrapText="1"/>
    </xf>
    <xf numFmtId="43" fontId="7" fillId="0" borderId="14" xfId="1" applyFont="1" applyFill="1" applyBorder="1" applyAlignment="1">
      <alignment horizontal="right" wrapText="1"/>
    </xf>
    <xf numFmtId="43" fontId="6" fillId="0" borderId="14" xfId="1" applyFont="1" applyFill="1" applyBorder="1" applyAlignment="1">
      <alignment horizontal="right"/>
    </xf>
    <xf numFmtId="43" fontId="2" fillId="0" borderId="14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right" wrapText="1"/>
    </xf>
    <xf numFmtId="43" fontId="6" fillId="0" borderId="18" xfId="1" applyFont="1" applyFill="1" applyBorder="1" applyAlignment="1">
      <alignment horizontal="right" wrapText="1"/>
    </xf>
    <xf numFmtId="43" fontId="9" fillId="0" borderId="18" xfId="1" applyFont="1" applyFill="1" applyBorder="1" applyAlignment="1">
      <alignment horizontal="right" wrapText="1"/>
    </xf>
    <xf numFmtId="43" fontId="8" fillId="0" borderId="14" xfId="1" applyFont="1" applyFill="1" applyBorder="1" applyAlignment="1">
      <alignment horizontal="right" wrapText="1"/>
    </xf>
    <xf numFmtId="43" fontId="9" fillId="0" borderId="14" xfId="1" applyFont="1" applyFill="1" applyBorder="1" applyAlignment="1">
      <alignment horizontal="right"/>
    </xf>
    <xf numFmtId="4" fontId="9" fillId="0" borderId="18" xfId="0" applyNumberFormat="1" applyFont="1" applyBorder="1" applyAlignment="1">
      <alignment horizontal="right"/>
    </xf>
    <xf numFmtId="43" fontId="7" fillId="0" borderId="0" xfId="1" applyFont="1" applyFill="1" applyAlignment="1">
      <alignment horizontal="center"/>
    </xf>
    <xf numFmtId="43" fontId="7" fillId="0" borderId="18" xfId="1" applyFont="1" applyFill="1" applyBorder="1" applyAlignment="1">
      <alignment horizontal="right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43" fontId="8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3" fontId="9" fillId="0" borderId="0" xfId="1" applyFont="1" applyAlignment="1">
      <alignment wrapText="1"/>
    </xf>
    <xf numFmtId="4" fontId="9" fillId="0" borderId="19" xfId="0" applyNumberFormat="1" applyFont="1" applyBorder="1" applyAlignment="1">
      <alignment horizontal="right"/>
    </xf>
    <xf numFmtId="43" fontId="9" fillId="0" borderId="0" xfId="1" applyFont="1"/>
    <xf numFmtId="43" fontId="9" fillId="0" borderId="0" xfId="1" applyFont="1" applyAlignment="1">
      <alignment horizontal="center"/>
    </xf>
    <xf numFmtId="4" fontId="9" fillId="0" borderId="20" xfId="0" applyNumberFormat="1" applyFont="1" applyBorder="1" applyAlignment="1">
      <alignment horizontal="right"/>
    </xf>
    <xf numFmtId="43" fontId="9" fillId="0" borderId="0" xfId="1" applyFont="1" applyBorder="1"/>
    <xf numFmtId="43" fontId="7" fillId="0" borderId="0" xfId="1" applyFont="1" applyBorder="1"/>
    <xf numFmtId="43" fontId="9" fillId="0" borderId="0" xfId="1" applyFont="1" applyFill="1" applyBorder="1"/>
    <xf numFmtId="43" fontId="9" fillId="0" borderId="19" xfId="1" applyFont="1" applyBorder="1"/>
    <xf numFmtId="43" fontId="9" fillId="0" borderId="19" xfId="1" applyFont="1" applyFill="1" applyBorder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2" fontId="8" fillId="0" borderId="0" xfId="1" applyNumberFormat="1" applyFont="1" applyFill="1" applyBorder="1" applyAlignment="1">
      <alignment horizontal="right" wrapText="1"/>
    </xf>
    <xf numFmtId="43" fontId="9" fillId="0" borderId="14" xfId="1" applyFont="1" applyFill="1" applyBorder="1" applyAlignment="1">
      <alignment horizontal="right" wrapText="1"/>
    </xf>
    <xf numFmtId="43" fontId="9" fillId="0" borderId="14" xfId="1" applyFont="1" applyFill="1" applyBorder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Fill="1" applyAlignment="1">
      <alignment wrapText="1"/>
    </xf>
    <xf numFmtId="43" fontId="8" fillId="0" borderId="0" xfId="1" applyFont="1" applyAlignment="1">
      <alignment horizontal="center"/>
    </xf>
    <xf numFmtId="43" fontId="8" fillId="0" borderId="0" xfId="1" applyFont="1" applyBorder="1"/>
    <xf numFmtId="43" fontId="9" fillId="0" borderId="24" xfId="1" applyFont="1" applyBorder="1"/>
    <xf numFmtId="0" fontId="13" fillId="0" borderId="0" xfId="0" applyFont="1"/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8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3" fontId="6" fillId="0" borderId="0" xfId="1" applyFont="1" applyAlignment="1">
      <alignment horizontal="right" wrapText="1"/>
    </xf>
    <xf numFmtId="43" fontId="6" fillId="0" borderId="14" xfId="1" applyFont="1" applyBorder="1" applyAlignment="1">
      <alignment horizontal="right" wrapText="1"/>
    </xf>
    <xf numFmtId="43" fontId="7" fillId="0" borderId="0" xfId="1" applyFont="1" applyFill="1" applyBorder="1" applyAlignment="1">
      <alignment horizontal="right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2" fontId="7" fillId="0" borderId="0" xfId="1" applyNumberFormat="1" applyFont="1" applyFill="1" applyBorder="1" applyAlignment="1">
      <alignment horizontal="right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43" fontId="8" fillId="0" borderId="0" xfId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3" fontId="8" fillId="0" borderId="14" xfId="1" applyFont="1" applyFill="1" applyBorder="1" applyAlignment="1">
      <alignment horizontal="right"/>
    </xf>
    <xf numFmtId="0" fontId="18" fillId="0" borderId="0" xfId="0" applyFont="1" applyAlignment="1">
      <alignment horizontal="center" wrapText="1"/>
    </xf>
    <xf numFmtId="4" fontId="18" fillId="0" borderId="20" xfId="0" applyNumberFormat="1" applyFont="1" applyBorder="1"/>
    <xf numFmtId="4" fontId="18" fillId="0" borderId="0" xfId="0" applyNumberFormat="1" applyFont="1"/>
    <xf numFmtId="4" fontId="18" fillId="0" borderId="0" xfId="0" applyNumberFormat="1" applyFont="1" applyAlignment="1">
      <alignment horizontal="center"/>
    </xf>
    <xf numFmtId="43" fontId="18" fillId="0" borderId="0" xfId="0" applyNumberFormat="1" applyFont="1"/>
    <xf numFmtId="4" fontId="13" fillId="0" borderId="14" xfId="0" applyNumberFormat="1" applyFont="1" applyBorder="1" applyAlignment="1">
      <alignment horizontal="center"/>
    </xf>
    <xf numFmtId="43" fontId="7" fillId="0" borderId="0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137878</xdr:colOff>
      <xdr:row>0</xdr:row>
      <xdr:rowOff>161924</xdr:rowOff>
    </xdr:from>
    <xdr:to>
      <xdr:col>0</xdr:col>
      <xdr:colOff>988331</xdr:colOff>
      <xdr:row>5</xdr:row>
      <xdr:rowOff>71767</xdr:rowOff>
    </xdr:to>
    <xdr:pic>
      <xdr:nvPicPr>
        <xdr:cNvPr id="2" name="Imagen 1" descr="Logo INAP (Sin nombre) Transparente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78" y="552449"/>
          <a:ext cx="852721" cy="86234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1850571</xdr:colOff>
      <xdr:row>205</xdr:row>
      <xdr:rowOff>13607</xdr:rowOff>
    </xdr:from>
    <xdr:to>
      <xdr:col>6</xdr:col>
      <xdr:colOff>1251857</xdr:colOff>
      <xdr:row>205</xdr:row>
      <xdr:rowOff>13607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359446" y="82150857"/>
          <a:ext cx="31319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3629</xdr:colOff>
      <xdr:row>200</xdr:row>
      <xdr:rowOff>0</xdr:rowOff>
    </xdr:from>
    <xdr:to>
      <xdr:col>1</xdr:col>
      <xdr:colOff>1945821</xdr:colOff>
      <xdr:row>200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14879" y="80803750"/>
          <a:ext cx="19421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179379</xdr:colOff>
      <xdr:row>0</xdr:row>
      <xdr:rowOff>171449</xdr:rowOff>
    </xdr:from>
    <xdr:to>
      <xdr:col>1</xdr:col>
      <xdr:colOff>266018</xdr:colOff>
      <xdr:row>5</xdr:row>
      <xdr:rowOff>152400</xdr:rowOff>
    </xdr:to>
    <xdr:pic>
      <xdr:nvPicPr>
        <xdr:cNvPr id="2" name="Imagen 1" descr="Logo INAP (Sin nombre) Transparente-01">
          <a:extLst>
            <a:ext uri="{FF2B5EF4-FFF2-40B4-BE49-F238E27FC236}">
              <a16:creationId xmlns:a16="http://schemas.microsoft.com/office/drawing/2014/main" id="{72A058B0-7B69-469B-9E55-75E6A74E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79" y="171449"/>
          <a:ext cx="848639" cy="93345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313764</xdr:colOff>
      <xdr:row>30</xdr:row>
      <xdr:rowOff>0</xdr:rowOff>
    </xdr:from>
    <xdr:to>
      <xdr:col>7</xdr:col>
      <xdr:colOff>369794</xdr:colOff>
      <xdr:row>30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3DE2580-30A8-4AD6-BFF8-F8446C44360A}"/>
            </a:ext>
          </a:extLst>
        </xdr:cNvPr>
        <xdr:cNvCxnSpPr/>
      </xdr:nvCxnSpPr>
      <xdr:spPr>
        <a:xfrm>
          <a:off x="6619314" y="8496300"/>
          <a:ext cx="39517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1768929</xdr:colOff>
      <xdr:row>25</xdr:row>
      <xdr:rowOff>0</xdr:rowOff>
    </xdr:from>
    <xdr:to>
      <xdr:col>1</xdr:col>
      <xdr:colOff>1945821</xdr:colOff>
      <xdr:row>25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50E368E-2A02-46DB-A14D-C6BC51B683D4}"/>
            </a:ext>
          </a:extLst>
        </xdr:cNvPr>
        <xdr:cNvCxnSpPr/>
      </xdr:nvCxnSpPr>
      <xdr:spPr>
        <a:xfrm>
          <a:off x="1140279" y="7162800"/>
          <a:ext cx="19485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91793</xdr:colOff>
      <xdr:row>0</xdr:row>
      <xdr:rowOff>149552</xdr:rowOff>
    </xdr:from>
    <xdr:to>
      <xdr:col>1</xdr:col>
      <xdr:colOff>181937</xdr:colOff>
      <xdr:row>5</xdr:row>
      <xdr:rowOff>130503</xdr:rowOff>
    </xdr:to>
    <xdr:pic>
      <xdr:nvPicPr>
        <xdr:cNvPr id="2" name="Imagen 1" descr="Logo INAP (Sin nombre) Transparente-01">
          <a:extLst>
            <a:ext uri="{FF2B5EF4-FFF2-40B4-BE49-F238E27FC236}">
              <a16:creationId xmlns:a16="http://schemas.microsoft.com/office/drawing/2014/main" id="{8F95663C-3376-4092-9FAF-83F7A875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3" y="149552"/>
          <a:ext cx="852144" cy="93345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300625</xdr:colOff>
      <xdr:row>29</xdr:row>
      <xdr:rowOff>0</xdr:rowOff>
    </xdr:from>
    <xdr:to>
      <xdr:col>6</xdr:col>
      <xdr:colOff>1001980</xdr:colOff>
      <xdr:row>29</xdr:row>
      <xdr:rowOff>185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71C910B-2840-4863-B2B2-D3B3FC858BFA}"/>
            </a:ext>
          </a:extLst>
        </xdr:cNvPr>
        <xdr:cNvCxnSpPr/>
      </xdr:nvCxnSpPr>
      <xdr:spPr>
        <a:xfrm flipV="1">
          <a:off x="6739525" y="7943850"/>
          <a:ext cx="426370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124</xdr:colOff>
      <xdr:row>24</xdr:row>
      <xdr:rowOff>0</xdr:rowOff>
    </xdr:from>
    <xdr:to>
      <xdr:col>1</xdr:col>
      <xdr:colOff>1945821</xdr:colOff>
      <xdr:row>24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552935D-8DE3-4AF0-8AA1-A58F414103B3}"/>
            </a:ext>
          </a:extLst>
        </xdr:cNvPr>
        <xdr:cNvCxnSpPr/>
      </xdr:nvCxnSpPr>
      <xdr:spPr>
        <a:xfrm>
          <a:off x="1047874" y="6553200"/>
          <a:ext cx="194569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91793</xdr:colOff>
      <xdr:row>0</xdr:row>
      <xdr:rowOff>149552</xdr:rowOff>
    </xdr:from>
    <xdr:to>
      <xdr:col>0</xdr:col>
      <xdr:colOff>943937</xdr:colOff>
      <xdr:row>5</xdr:row>
      <xdr:rowOff>132184</xdr:rowOff>
    </xdr:to>
    <xdr:pic>
      <xdr:nvPicPr>
        <xdr:cNvPr id="2" name="Imagen 1" descr="Logo INAP (Sin nombre) Transparente-01">
          <a:extLst>
            <a:ext uri="{FF2B5EF4-FFF2-40B4-BE49-F238E27FC236}">
              <a16:creationId xmlns:a16="http://schemas.microsoft.com/office/drawing/2014/main" id="{7CFF78DE-2992-4299-9A3A-6A245561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3" y="149552"/>
          <a:ext cx="852144" cy="93513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795430</xdr:colOff>
      <xdr:row>73</xdr:row>
      <xdr:rowOff>0</xdr:rowOff>
    </xdr:from>
    <xdr:to>
      <xdr:col>6</xdr:col>
      <xdr:colOff>1472046</xdr:colOff>
      <xdr:row>73</xdr:row>
      <xdr:rowOff>185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624040F-94CC-4DCE-93AF-1D2F34A89C5C}"/>
            </a:ext>
          </a:extLst>
        </xdr:cNvPr>
        <xdr:cNvCxnSpPr/>
      </xdr:nvCxnSpPr>
      <xdr:spPr>
        <a:xfrm flipV="1">
          <a:off x="7939180" y="28594050"/>
          <a:ext cx="3172166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1768929</xdr:colOff>
      <xdr:row>68</xdr:row>
      <xdr:rowOff>0</xdr:rowOff>
    </xdr:from>
    <xdr:to>
      <xdr:col>1</xdr:col>
      <xdr:colOff>1945821</xdr:colOff>
      <xdr:row>68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EE9191B-93F2-4C8C-94C1-3BE5CCBA256F}"/>
            </a:ext>
          </a:extLst>
        </xdr:cNvPr>
        <xdr:cNvCxnSpPr/>
      </xdr:nvCxnSpPr>
      <xdr:spPr>
        <a:xfrm>
          <a:off x="1168854" y="27355800"/>
          <a:ext cx="19485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91793</xdr:colOff>
      <xdr:row>0</xdr:row>
      <xdr:rowOff>149552</xdr:rowOff>
    </xdr:from>
    <xdr:to>
      <xdr:col>1</xdr:col>
      <xdr:colOff>181937</xdr:colOff>
      <xdr:row>5</xdr:row>
      <xdr:rowOff>130503</xdr:rowOff>
    </xdr:to>
    <xdr:pic>
      <xdr:nvPicPr>
        <xdr:cNvPr id="2" name="Imagen 1" descr="Logo INAP (Sin nombre) Transparente-01">
          <a:extLst>
            <a:ext uri="{FF2B5EF4-FFF2-40B4-BE49-F238E27FC236}">
              <a16:creationId xmlns:a16="http://schemas.microsoft.com/office/drawing/2014/main" id="{0D6D55A4-C684-45D0-A1A7-17CBF6A3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3" y="149552"/>
          <a:ext cx="852144" cy="93345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164553</xdr:colOff>
      <xdr:row>25</xdr:row>
      <xdr:rowOff>0</xdr:rowOff>
    </xdr:from>
    <xdr:to>
      <xdr:col>6</xdr:col>
      <xdr:colOff>667987</xdr:colOff>
      <xdr:row>25</xdr:row>
      <xdr:rowOff>185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B49E30-8AF8-4278-A27F-E41E6921810A}"/>
            </a:ext>
          </a:extLst>
        </xdr:cNvPr>
        <xdr:cNvCxnSpPr/>
      </xdr:nvCxnSpPr>
      <xdr:spPr>
        <a:xfrm flipV="1">
          <a:off x="7813128" y="6962775"/>
          <a:ext cx="3961009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1768929</xdr:colOff>
      <xdr:row>20</xdr:row>
      <xdr:rowOff>0</xdr:rowOff>
    </xdr:from>
    <xdr:to>
      <xdr:col>1</xdr:col>
      <xdr:colOff>1945821</xdr:colOff>
      <xdr:row>20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653E306-61D1-4EC2-BBF1-E191D6180FFE}"/>
            </a:ext>
          </a:extLst>
        </xdr:cNvPr>
        <xdr:cNvCxnSpPr/>
      </xdr:nvCxnSpPr>
      <xdr:spPr>
        <a:xfrm>
          <a:off x="1197429" y="5629275"/>
          <a:ext cx="19485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91793</xdr:colOff>
      <xdr:row>0</xdr:row>
      <xdr:rowOff>149552</xdr:rowOff>
    </xdr:from>
    <xdr:to>
      <xdr:col>0</xdr:col>
      <xdr:colOff>943937</xdr:colOff>
      <xdr:row>5</xdr:row>
      <xdr:rowOff>130503</xdr:rowOff>
    </xdr:to>
    <xdr:pic>
      <xdr:nvPicPr>
        <xdr:cNvPr id="2" name="Imagen 1" descr="Logo INAP (Sin nombre) Transparente-01">
          <a:extLst>
            <a:ext uri="{FF2B5EF4-FFF2-40B4-BE49-F238E27FC236}">
              <a16:creationId xmlns:a16="http://schemas.microsoft.com/office/drawing/2014/main" id="{477B835E-128F-436D-A04B-E38F3F066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3" y="149552"/>
          <a:ext cx="852144" cy="93345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164553</xdr:colOff>
      <xdr:row>29</xdr:row>
      <xdr:rowOff>0</xdr:rowOff>
    </xdr:from>
    <xdr:to>
      <xdr:col>6</xdr:col>
      <xdr:colOff>667987</xdr:colOff>
      <xdr:row>29</xdr:row>
      <xdr:rowOff>185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298CBA-FF3D-4835-9913-DF81C083932C}"/>
            </a:ext>
          </a:extLst>
        </xdr:cNvPr>
        <xdr:cNvCxnSpPr/>
      </xdr:nvCxnSpPr>
      <xdr:spPr>
        <a:xfrm flipV="1">
          <a:off x="7927428" y="8515350"/>
          <a:ext cx="3961009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1768929</xdr:colOff>
      <xdr:row>24</xdr:row>
      <xdr:rowOff>0</xdr:rowOff>
    </xdr:from>
    <xdr:to>
      <xdr:col>1</xdr:col>
      <xdr:colOff>1945821</xdr:colOff>
      <xdr:row>24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3728922-BDCE-4086-A724-65BC3B73610C}"/>
            </a:ext>
          </a:extLst>
        </xdr:cNvPr>
        <xdr:cNvCxnSpPr/>
      </xdr:nvCxnSpPr>
      <xdr:spPr>
        <a:xfrm>
          <a:off x="1168854" y="7181850"/>
          <a:ext cx="19485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opLeftCell="A8" zoomScale="85" zoomScaleNormal="85" zoomScaleSheetLayoutView="35" workbookViewId="0">
      <selection activeCell="C14" sqref="C14"/>
    </sheetView>
  </sheetViews>
  <sheetFormatPr baseColWidth="10" defaultRowHeight="15"/>
  <cols>
    <col min="1" max="1" width="16.5703125" style="41" customWidth="1"/>
    <col min="2" max="2" width="52.140625" customWidth="1"/>
    <col min="3" max="3" width="46.140625" customWidth="1"/>
    <col min="4" max="4" width="17.28515625" style="41" customWidth="1"/>
    <col min="5" max="5" width="38.5703125" customWidth="1"/>
    <col min="6" max="6" width="17.28515625" customWidth="1"/>
    <col min="7" max="7" width="21.28515625" customWidth="1"/>
    <col min="8" max="8" width="19.5703125" customWidth="1"/>
    <col min="9" max="9" width="19.28515625" customWidth="1"/>
    <col min="10" max="10" width="19.42578125" customWidth="1"/>
    <col min="11" max="11" width="19.28515625" customWidth="1"/>
    <col min="12" max="12" width="20.5703125" customWidth="1"/>
    <col min="13" max="13" width="24" customWidth="1"/>
  </cols>
  <sheetData>
    <row r="1" spans="1:13" ht="15" customHeight="1">
      <c r="A1" s="121" t="s">
        <v>233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</row>
    <row r="2" spans="1:13" ht="15" customHeight="1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</row>
    <row r="3" spans="1:13" ht="15" customHeight="1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3" ht="15" customHeight="1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15" customHeight="1">
      <c r="A5" s="124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6"/>
    </row>
    <row r="6" spans="1:13" ht="34.5" customHeight="1" thickBot="1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9"/>
    </row>
    <row r="7" spans="1:13" s="39" customFormat="1" ht="50.1" customHeight="1" thickBot="1">
      <c r="A7" s="44" t="s">
        <v>95</v>
      </c>
      <c r="B7" s="45" t="s">
        <v>151</v>
      </c>
      <c r="C7" s="45" t="s">
        <v>0</v>
      </c>
      <c r="D7" s="45"/>
      <c r="E7" s="45" t="s">
        <v>96</v>
      </c>
      <c r="F7" s="45" t="s">
        <v>1</v>
      </c>
      <c r="G7" s="45" t="s">
        <v>152</v>
      </c>
      <c r="H7" s="45" t="s">
        <v>2</v>
      </c>
      <c r="I7" s="45" t="s">
        <v>3</v>
      </c>
      <c r="J7" s="45" t="s">
        <v>4</v>
      </c>
      <c r="K7" s="45" t="s">
        <v>5</v>
      </c>
      <c r="L7" s="45"/>
      <c r="M7" s="46"/>
    </row>
    <row r="8" spans="1:13" ht="30" customHeight="1" thickBot="1">
      <c r="A8" s="130" t="s">
        <v>92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1:13" ht="30" customHeight="1" thickBot="1">
      <c r="A9" s="1" t="s">
        <v>6</v>
      </c>
      <c r="B9" s="1" t="s">
        <v>7</v>
      </c>
      <c r="C9" s="1" t="s">
        <v>8</v>
      </c>
      <c r="D9" s="1" t="s">
        <v>236</v>
      </c>
      <c r="E9" s="1" t="s">
        <v>9</v>
      </c>
      <c r="F9" s="1" t="s">
        <v>10</v>
      </c>
      <c r="G9" s="1" t="s">
        <v>149</v>
      </c>
      <c r="H9" s="1" t="s">
        <v>11</v>
      </c>
      <c r="I9" s="1" t="s">
        <v>12</v>
      </c>
      <c r="J9" s="1" t="s">
        <v>13</v>
      </c>
      <c r="K9" s="1" t="s">
        <v>147</v>
      </c>
      <c r="L9" s="1" t="s">
        <v>150</v>
      </c>
      <c r="M9" s="1" t="s">
        <v>148</v>
      </c>
    </row>
    <row r="10" spans="1:13" ht="30" customHeight="1">
      <c r="A10" s="4">
        <v>1</v>
      </c>
      <c r="B10" s="11" t="s">
        <v>14</v>
      </c>
      <c r="C10" s="11" t="s">
        <v>15</v>
      </c>
      <c r="D10" s="15" t="s">
        <v>241</v>
      </c>
      <c r="E10" s="12" t="s">
        <v>16</v>
      </c>
      <c r="F10" s="13">
        <v>500091</v>
      </c>
      <c r="G10" s="87">
        <v>225000</v>
      </c>
      <c r="H10" s="87">
        <v>6457.5</v>
      </c>
      <c r="I10" s="87">
        <v>4943.8</v>
      </c>
      <c r="J10" s="87">
        <v>41604.43</v>
      </c>
      <c r="K10" s="87">
        <v>1537.45</v>
      </c>
      <c r="L10" s="87">
        <f>+H10+I10+J10+K10</f>
        <v>54543.179999999993</v>
      </c>
      <c r="M10" s="52">
        <f t="shared" ref="M10:M18" si="0">+G10-L10</f>
        <v>170456.82</v>
      </c>
    </row>
    <row r="11" spans="1:13" ht="30" customHeight="1">
      <c r="A11" s="4">
        <v>2</v>
      </c>
      <c r="B11" s="11" t="s">
        <v>99</v>
      </c>
      <c r="C11" s="11" t="s">
        <v>98</v>
      </c>
      <c r="D11" s="15" t="s">
        <v>241</v>
      </c>
      <c r="E11" s="3" t="s">
        <v>17</v>
      </c>
      <c r="F11" s="13">
        <v>500103</v>
      </c>
      <c r="G11" s="87">
        <v>40000</v>
      </c>
      <c r="H11" s="87">
        <v>1148</v>
      </c>
      <c r="I11" s="87">
        <v>1216</v>
      </c>
      <c r="J11" s="87">
        <v>442.65</v>
      </c>
      <c r="K11" s="87">
        <v>739.5</v>
      </c>
      <c r="L11" s="87">
        <v>3546.15</v>
      </c>
      <c r="M11" s="52">
        <f t="shared" si="0"/>
        <v>36453.85</v>
      </c>
    </row>
    <row r="12" spans="1:13" ht="30" customHeight="1">
      <c r="A12" s="4">
        <v>3</v>
      </c>
      <c r="B12" s="11" t="s">
        <v>18</v>
      </c>
      <c r="C12" s="11" t="s">
        <v>19</v>
      </c>
      <c r="D12" s="15" t="s">
        <v>242</v>
      </c>
      <c r="E12" s="11" t="s">
        <v>20</v>
      </c>
      <c r="F12" s="15">
        <v>500069</v>
      </c>
      <c r="G12" s="87">
        <v>49000</v>
      </c>
      <c r="H12" s="87">
        <v>1406.3</v>
      </c>
      <c r="I12" s="87">
        <v>1489.6</v>
      </c>
      <c r="J12" s="87">
        <v>1712.87</v>
      </c>
      <c r="K12" s="87">
        <v>5106.41</v>
      </c>
      <c r="L12" s="87">
        <f t="shared" ref="L12:L16" si="1">+H12+I12+J12+K12</f>
        <v>9715.18</v>
      </c>
      <c r="M12" s="52">
        <f t="shared" si="0"/>
        <v>39284.82</v>
      </c>
    </row>
    <row r="13" spans="1:13" ht="30" customHeight="1">
      <c r="A13" s="4">
        <v>4</v>
      </c>
      <c r="B13" s="11" t="s">
        <v>21</v>
      </c>
      <c r="C13" s="11" t="s">
        <v>104</v>
      </c>
      <c r="D13" s="15" t="s">
        <v>242</v>
      </c>
      <c r="E13" s="3" t="s">
        <v>20</v>
      </c>
      <c r="F13" s="13">
        <v>500034</v>
      </c>
      <c r="G13" s="87">
        <v>70000</v>
      </c>
      <c r="H13" s="87">
        <f>G13*0.0287</f>
        <v>2009</v>
      </c>
      <c r="I13" s="87">
        <f>IF(G13&lt;75829.93,G13*0.0304,2305.23)</f>
        <v>2128</v>
      </c>
      <c r="J13" s="87">
        <v>5368.48</v>
      </c>
      <c r="K13" s="87">
        <v>125</v>
      </c>
      <c r="L13" s="87">
        <f t="shared" si="1"/>
        <v>9630.48</v>
      </c>
      <c r="M13" s="52">
        <f t="shared" si="0"/>
        <v>60369.520000000004</v>
      </c>
    </row>
    <row r="14" spans="1:13" ht="30" customHeight="1">
      <c r="A14" s="4">
        <v>5</v>
      </c>
      <c r="B14" s="11" t="s">
        <v>125</v>
      </c>
      <c r="C14" s="11" t="s">
        <v>126</v>
      </c>
      <c r="D14" s="15" t="s">
        <v>242</v>
      </c>
      <c r="E14" s="17" t="s">
        <v>17</v>
      </c>
      <c r="F14" s="13">
        <v>500202</v>
      </c>
      <c r="G14" s="87">
        <v>60000</v>
      </c>
      <c r="H14" s="87">
        <v>1722</v>
      </c>
      <c r="I14" s="87">
        <v>1824</v>
      </c>
      <c r="J14" s="87">
        <v>3486.68</v>
      </c>
      <c r="K14" s="87">
        <v>1525</v>
      </c>
      <c r="L14" s="87">
        <f t="shared" si="1"/>
        <v>8557.68</v>
      </c>
      <c r="M14" s="52">
        <f t="shared" si="0"/>
        <v>51442.32</v>
      </c>
    </row>
    <row r="15" spans="1:13" ht="30" customHeight="1">
      <c r="A15" s="4">
        <v>6</v>
      </c>
      <c r="B15" s="11" t="s">
        <v>131</v>
      </c>
      <c r="C15" s="11" t="s">
        <v>132</v>
      </c>
      <c r="D15" s="15" t="s">
        <v>242</v>
      </c>
      <c r="E15" s="17" t="s">
        <v>17</v>
      </c>
      <c r="F15" s="13">
        <v>500225</v>
      </c>
      <c r="G15" s="87">
        <v>100000</v>
      </c>
      <c r="H15" s="87">
        <v>2870</v>
      </c>
      <c r="I15" s="87">
        <v>3040</v>
      </c>
      <c r="J15" s="87">
        <v>12105.37</v>
      </c>
      <c r="K15" s="87">
        <v>25</v>
      </c>
      <c r="L15" s="87">
        <f t="shared" si="1"/>
        <v>18040.370000000003</v>
      </c>
      <c r="M15" s="52">
        <f t="shared" si="0"/>
        <v>81959.63</v>
      </c>
    </row>
    <row r="16" spans="1:13" ht="30" customHeight="1">
      <c r="A16" s="4">
        <v>7</v>
      </c>
      <c r="B16" s="11" t="s">
        <v>154</v>
      </c>
      <c r="C16" s="11" t="s">
        <v>155</v>
      </c>
      <c r="D16" s="15" t="s">
        <v>242</v>
      </c>
      <c r="E16" s="17" t="s">
        <v>17</v>
      </c>
      <c r="F16" s="13">
        <v>500267</v>
      </c>
      <c r="G16" s="87">
        <v>60000</v>
      </c>
      <c r="H16" s="87">
        <v>1722</v>
      </c>
      <c r="I16" s="87">
        <v>1824</v>
      </c>
      <c r="J16" s="87">
        <v>3486.68</v>
      </c>
      <c r="K16" s="87">
        <v>25</v>
      </c>
      <c r="L16" s="87">
        <f t="shared" si="1"/>
        <v>7057.68</v>
      </c>
      <c r="M16" s="52">
        <f t="shared" si="0"/>
        <v>52942.32</v>
      </c>
    </row>
    <row r="17" spans="1:14" ht="30" customHeight="1">
      <c r="A17" s="4">
        <v>8</v>
      </c>
      <c r="B17" s="17" t="s">
        <v>22</v>
      </c>
      <c r="C17" s="2" t="s">
        <v>23</v>
      </c>
      <c r="D17" s="15" t="s">
        <v>242</v>
      </c>
      <c r="E17" s="2" t="s">
        <v>20</v>
      </c>
      <c r="F17" s="4">
        <v>500038</v>
      </c>
      <c r="G17" s="87">
        <v>60000</v>
      </c>
      <c r="H17" s="87">
        <f>G17*0.0287</f>
        <v>1722</v>
      </c>
      <c r="I17" s="87">
        <f>IF(G17&lt;75829.93,G17*0.0304,2305.23)</f>
        <v>1824</v>
      </c>
      <c r="J17" s="87">
        <v>3184.19</v>
      </c>
      <c r="K17" s="87">
        <v>3097.45</v>
      </c>
      <c r="L17" s="87">
        <v>9827.64</v>
      </c>
      <c r="M17" s="52">
        <f t="shared" si="0"/>
        <v>50172.36</v>
      </c>
    </row>
    <row r="18" spans="1:14" ht="30" customHeight="1">
      <c r="A18" s="4">
        <v>9</v>
      </c>
      <c r="B18" s="17" t="s">
        <v>101</v>
      </c>
      <c r="C18" s="17" t="s">
        <v>102</v>
      </c>
      <c r="D18" s="15" t="s">
        <v>242</v>
      </c>
      <c r="E18" s="17" t="s">
        <v>17</v>
      </c>
      <c r="F18" s="4">
        <v>500107</v>
      </c>
      <c r="G18" s="87">
        <v>70000</v>
      </c>
      <c r="H18" s="87">
        <v>2009</v>
      </c>
      <c r="I18" s="87">
        <v>2128</v>
      </c>
      <c r="J18" s="87">
        <v>5368.48</v>
      </c>
      <c r="K18" s="87">
        <v>7421.63</v>
      </c>
      <c r="L18" s="87">
        <f>SUM(H18:K18)</f>
        <v>16927.11</v>
      </c>
      <c r="M18" s="52">
        <f t="shared" si="0"/>
        <v>53072.89</v>
      </c>
    </row>
    <row r="19" spans="1:14" ht="30" customHeight="1">
      <c r="A19" s="4">
        <v>10</v>
      </c>
      <c r="B19" s="47" t="s">
        <v>159</v>
      </c>
      <c r="C19" s="47" t="s">
        <v>160</v>
      </c>
      <c r="D19" s="15" t="s">
        <v>241</v>
      </c>
      <c r="E19" s="17" t="s">
        <v>17</v>
      </c>
      <c r="F19" s="43">
        <v>500214</v>
      </c>
      <c r="G19" s="87">
        <v>90000</v>
      </c>
      <c r="H19" s="87">
        <f>G19*0.0287</f>
        <v>2583</v>
      </c>
      <c r="I19" s="87">
        <v>2736</v>
      </c>
      <c r="J19" s="87">
        <v>9753.1200000000008</v>
      </c>
      <c r="K19" s="87">
        <v>25</v>
      </c>
      <c r="L19" s="87">
        <f>SUM(H19:K19)</f>
        <v>15097.12</v>
      </c>
      <c r="M19" s="52">
        <f>G19-L19</f>
        <v>74902.880000000005</v>
      </c>
    </row>
    <row r="20" spans="1:14" ht="30" customHeight="1">
      <c r="A20" s="4">
        <v>11</v>
      </c>
      <c r="B20" s="11" t="s">
        <v>28</v>
      </c>
      <c r="C20" s="3" t="s">
        <v>135</v>
      </c>
      <c r="D20" s="15" t="s">
        <v>242</v>
      </c>
      <c r="E20" s="3" t="s">
        <v>20</v>
      </c>
      <c r="F20" s="13">
        <v>500046</v>
      </c>
      <c r="G20" s="87">
        <v>60000</v>
      </c>
      <c r="H20" s="87">
        <f>G20*0.0287</f>
        <v>1722</v>
      </c>
      <c r="I20" s="87">
        <v>1824</v>
      </c>
      <c r="J20" s="87">
        <v>3486.68</v>
      </c>
      <c r="K20" s="87">
        <v>145</v>
      </c>
      <c r="L20" s="87">
        <f t="shared" ref="L20:L26" si="2">H20+I20+J20+K20</f>
        <v>7177.68</v>
      </c>
      <c r="M20" s="52">
        <f>+G20-L20</f>
        <v>52822.32</v>
      </c>
    </row>
    <row r="21" spans="1:14" ht="30" customHeight="1">
      <c r="A21" s="4">
        <v>12</v>
      </c>
      <c r="B21" s="11" t="s">
        <v>218</v>
      </c>
      <c r="C21" s="3" t="s">
        <v>219</v>
      </c>
      <c r="D21" s="15" t="s">
        <v>242</v>
      </c>
      <c r="E21" s="17" t="s">
        <v>17</v>
      </c>
      <c r="F21" s="13">
        <v>500239</v>
      </c>
      <c r="G21" s="87">
        <v>75000</v>
      </c>
      <c r="H21" s="87">
        <v>2152.5</v>
      </c>
      <c r="I21" s="87">
        <v>2280</v>
      </c>
      <c r="J21" s="87">
        <v>6309.38</v>
      </c>
      <c r="K21" s="87">
        <v>3668.5</v>
      </c>
      <c r="L21" s="87">
        <f t="shared" si="2"/>
        <v>14410.380000000001</v>
      </c>
      <c r="M21" s="52">
        <f>+G21-L21</f>
        <v>60589.619999999995</v>
      </c>
    </row>
    <row r="22" spans="1:14" ht="30" customHeight="1">
      <c r="A22" s="4">
        <v>13</v>
      </c>
      <c r="B22" s="67" t="s">
        <v>215</v>
      </c>
      <c r="C22" s="67" t="s">
        <v>135</v>
      </c>
      <c r="D22" s="15" t="s">
        <v>242</v>
      </c>
      <c r="E22" s="17" t="s">
        <v>17</v>
      </c>
      <c r="F22" s="48">
        <v>500298</v>
      </c>
      <c r="G22" s="88">
        <v>60000</v>
      </c>
      <c r="H22" s="68">
        <v>1722</v>
      </c>
      <c r="I22" s="68">
        <v>1824</v>
      </c>
      <c r="J22" s="68">
        <v>3486.68</v>
      </c>
      <c r="K22" s="87">
        <v>9451.25</v>
      </c>
      <c r="L22" s="87">
        <f t="shared" si="2"/>
        <v>16483.93</v>
      </c>
      <c r="M22" s="52">
        <f>+G22-L22</f>
        <v>43516.07</v>
      </c>
      <c r="N22" s="19"/>
    </row>
    <row r="23" spans="1:14" ht="30" customHeight="1">
      <c r="A23" s="4">
        <v>14</v>
      </c>
      <c r="B23" s="67" t="s">
        <v>220</v>
      </c>
      <c r="C23" s="67" t="s">
        <v>160</v>
      </c>
      <c r="D23" s="15" t="s">
        <v>241</v>
      </c>
      <c r="E23" s="17" t="s">
        <v>17</v>
      </c>
      <c r="F23" s="48">
        <v>500319</v>
      </c>
      <c r="G23" s="88">
        <v>90000</v>
      </c>
      <c r="H23" s="68">
        <v>2583</v>
      </c>
      <c r="I23" s="68">
        <v>2736</v>
      </c>
      <c r="J23" s="68">
        <v>9753.1200000000008</v>
      </c>
      <c r="K23" s="87">
        <v>25</v>
      </c>
      <c r="L23" s="87">
        <f t="shared" si="2"/>
        <v>15097.12</v>
      </c>
      <c r="M23" s="52">
        <f>+G23-L23</f>
        <v>74902.880000000005</v>
      </c>
      <c r="N23" s="19"/>
    </row>
    <row r="24" spans="1:14" ht="30" customHeight="1">
      <c r="A24" s="4">
        <v>15</v>
      </c>
      <c r="B24" s="47" t="s">
        <v>221</v>
      </c>
      <c r="C24" s="50" t="s">
        <v>160</v>
      </c>
      <c r="D24" s="15" t="s">
        <v>241</v>
      </c>
      <c r="E24" s="17" t="s">
        <v>17</v>
      </c>
      <c r="F24" s="23">
        <v>81182</v>
      </c>
      <c r="G24" s="40">
        <v>100000</v>
      </c>
      <c r="H24" s="40">
        <v>2870</v>
      </c>
      <c r="I24" s="40">
        <v>3040</v>
      </c>
      <c r="J24" s="40">
        <v>12105.37</v>
      </c>
      <c r="K24" s="40">
        <v>25</v>
      </c>
      <c r="L24" s="87">
        <f t="shared" si="2"/>
        <v>18040.370000000003</v>
      </c>
      <c r="M24" s="52">
        <v>81959.63</v>
      </c>
    </row>
    <row r="25" spans="1:14" ht="30" customHeight="1">
      <c r="A25" s="4">
        <v>16</v>
      </c>
      <c r="B25" s="50" t="s">
        <v>222</v>
      </c>
      <c r="C25" s="50" t="s">
        <v>160</v>
      </c>
      <c r="D25" s="15" t="s">
        <v>241</v>
      </c>
      <c r="E25" s="17" t="s">
        <v>17</v>
      </c>
      <c r="F25" s="23">
        <v>81254</v>
      </c>
      <c r="G25" s="40">
        <v>80000</v>
      </c>
      <c r="H25" s="40">
        <v>2296</v>
      </c>
      <c r="I25" s="40">
        <v>2432</v>
      </c>
      <c r="J25" s="40">
        <v>7400.87</v>
      </c>
      <c r="K25" s="40">
        <v>25</v>
      </c>
      <c r="L25" s="87">
        <f t="shared" si="2"/>
        <v>12153.869999999999</v>
      </c>
      <c r="M25" s="52">
        <v>67846.13</v>
      </c>
    </row>
    <row r="26" spans="1:14" ht="30" customHeight="1">
      <c r="A26" s="4">
        <v>17</v>
      </c>
      <c r="B26" s="50" t="s">
        <v>223</v>
      </c>
      <c r="C26" s="50" t="s">
        <v>160</v>
      </c>
      <c r="D26" s="15" t="s">
        <v>241</v>
      </c>
      <c r="E26" s="17" t="s">
        <v>17</v>
      </c>
      <c r="F26" s="23">
        <v>81098</v>
      </c>
      <c r="G26" s="89">
        <v>80000</v>
      </c>
      <c r="H26" s="89">
        <v>2296</v>
      </c>
      <c r="I26" s="89">
        <v>2432</v>
      </c>
      <c r="J26" s="89">
        <v>7400.87</v>
      </c>
      <c r="K26" s="89">
        <v>25</v>
      </c>
      <c r="L26" s="90">
        <f t="shared" si="2"/>
        <v>12153.869999999999</v>
      </c>
      <c r="M26" s="91">
        <v>67846.13</v>
      </c>
    </row>
    <row r="27" spans="1:14" ht="30" customHeight="1" thickBot="1">
      <c r="A27" s="42" t="s">
        <v>230</v>
      </c>
      <c r="B27" s="5"/>
      <c r="C27" s="5"/>
      <c r="D27" s="15"/>
      <c r="E27" s="5"/>
      <c r="F27" s="6"/>
      <c r="G27" s="52">
        <f t="shared" ref="G27:M27" si="3">+SUM(G10:G26)</f>
        <v>1369000</v>
      </c>
      <c r="H27" s="52">
        <f t="shared" si="3"/>
        <v>39290.300000000003</v>
      </c>
      <c r="I27" s="52">
        <f t="shared" si="3"/>
        <v>39721.4</v>
      </c>
      <c r="J27" s="52">
        <f t="shared" si="3"/>
        <v>136455.91999999998</v>
      </c>
      <c r="K27" s="52">
        <f t="shared" si="3"/>
        <v>32992.19</v>
      </c>
      <c r="L27" s="52">
        <f t="shared" si="3"/>
        <v>248459.80999999994</v>
      </c>
      <c r="M27" s="52">
        <f t="shared" si="3"/>
        <v>1120540.19</v>
      </c>
    </row>
    <row r="28" spans="1:14" ht="30" customHeight="1" thickBot="1">
      <c r="A28" s="130" t="s">
        <v>25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2"/>
    </row>
    <row r="29" spans="1:14" ht="30" customHeight="1" thickBot="1">
      <c r="A29" s="1" t="s">
        <v>6</v>
      </c>
      <c r="B29" s="1" t="s">
        <v>7</v>
      </c>
      <c r="C29" s="1" t="s">
        <v>8</v>
      </c>
      <c r="D29" s="1" t="s">
        <v>236</v>
      </c>
      <c r="E29" s="1" t="s">
        <v>9</v>
      </c>
      <c r="F29" s="1" t="s">
        <v>10</v>
      </c>
      <c r="G29" s="1" t="s">
        <v>149</v>
      </c>
      <c r="H29" s="1" t="s">
        <v>11</v>
      </c>
      <c r="I29" s="1" t="s">
        <v>12</v>
      </c>
      <c r="J29" s="1" t="s">
        <v>13</v>
      </c>
      <c r="K29" s="1" t="s">
        <v>147</v>
      </c>
      <c r="L29" s="1" t="s">
        <v>150</v>
      </c>
      <c r="M29" s="1" t="s">
        <v>148</v>
      </c>
    </row>
    <row r="30" spans="1:14" ht="30" customHeight="1">
      <c r="A30" s="4">
        <v>18</v>
      </c>
      <c r="B30" s="11" t="s">
        <v>26</v>
      </c>
      <c r="C30" s="11" t="s">
        <v>27</v>
      </c>
      <c r="D30" s="15" t="s">
        <v>242</v>
      </c>
      <c r="E30" s="12" t="s">
        <v>16</v>
      </c>
      <c r="F30" s="13">
        <v>500093</v>
      </c>
      <c r="G30" s="24">
        <v>160000</v>
      </c>
      <c r="H30" s="24">
        <v>4592</v>
      </c>
      <c r="I30" s="24">
        <v>4864</v>
      </c>
      <c r="J30" s="24">
        <v>26218.87</v>
      </c>
      <c r="K30" s="24">
        <v>9521.66</v>
      </c>
      <c r="L30" s="24">
        <f>+H30+I30+J30+K30</f>
        <v>45196.53</v>
      </c>
      <c r="M30" s="19">
        <f t="shared" ref="M30" si="4">+G30-L30</f>
        <v>114803.47</v>
      </c>
    </row>
    <row r="31" spans="1:14" ht="30" customHeight="1">
      <c r="A31" s="4">
        <v>19</v>
      </c>
      <c r="B31" s="20" t="s">
        <v>105</v>
      </c>
      <c r="C31" s="21" t="s">
        <v>27</v>
      </c>
      <c r="D31" s="15" t="s">
        <v>242</v>
      </c>
      <c r="E31" s="22" t="s">
        <v>16</v>
      </c>
      <c r="F31" s="23">
        <v>500163</v>
      </c>
      <c r="G31" s="24">
        <v>160000</v>
      </c>
      <c r="H31" s="24">
        <f t="shared" ref="H31" si="5">G31*0.0287</f>
        <v>4592</v>
      </c>
      <c r="I31" s="24">
        <v>4864</v>
      </c>
      <c r="J31" s="24">
        <v>26218.87</v>
      </c>
      <c r="K31" s="24">
        <v>7044.19</v>
      </c>
      <c r="L31" s="24">
        <v>42719.06</v>
      </c>
      <c r="M31" s="25">
        <f>G31-L31</f>
        <v>117280.94</v>
      </c>
    </row>
    <row r="32" spans="1:14" ht="30" customHeight="1">
      <c r="A32" s="4">
        <v>20</v>
      </c>
      <c r="B32" s="20" t="s">
        <v>100</v>
      </c>
      <c r="C32" s="21" t="s">
        <v>103</v>
      </c>
      <c r="D32" s="15" t="s">
        <v>241</v>
      </c>
      <c r="E32" s="22" t="s">
        <v>16</v>
      </c>
      <c r="F32" s="23">
        <v>500153</v>
      </c>
      <c r="G32" s="85">
        <v>160000</v>
      </c>
      <c r="H32" s="85">
        <v>4592</v>
      </c>
      <c r="I32" s="85">
        <v>4864</v>
      </c>
      <c r="J32" s="85">
        <v>26218.87</v>
      </c>
      <c r="K32" s="85">
        <v>7659.96</v>
      </c>
      <c r="L32" s="85">
        <f>+H32+I32+J32+K32</f>
        <v>43334.829999999994</v>
      </c>
      <c r="M32" s="86">
        <f>+G32-L32</f>
        <v>116665.17000000001</v>
      </c>
    </row>
    <row r="33" spans="1:14" ht="30" customHeight="1" thickBot="1">
      <c r="A33" s="42" t="s">
        <v>238</v>
      </c>
      <c r="B33" s="5"/>
      <c r="C33" s="5"/>
      <c r="D33" s="15"/>
      <c r="E33" s="5"/>
      <c r="F33" s="6"/>
      <c r="G33" s="52">
        <f>+SUM(G30:G32)</f>
        <v>480000</v>
      </c>
      <c r="H33" s="52">
        <f t="shared" ref="H33:M33" si="6">+SUM(H30:H32)</f>
        <v>13776</v>
      </c>
      <c r="I33" s="52">
        <f t="shared" si="6"/>
        <v>14592</v>
      </c>
      <c r="J33" s="52">
        <f t="shared" si="6"/>
        <v>78656.61</v>
      </c>
      <c r="K33" s="52">
        <f t="shared" si="6"/>
        <v>24225.809999999998</v>
      </c>
      <c r="L33" s="52">
        <f t="shared" si="6"/>
        <v>131250.41999999998</v>
      </c>
      <c r="M33" s="52">
        <f t="shared" si="6"/>
        <v>348749.58</v>
      </c>
    </row>
    <row r="34" spans="1:14" ht="30" customHeight="1" thickBot="1">
      <c r="A34" s="130" t="s">
        <v>140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2"/>
    </row>
    <row r="35" spans="1:14" ht="30" customHeight="1" thickBot="1">
      <c r="A35" s="1" t="s">
        <v>6</v>
      </c>
      <c r="B35" s="1" t="s">
        <v>7</v>
      </c>
      <c r="C35" s="1" t="s">
        <v>8</v>
      </c>
      <c r="D35" s="1" t="s">
        <v>236</v>
      </c>
      <c r="E35" s="1" t="s">
        <v>9</v>
      </c>
      <c r="F35" s="1" t="s">
        <v>10</v>
      </c>
      <c r="G35" s="1" t="s">
        <v>149</v>
      </c>
      <c r="H35" s="1" t="s">
        <v>11</v>
      </c>
      <c r="I35" s="1" t="s">
        <v>12</v>
      </c>
      <c r="J35" s="1" t="s">
        <v>13</v>
      </c>
      <c r="K35" s="1" t="s">
        <v>147</v>
      </c>
      <c r="L35" s="1" t="s">
        <v>150</v>
      </c>
      <c r="M35" s="1" t="s">
        <v>148</v>
      </c>
    </row>
    <row r="36" spans="1:14" ht="24.95" customHeight="1">
      <c r="A36" s="4">
        <v>21</v>
      </c>
      <c r="B36" s="11" t="s">
        <v>29</v>
      </c>
      <c r="C36" s="3" t="s">
        <v>30</v>
      </c>
      <c r="D36" s="13" t="s">
        <v>241</v>
      </c>
      <c r="E36" s="3" t="s">
        <v>20</v>
      </c>
      <c r="F36" s="13">
        <v>500024</v>
      </c>
      <c r="G36" s="26">
        <v>50000</v>
      </c>
      <c r="H36" s="26">
        <f t="shared" ref="H36:H41" si="7">G36*0.0287</f>
        <v>1435</v>
      </c>
      <c r="I36" s="26">
        <f>IF(G36&lt;75829.93,G36*0.0304,2305.23)</f>
        <v>1520</v>
      </c>
      <c r="J36" s="26">
        <v>1854</v>
      </c>
      <c r="K36" s="26">
        <v>2463.56</v>
      </c>
      <c r="L36" s="26">
        <f t="shared" ref="L36:L41" si="8">H36+I36+J36+K36</f>
        <v>7272.5599999999995</v>
      </c>
      <c r="M36" s="19">
        <f t="shared" ref="M36:M41" si="9">+G36-L36</f>
        <v>42727.44</v>
      </c>
    </row>
    <row r="37" spans="1:14" ht="24.95" customHeight="1">
      <c r="A37" s="4">
        <v>22</v>
      </c>
      <c r="B37" s="11" t="s">
        <v>134</v>
      </c>
      <c r="C37" s="3" t="s">
        <v>135</v>
      </c>
      <c r="D37" s="13" t="s">
        <v>242</v>
      </c>
      <c r="E37" s="3" t="s">
        <v>17</v>
      </c>
      <c r="F37" s="13">
        <v>500119</v>
      </c>
      <c r="G37" s="26">
        <v>80000</v>
      </c>
      <c r="H37" s="26">
        <f t="shared" si="7"/>
        <v>2296</v>
      </c>
      <c r="I37" s="26">
        <v>2432</v>
      </c>
      <c r="J37" s="26">
        <v>7022.76</v>
      </c>
      <c r="K37" s="26">
        <v>1737.45</v>
      </c>
      <c r="L37" s="26">
        <v>13488.21</v>
      </c>
      <c r="M37" s="19">
        <f t="shared" ref="M37:M38" si="10">+G37-L37</f>
        <v>66511.790000000008</v>
      </c>
    </row>
    <row r="38" spans="1:14" ht="24.95" customHeight="1">
      <c r="A38" s="4">
        <v>23</v>
      </c>
      <c r="B38" s="11" t="s">
        <v>138</v>
      </c>
      <c r="C38" s="3" t="s">
        <v>139</v>
      </c>
      <c r="D38" s="13" t="s">
        <v>242</v>
      </c>
      <c r="E38" s="3" t="s">
        <v>17</v>
      </c>
      <c r="F38" s="13">
        <v>500202</v>
      </c>
      <c r="G38" s="26">
        <v>37000</v>
      </c>
      <c r="H38" s="26">
        <f t="shared" ref="H38" si="11">G38*0.0287</f>
        <v>1061.9000000000001</v>
      </c>
      <c r="I38" s="26">
        <f>IF(G38&lt;75829.93,G38*0.0304,2305.23)</f>
        <v>1124.8</v>
      </c>
      <c r="J38" s="26">
        <v>19.25</v>
      </c>
      <c r="K38" s="26">
        <v>25</v>
      </c>
      <c r="L38" s="26">
        <f t="shared" si="8"/>
        <v>2230.9499999999998</v>
      </c>
      <c r="M38" s="19">
        <f t="shared" si="10"/>
        <v>34769.050000000003</v>
      </c>
    </row>
    <row r="39" spans="1:14" ht="24.95" customHeight="1">
      <c r="A39" s="4">
        <v>24</v>
      </c>
      <c r="B39" s="78" t="s">
        <v>31</v>
      </c>
      <c r="C39" s="3" t="s">
        <v>32</v>
      </c>
      <c r="D39" s="13" t="s">
        <v>242</v>
      </c>
      <c r="E39" s="3" t="s">
        <v>20</v>
      </c>
      <c r="F39" s="13">
        <v>500008</v>
      </c>
      <c r="G39" s="26">
        <v>30000</v>
      </c>
      <c r="H39" s="26">
        <f t="shared" si="7"/>
        <v>861</v>
      </c>
      <c r="I39" s="26">
        <f>IF(G39&lt;75829.93,G39*0.0304,2305.23)</f>
        <v>912</v>
      </c>
      <c r="J39" s="26">
        <f>(G39-H39-I39-33326.92)*IF(G39&gt;33326.92,15%)</f>
        <v>0</v>
      </c>
      <c r="K39" s="26">
        <v>4684.95</v>
      </c>
      <c r="L39" s="26">
        <f t="shared" si="8"/>
        <v>6457.95</v>
      </c>
      <c r="M39" s="19">
        <f t="shared" si="9"/>
        <v>23542.05</v>
      </c>
    </row>
    <row r="40" spans="1:14" ht="24.95" customHeight="1">
      <c r="A40" s="4">
        <v>25</v>
      </c>
      <c r="B40" s="11" t="s">
        <v>122</v>
      </c>
      <c r="C40" s="3" t="s">
        <v>32</v>
      </c>
      <c r="D40" s="13" t="s">
        <v>242</v>
      </c>
      <c r="E40" s="3" t="s">
        <v>17</v>
      </c>
      <c r="F40" s="13">
        <v>500233</v>
      </c>
      <c r="G40" s="26">
        <v>26000</v>
      </c>
      <c r="H40" s="26">
        <v>746.2</v>
      </c>
      <c r="I40" s="26">
        <v>790.4</v>
      </c>
      <c r="J40" s="26">
        <v>0</v>
      </c>
      <c r="K40" s="26">
        <v>2411.15</v>
      </c>
      <c r="L40" s="26">
        <f t="shared" si="8"/>
        <v>3947.75</v>
      </c>
      <c r="M40" s="19">
        <f>+G40-L40</f>
        <v>22052.25</v>
      </c>
    </row>
    <row r="41" spans="1:14" ht="24.95" customHeight="1">
      <c r="A41" s="4">
        <v>26</v>
      </c>
      <c r="B41" s="11" t="s">
        <v>33</v>
      </c>
      <c r="C41" s="3" t="s">
        <v>32</v>
      </c>
      <c r="D41" s="13" t="s">
        <v>242</v>
      </c>
      <c r="E41" s="3" t="s">
        <v>17</v>
      </c>
      <c r="F41" s="13">
        <v>500037</v>
      </c>
      <c r="G41" s="33">
        <v>30000</v>
      </c>
      <c r="H41" s="33">
        <f t="shared" si="7"/>
        <v>861</v>
      </c>
      <c r="I41" s="33">
        <f>IF(G41&lt;75829.93,G41*0.0304,2305.23)</f>
        <v>912</v>
      </c>
      <c r="J41" s="33">
        <f>(G41-H41-I41-33326.92)*IF(G41&gt;33326.92,15%)</f>
        <v>0</v>
      </c>
      <c r="K41" s="33">
        <v>5684.92</v>
      </c>
      <c r="L41" s="33">
        <f t="shared" si="8"/>
        <v>7457.92</v>
      </c>
      <c r="M41" s="34">
        <f t="shared" si="9"/>
        <v>22542.080000000002</v>
      </c>
    </row>
    <row r="42" spans="1:14" ht="30" customHeight="1" thickBot="1">
      <c r="A42" s="74" t="s">
        <v>230</v>
      </c>
      <c r="B42" s="75"/>
      <c r="C42" s="75"/>
      <c r="D42" s="76"/>
      <c r="E42" s="75"/>
      <c r="F42" s="76"/>
      <c r="G42" s="52">
        <f t="shared" ref="G42:M42" si="12">+SUM(G36:G41)</f>
        <v>253000</v>
      </c>
      <c r="H42" s="52">
        <f t="shared" si="12"/>
        <v>7261.0999999999995</v>
      </c>
      <c r="I42" s="52">
        <f t="shared" si="12"/>
        <v>7691.2</v>
      </c>
      <c r="J42" s="52">
        <f t="shared" si="12"/>
        <v>8896.01</v>
      </c>
      <c r="K42" s="52">
        <f t="shared" si="12"/>
        <v>17007.03</v>
      </c>
      <c r="L42" s="52">
        <f t="shared" si="12"/>
        <v>40855.339999999997</v>
      </c>
      <c r="M42" s="52">
        <f t="shared" si="12"/>
        <v>212144.66000000003</v>
      </c>
      <c r="N42" s="77"/>
    </row>
    <row r="43" spans="1:14" ht="66" customHeight="1" thickBot="1">
      <c r="A43" s="130" t="s">
        <v>141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2"/>
    </row>
    <row r="44" spans="1:14" ht="30" customHeight="1" thickBot="1">
      <c r="A44" s="1" t="s">
        <v>6</v>
      </c>
      <c r="B44" s="1" t="s">
        <v>7</v>
      </c>
      <c r="C44" s="1" t="s">
        <v>8</v>
      </c>
      <c r="D44" s="1" t="s">
        <v>236</v>
      </c>
      <c r="E44" s="1" t="s">
        <v>9</v>
      </c>
      <c r="F44" s="1" t="s">
        <v>10</v>
      </c>
      <c r="G44" s="1" t="s">
        <v>149</v>
      </c>
      <c r="H44" s="1" t="s">
        <v>11</v>
      </c>
      <c r="I44" s="1" t="s">
        <v>12</v>
      </c>
      <c r="J44" s="1" t="s">
        <v>13</v>
      </c>
      <c r="K44" s="1" t="s">
        <v>147</v>
      </c>
      <c r="L44" s="1" t="s">
        <v>150</v>
      </c>
      <c r="M44" s="1" t="s">
        <v>148</v>
      </c>
    </row>
    <row r="45" spans="1:14" ht="30" customHeight="1">
      <c r="A45" s="13">
        <v>27</v>
      </c>
      <c r="B45" s="11" t="s">
        <v>34</v>
      </c>
      <c r="C45" s="3" t="s">
        <v>35</v>
      </c>
      <c r="D45" s="13" t="s">
        <v>242</v>
      </c>
      <c r="E45" s="3" t="s">
        <v>20</v>
      </c>
      <c r="F45" s="13">
        <v>500020</v>
      </c>
      <c r="G45" s="26">
        <v>100000</v>
      </c>
      <c r="H45" s="26">
        <f t="shared" ref="H45:H47" si="13">G45*0.0287</f>
        <v>2870</v>
      </c>
      <c r="I45" s="26">
        <v>3040</v>
      </c>
      <c r="J45" s="26">
        <v>12105.37</v>
      </c>
      <c r="K45" s="26">
        <v>17272.38</v>
      </c>
      <c r="L45" s="26">
        <f>+H45+I45+J45+K45</f>
        <v>35287.75</v>
      </c>
      <c r="M45" s="19">
        <f>+G45-L45</f>
        <v>64712.25</v>
      </c>
    </row>
    <row r="46" spans="1:14" ht="30" customHeight="1">
      <c r="A46" s="13">
        <v>28</v>
      </c>
      <c r="B46" s="11" t="s">
        <v>37</v>
      </c>
      <c r="C46" s="3" t="s">
        <v>36</v>
      </c>
      <c r="D46" s="13" t="s">
        <v>242</v>
      </c>
      <c r="E46" s="3" t="s">
        <v>20</v>
      </c>
      <c r="F46" s="13">
        <v>500062</v>
      </c>
      <c r="G46" s="26">
        <v>60000</v>
      </c>
      <c r="H46" s="26">
        <f t="shared" si="13"/>
        <v>1722</v>
      </c>
      <c r="I46" s="26">
        <f>IF(G46&lt;75829.93,G46*0.0304,2305.23)</f>
        <v>1824</v>
      </c>
      <c r="J46" s="26">
        <v>3184.19</v>
      </c>
      <c r="K46" s="26">
        <v>3037.45</v>
      </c>
      <c r="L46" s="26">
        <f>+H46+I46+J46+K46</f>
        <v>9767.64</v>
      </c>
      <c r="M46" s="19">
        <f t="shared" ref="M46:M49" si="14">+G46-L46</f>
        <v>50232.36</v>
      </c>
    </row>
    <row r="47" spans="1:14" ht="30" customHeight="1">
      <c r="A47" s="13">
        <v>29</v>
      </c>
      <c r="B47" s="11" t="s">
        <v>38</v>
      </c>
      <c r="C47" s="3" t="s">
        <v>109</v>
      </c>
      <c r="D47" s="13" t="s">
        <v>242</v>
      </c>
      <c r="E47" s="3" t="s">
        <v>17</v>
      </c>
      <c r="F47" s="13">
        <v>500056</v>
      </c>
      <c r="G47" s="26">
        <v>45000</v>
      </c>
      <c r="H47" s="26">
        <f t="shared" si="13"/>
        <v>1291.5</v>
      </c>
      <c r="I47" s="26">
        <f>IF(G47&lt;75829.93,G47*0.0304,2305.23)</f>
        <v>1368</v>
      </c>
      <c r="J47" s="26">
        <v>1148.33</v>
      </c>
      <c r="K47" s="26">
        <v>325</v>
      </c>
      <c r="L47" s="26">
        <f>+H47+I47+J47+K47</f>
        <v>4132.83</v>
      </c>
      <c r="M47" s="19">
        <f t="shared" si="14"/>
        <v>40867.17</v>
      </c>
    </row>
    <row r="48" spans="1:14" ht="30" customHeight="1">
      <c r="A48" s="13">
        <v>30</v>
      </c>
      <c r="B48" s="27" t="s">
        <v>216</v>
      </c>
      <c r="C48" s="51" t="s">
        <v>36</v>
      </c>
      <c r="D48" s="13" t="s">
        <v>241</v>
      </c>
      <c r="E48" s="47" t="s">
        <v>20</v>
      </c>
      <c r="F48" s="23">
        <v>500296</v>
      </c>
      <c r="G48" s="26">
        <v>50000</v>
      </c>
      <c r="H48" s="26">
        <v>1435</v>
      </c>
      <c r="I48" s="26">
        <v>1520</v>
      </c>
      <c r="J48" s="26">
        <v>1854</v>
      </c>
      <c r="K48" s="26">
        <v>25</v>
      </c>
      <c r="L48" s="26">
        <f>+K48+J48+I48+H48</f>
        <v>4834</v>
      </c>
      <c r="M48" s="19">
        <f>+G48-L48</f>
        <v>45166</v>
      </c>
    </row>
    <row r="49" spans="1:13" ht="30" customHeight="1">
      <c r="A49" s="13">
        <v>31</v>
      </c>
      <c r="B49" s="27" t="s">
        <v>113</v>
      </c>
      <c r="C49" s="27" t="s">
        <v>114</v>
      </c>
      <c r="D49" s="13" t="s">
        <v>242</v>
      </c>
      <c r="E49" s="3" t="s">
        <v>17</v>
      </c>
      <c r="F49" s="28">
        <v>500115</v>
      </c>
      <c r="G49" s="29">
        <v>35000</v>
      </c>
      <c r="H49" s="29">
        <v>1004.5</v>
      </c>
      <c r="I49" s="29">
        <v>1064</v>
      </c>
      <c r="J49" s="29">
        <v>0</v>
      </c>
      <c r="K49" s="29">
        <v>925</v>
      </c>
      <c r="L49" s="33">
        <f>+H49+I49+J49+K49</f>
        <v>2993.5</v>
      </c>
      <c r="M49" s="34">
        <f t="shared" si="14"/>
        <v>32006.5</v>
      </c>
    </row>
    <row r="50" spans="1:13" ht="30" customHeight="1" thickBot="1">
      <c r="A50" s="42" t="s">
        <v>238</v>
      </c>
      <c r="B50" s="5"/>
      <c r="C50" s="5"/>
      <c r="D50" s="6"/>
      <c r="E50" s="5"/>
      <c r="F50" s="6"/>
      <c r="G50" s="52">
        <f t="shared" ref="G50:M50" si="15">+SUM(G45:G49)</f>
        <v>290000</v>
      </c>
      <c r="H50" s="52">
        <f t="shared" si="15"/>
        <v>8323</v>
      </c>
      <c r="I50" s="52">
        <f t="shared" si="15"/>
        <v>8816</v>
      </c>
      <c r="J50" s="52">
        <f t="shared" si="15"/>
        <v>18291.89</v>
      </c>
      <c r="K50" s="52">
        <f t="shared" si="15"/>
        <v>21584.83</v>
      </c>
      <c r="L50" s="52">
        <f t="shared" si="15"/>
        <v>57015.72</v>
      </c>
      <c r="M50" s="52">
        <f t="shared" si="15"/>
        <v>232984.28</v>
      </c>
    </row>
    <row r="51" spans="1:13" ht="30" customHeight="1" thickBot="1">
      <c r="A51" s="130" t="s">
        <v>133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2"/>
    </row>
    <row r="52" spans="1:13" ht="30" customHeight="1" thickBot="1">
      <c r="A52" s="1" t="s">
        <v>6</v>
      </c>
      <c r="B52" s="1" t="s">
        <v>7</v>
      </c>
      <c r="C52" s="1" t="s">
        <v>8</v>
      </c>
      <c r="D52" s="1" t="s">
        <v>236</v>
      </c>
      <c r="E52" s="1" t="s">
        <v>9</v>
      </c>
      <c r="F52" s="1" t="s">
        <v>10</v>
      </c>
      <c r="G52" s="1" t="s">
        <v>149</v>
      </c>
      <c r="H52" s="1" t="s">
        <v>11</v>
      </c>
      <c r="I52" s="1" t="s">
        <v>12</v>
      </c>
      <c r="J52" s="1" t="s">
        <v>13</v>
      </c>
      <c r="K52" s="1" t="s">
        <v>147</v>
      </c>
      <c r="L52" s="1" t="s">
        <v>150</v>
      </c>
      <c r="M52" s="1" t="s">
        <v>148</v>
      </c>
    </row>
    <row r="53" spans="1:13" ht="30" customHeight="1">
      <c r="A53" s="15">
        <v>32</v>
      </c>
      <c r="B53" s="11" t="s">
        <v>39</v>
      </c>
      <c r="C53" s="11" t="s">
        <v>40</v>
      </c>
      <c r="D53" s="15" t="s">
        <v>241</v>
      </c>
      <c r="E53" s="11" t="s">
        <v>17</v>
      </c>
      <c r="F53" s="15">
        <v>500030</v>
      </c>
      <c r="G53" s="93">
        <v>30000</v>
      </c>
      <c r="H53" s="93">
        <f t="shared" ref="H53" si="16">G53*0.0287</f>
        <v>861</v>
      </c>
      <c r="I53" s="93">
        <f t="shared" ref="I53" si="17">IF(G53&lt;75829.93,G53*0.0304,2305.23)</f>
        <v>912</v>
      </c>
      <c r="J53" s="93">
        <f>(G53-H53-I53-33326.92)*IF(G53&gt;33326.92,15%)</f>
        <v>0</v>
      </c>
      <c r="K53" s="93">
        <v>2391.88</v>
      </c>
      <c r="L53" s="93">
        <f>H53+I53+J53+K53</f>
        <v>4164.88</v>
      </c>
      <c r="M53" s="94">
        <f t="shared" ref="M53" si="18">+G53-L53</f>
        <v>25835.119999999999</v>
      </c>
    </row>
    <row r="54" spans="1:13" ht="30" customHeight="1" thickBot="1">
      <c r="A54" s="42" t="s">
        <v>238</v>
      </c>
      <c r="B54" s="5"/>
      <c r="C54" s="5"/>
      <c r="D54" s="6"/>
      <c r="E54" s="5"/>
      <c r="F54" s="6"/>
      <c r="G54" s="52">
        <f>+SUM(G53)</f>
        <v>30000</v>
      </c>
      <c r="H54" s="52">
        <f t="shared" ref="H54:M54" si="19">+SUM(H53)</f>
        <v>861</v>
      </c>
      <c r="I54" s="52">
        <f t="shared" si="19"/>
        <v>912</v>
      </c>
      <c r="J54" s="52">
        <f t="shared" si="19"/>
        <v>0</v>
      </c>
      <c r="K54" s="52">
        <f t="shared" si="19"/>
        <v>2391.88</v>
      </c>
      <c r="L54" s="52">
        <f t="shared" si="19"/>
        <v>4164.88</v>
      </c>
      <c r="M54" s="52">
        <f t="shared" si="19"/>
        <v>25835.119999999999</v>
      </c>
    </row>
    <row r="55" spans="1:13" ht="30" customHeight="1" thickBot="1">
      <c r="A55" s="130" t="s">
        <v>142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2"/>
    </row>
    <row r="56" spans="1:13" ht="30" customHeight="1" thickBot="1">
      <c r="A56" s="1" t="s">
        <v>6</v>
      </c>
      <c r="B56" s="1" t="s">
        <v>7</v>
      </c>
      <c r="C56" s="1" t="s">
        <v>8</v>
      </c>
      <c r="D56" s="1" t="s">
        <v>236</v>
      </c>
      <c r="E56" s="1" t="s">
        <v>9</v>
      </c>
      <c r="F56" s="1" t="s">
        <v>10</v>
      </c>
      <c r="G56" s="1" t="s">
        <v>149</v>
      </c>
      <c r="H56" s="1" t="s">
        <v>11</v>
      </c>
      <c r="I56" s="1" t="s">
        <v>12</v>
      </c>
      <c r="J56" s="1" t="s">
        <v>13</v>
      </c>
      <c r="K56" s="1" t="s">
        <v>147</v>
      </c>
      <c r="L56" s="1" t="s">
        <v>150</v>
      </c>
      <c r="M56" s="1" t="s">
        <v>148</v>
      </c>
    </row>
    <row r="57" spans="1:13" ht="30" customHeight="1">
      <c r="A57" s="4">
        <v>33</v>
      </c>
      <c r="B57" s="78" t="s">
        <v>41</v>
      </c>
      <c r="C57" s="3" t="s">
        <v>42</v>
      </c>
      <c r="D57" s="13" t="s">
        <v>242</v>
      </c>
      <c r="E57" s="3" t="s">
        <v>20</v>
      </c>
      <c r="F57" s="13">
        <v>500015</v>
      </c>
      <c r="G57" s="26">
        <v>100000</v>
      </c>
      <c r="H57" s="26">
        <f>G57*0.0287</f>
        <v>2870</v>
      </c>
      <c r="I57" s="26">
        <v>3040</v>
      </c>
      <c r="J57" s="26">
        <v>12105.37</v>
      </c>
      <c r="K57" s="26">
        <v>3964.56</v>
      </c>
      <c r="L57" s="26">
        <f>H57+I57+J57+K57</f>
        <v>21979.930000000004</v>
      </c>
      <c r="M57" s="19">
        <f>+G57-L57</f>
        <v>78020.069999999992</v>
      </c>
    </row>
    <row r="58" spans="1:13" ht="30" customHeight="1">
      <c r="A58" s="4">
        <v>34</v>
      </c>
      <c r="B58" s="11" t="s">
        <v>43</v>
      </c>
      <c r="C58" s="3" t="s">
        <v>44</v>
      </c>
      <c r="D58" s="13" t="s">
        <v>241</v>
      </c>
      <c r="E58" s="3" t="s">
        <v>20</v>
      </c>
      <c r="F58" s="13">
        <v>500022</v>
      </c>
      <c r="G58" s="26">
        <v>45000</v>
      </c>
      <c r="H58" s="26">
        <f>G58*0.0287</f>
        <v>1291.5</v>
      </c>
      <c r="I58" s="26">
        <f>IF(G58&lt;75829.93,G58*0.0304,2305.23)</f>
        <v>1368</v>
      </c>
      <c r="J58" s="26">
        <v>921.46</v>
      </c>
      <c r="K58" s="26">
        <v>2837.45</v>
      </c>
      <c r="L58" s="26">
        <f>H58+I58+J58+K58</f>
        <v>6418.41</v>
      </c>
      <c r="M58" s="19">
        <f t="shared" ref="M58:M59" si="20">+G58-L58</f>
        <v>38581.589999999997</v>
      </c>
    </row>
    <row r="59" spans="1:13" ht="30" customHeight="1">
      <c r="A59" s="4">
        <v>35</v>
      </c>
      <c r="B59" s="11" t="s">
        <v>45</v>
      </c>
      <c r="C59" s="3" t="s">
        <v>46</v>
      </c>
      <c r="D59" s="13" t="s">
        <v>242</v>
      </c>
      <c r="E59" s="3" t="s">
        <v>17</v>
      </c>
      <c r="F59" s="13">
        <v>500033</v>
      </c>
      <c r="G59" s="33">
        <v>60000</v>
      </c>
      <c r="H59" s="33">
        <f>G59*0.0287</f>
        <v>1722</v>
      </c>
      <c r="I59" s="33">
        <f>IF(G59&lt;75829.93,G59*0.0304,2305.23)</f>
        <v>1824</v>
      </c>
      <c r="J59" s="33">
        <v>3486.68</v>
      </c>
      <c r="K59" s="33">
        <v>325</v>
      </c>
      <c r="L59" s="33">
        <f>H59+I59+J59+K59</f>
        <v>7357.68</v>
      </c>
      <c r="M59" s="34">
        <f t="shared" si="20"/>
        <v>52642.32</v>
      </c>
    </row>
    <row r="60" spans="1:13" ht="30.75" customHeight="1" thickBot="1">
      <c r="A60" s="42" t="s">
        <v>238</v>
      </c>
      <c r="B60" s="5"/>
      <c r="C60" s="5"/>
      <c r="D60" s="6"/>
      <c r="E60" s="5"/>
      <c r="F60" s="6"/>
      <c r="G60" s="52">
        <f>+SUM(G57:G59)</f>
        <v>205000</v>
      </c>
      <c r="H60" s="52">
        <f t="shared" ref="H60:M60" si="21">+SUM(H57:H59)</f>
        <v>5883.5</v>
      </c>
      <c r="I60" s="52">
        <f t="shared" si="21"/>
        <v>6232</v>
      </c>
      <c r="J60" s="52">
        <f t="shared" si="21"/>
        <v>16513.510000000002</v>
      </c>
      <c r="K60" s="52">
        <f t="shared" si="21"/>
        <v>7127.01</v>
      </c>
      <c r="L60" s="52">
        <f t="shared" si="21"/>
        <v>35756.020000000004</v>
      </c>
      <c r="M60" s="52">
        <f t="shared" si="21"/>
        <v>169243.97999999998</v>
      </c>
    </row>
    <row r="61" spans="1:13" ht="37.5" customHeight="1" thickBot="1">
      <c r="A61" s="130" t="s">
        <v>143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2"/>
    </row>
    <row r="62" spans="1:13" ht="30" customHeight="1" thickBot="1">
      <c r="A62" s="1" t="s">
        <v>6</v>
      </c>
      <c r="B62" s="1" t="s">
        <v>7</v>
      </c>
      <c r="C62" s="1" t="s">
        <v>8</v>
      </c>
      <c r="D62" s="1" t="s">
        <v>236</v>
      </c>
      <c r="E62" s="1" t="s">
        <v>9</v>
      </c>
      <c r="F62" s="1" t="s">
        <v>10</v>
      </c>
      <c r="G62" s="1" t="s">
        <v>149</v>
      </c>
      <c r="H62" s="1" t="s">
        <v>11</v>
      </c>
      <c r="I62" s="1" t="s">
        <v>12</v>
      </c>
      <c r="J62" s="1" t="s">
        <v>13</v>
      </c>
      <c r="K62" s="1" t="s">
        <v>147</v>
      </c>
      <c r="L62" s="1" t="s">
        <v>150</v>
      </c>
      <c r="M62" s="1" t="s">
        <v>148</v>
      </c>
    </row>
    <row r="63" spans="1:13" ht="30" customHeight="1">
      <c r="A63" s="4">
        <v>36</v>
      </c>
      <c r="B63" s="11" t="s">
        <v>47</v>
      </c>
      <c r="C63" s="3" t="s">
        <v>48</v>
      </c>
      <c r="D63" s="13" t="s">
        <v>242</v>
      </c>
      <c r="E63" s="3" t="s">
        <v>20</v>
      </c>
      <c r="F63" s="13">
        <v>500057</v>
      </c>
      <c r="G63" s="26">
        <v>100000</v>
      </c>
      <c r="H63" s="26">
        <f>G63*0.0287</f>
        <v>2870</v>
      </c>
      <c r="I63" s="26">
        <v>3040</v>
      </c>
      <c r="J63" s="26">
        <v>12105.37</v>
      </c>
      <c r="K63" s="26">
        <v>2225</v>
      </c>
      <c r="L63" s="26">
        <f>H63+I63+J63+K63</f>
        <v>20240.370000000003</v>
      </c>
      <c r="M63" s="19">
        <f>+G63-L63</f>
        <v>79759.63</v>
      </c>
    </row>
    <row r="64" spans="1:13" ht="30" customHeight="1">
      <c r="A64" s="4">
        <v>37</v>
      </c>
      <c r="B64" s="11" t="s">
        <v>49</v>
      </c>
      <c r="C64" s="3" t="s">
        <v>50</v>
      </c>
      <c r="D64" s="13" t="s">
        <v>242</v>
      </c>
      <c r="E64" s="3" t="s">
        <v>17</v>
      </c>
      <c r="F64" s="13">
        <v>500045</v>
      </c>
      <c r="G64" s="33">
        <v>41000</v>
      </c>
      <c r="H64" s="33">
        <f>G64*0.0287</f>
        <v>1176.7</v>
      </c>
      <c r="I64" s="33">
        <f>IF(G64&lt;75829.93,G64*0.0304,2305.23)</f>
        <v>1246.4000000000001</v>
      </c>
      <c r="J64" s="33">
        <v>583.79</v>
      </c>
      <c r="K64" s="33">
        <v>225</v>
      </c>
      <c r="L64" s="33">
        <f>H64+I64+J64+K64</f>
        <v>3231.8900000000003</v>
      </c>
      <c r="M64" s="34">
        <f t="shared" ref="M64" si="22">+G64-L64</f>
        <v>37768.11</v>
      </c>
    </row>
    <row r="65" spans="1:13" ht="30" customHeight="1" thickBot="1">
      <c r="A65" s="42" t="s">
        <v>238</v>
      </c>
      <c r="B65" s="5"/>
      <c r="C65" s="5"/>
      <c r="D65" s="6"/>
      <c r="E65" s="5"/>
      <c r="F65" s="6"/>
      <c r="G65" s="52">
        <f t="shared" ref="G65:M65" si="23">+SUM(G63:G64)</f>
        <v>141000</v>
      </c>
      <c r="H65" s="52">
        <f>+SUM(H63:H64)</f>
        <v>4046.7</v>
      </c>
      <c r="I65" s="52">
        <f>+SUM(I63:I64)</f>
        <v>4286.3999999999996</v>
      </c>
      <c r="J65" s="52">
        <f>+SUM(J63:J64)</f>
        <v>12689.16</v>
      </c>
      <c r="K65" s="52">
        <f>+SUM(K63:K64)</f>
        <v>2450</v>
      </c>
      <c r="L65" s="52">
        <f t="shared" si="23"/>
        <v>23472.260000000002</v>
      </c>
      <c r="M65" s="52">
        <f t="shared" si="23"/>
        <v>117527.74</v>
      </c>
    </row>
    <row r="66" spans="1:13" ht="30" customHeight="1" thickBot="1">
      <c r="A66" s="130" t="s">
        <v>69</v>
      </c>
      <c r="B66" s="131" t="s">
        <v>70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2"/>
    </row>
    <row r="67" spans="1:13" ht="30" customHeight="1" thickBot="1">
      <c r="A67" s="1" t="s">
        <v>6</v>
      </c>
      <c r="B67" s="1" t="s">
        <v>7</v>
      </c>
      <c r="C67" s="1" t="s">
        <v>8</v>
      </c>
      <c r="D67" s="1" t="s">
        <v>236</v>
      </c>
      <c r="E67" s="1" t="s">
        <v>9</v>
      </c>
      <c r="F67" s="1" t="s">
        <v>10</v>
      </c>
      <c r="G67" s="1" t="s">
        <v>149</v>
      </c>
      <c r="H67" s="1" t="s">
        <v>11</v>
      </c>
      <c r="I67" s="1" t="s">
        <v>12</v>
      </c>
      <c r="J67" s="1" t="s">
        <v>13</v>
      </c>
      <c r="K67" s="1" t="s">
        <v>147</v>
      </c>
      <c r="L67" s="1" t="s">
        <v>150</v>
      </c>
      <c r="M67" s="1" t="s">
        <v>148</v>
      </c>
    </row>
    <row r="68" spans="1:13" ht="30" customHeight="1">
      <c r="A68" s="4">
        <v>38</v>
      </c>
      <c r="B68" s="78" t="s">
        <v>71</v>
      </c>
      <c r="C68" s="3" t="s">
        <v>72</v>
      </c>
      <c r="D68" s="13" t="s">
        <v>241</v>
      </c>
      <c r="E68" s="3" t="s">
        <v>20</v>
      </c>
      <c r="F68" s="13">
        <v>500013</v>
      </c>
      <c r="G68" s="26">
        <v>90000</v>
      </c>
      <c r="H68" s="26">
        <v>2583</v>
      </c>
      <c r="I68" s="26">
        <v>2736</v>
      </c>
      <c r="J68" s="26">
        <v>9753.1200000000008</v>
      </c>
      <c r="K68" s="26">
        <v>405</v>
      </c>
      <c r="L68" s="26">
        <f>H68+I68+J68+K68</f>
        <v>15477.12</v>
      </c>
      <c r="M68" s="19">
        <f>+G68-L68</f>
        <v>74522.880000000005</v>
      </c>
    </row>
    <row r="69" spans="1:13" ht="30" customHeight="1">
      <c r="A69" s="4">
        <v>39</v>
      </c>
      <c r="B69" s="11" t="s">
        <v>73</v>
      </c>
      <c r="C69" s="3" t="s">
        <v>74</v>
      </c>
      <c r="D69" s="13" t="s">
        <v>241</v>
      </c>
      <c r="E69" s="11" t="s">
        <v>17</v>
      </c>
      <c r="F69" s="13">
        <v>500032</v>
      </c>
      <c r="G69" s="26">
        <v>50000</v>
      </c>
      <c r="H69" s="26">
        <f>G69*0.0287</f>
        <v>1435</v>
      </c>
      <c r="I69" s="26">
        <f>IF(G69&lt;75829.93,G69*0.0304,2305.23)</f>
        <v>1520</v>
      </c>
      <c r="J69" s="26">
        <v>1854</v>
      </c>
      <c r="K69" s="26">
        <v>10298.73</v>
      </c>
      <c r="L69" s="26">
        <f>+H69+I69+J69+K69</f>
        <v>15107.73</v>
      </c>
      <c r="M69" s="19">
        <f>+G69-L69</f>
        <v>34892.270000000004</v>
      </c>
    </row>
    <row r="70" spans="1:13" ht="30" customHeight="1">
      <c r="A70" s="4">
        <v>40</v>
      </c>
      <c r="B70" s="11" t="s">
        <v>75</v>
      </c>
      <c r="C70" s="3" t="s">
        <v>50</v>
      </c>
      <c r="D70" s="13" t="s">
        <v>242</v>
      </c>
      <c r="E70" s="11" t="s">
        <v>17</v>
      </c>
      <c r="F70" s="13">
        <v>500047</v>
      </c>
      <c r="G70" s="26">
        <v>41000</v>
      </c>
      <c r="H70" s="26">
        <f>G70*0.0287</f>
        <v>1176.7</v>
      </c>
      <c r="I70" s="26">
        <f>IF(G70&lt;75829.93,G70*0.0304,2305.23)</f>
        <v>1246.4000000000001</v>
      </c>
      <c r="J70" s="26">
        <v>583.79</v>
      </c>
      <c r="K70" s="26">
        <v>1039.5</v>
      </c>
      <c r="L70" s="26">
        <f>H70+I70+J70+K70</f>
        <v>4046.3900000000003</v>
      </c>
      <c r="M70" s="19">
        <f>+G70-L70</f>
        <v>36953.61</v>
      </c>
    </row>
    <row r="71" spans="1:13" ht="30" customHeight="1">
      <c r="A71" s="4">
        <v>41</v>
      </c>
      <c r="B71" s="11" t="s">
        <v>107</v>
      </c>
      <c r="C71" s="11" t="s">
        <v>106</v>
      </c>
      <c r="D71" s="15" t="s">
        <v>241</v>
      </c>
      <c r="E71" s="11" t="s">
        <v>20</v>
      </c>
      <c r="F71" s="13">
        <v>500089</v>
      </c>
      <c r="G71" s="26">
        <v>60000</v>
      </c>
      <c r="H71" s="26">
        <v>1722</v>
      </c>
      <c r="I71" s="26">
        <v>1824</v>
      </c>
      <c r="J71" s="26">
        <v>3486.68</v>
      </c>
      <c r="K71" s="26">
        <v>25</v>
      </c>
      <c r="L71" s="26">
        <f>H71+I71+J71+K71</f>
        <v>7057.68</v>
      </c>
      <c r="M71" s="19">
        <f>+G71-H71-I71-J71-K71</f>
        <v>52942.32</v>
      </c>
    </row>
    <row r="72" spans="1:13" ht="30" customHeight="1">
      <c r="A72" s="4">
        <v>42</v>
      </c>
      <c r="B72" s="11" t="s">
        <v>224</v>
      </c>
      <c r="C72" s="11" t="s">
        <v>114</v>
      </c>
      <c r="D72" s="15" t="s">
        <v>242</v>
      </c>
      <c r="E72" s="11" t="s">
        <v>20</v>
      </c>
      <c r="F72" s="13">
        <v>500329</v>
      </c>
      <c r="G72" s="33">
        <v>35000</v>
      </c>
      <c r="H72" s="33">
        <v>1004.5</v>
      </c>
      <c r="I72" s="33">
        <v>1064</v>
      </c>
      <c r="J72" s="33">
        <v>0</v>
      </c>
      <c r="K72" s="33">
        <v>25</v>
      </c>
      <c r="L72" s="33">
        <v>2093.5</v>
      </c>
      <c r="M72" s="34">
        <v>32906.5</v>
      </c>
    </row>
    <row r="73" spans="1:13" ht="30" customHeight="1" thickBot="1">
      <c r="A73" s="42" t="s">
        <v>238</v>
      </c>
      <c r="B73" s="5"/>
      <c r="C73" s="5"/>
      <c r="D73" s="6"/>
      <c r="E73" s="5"/>
      <c r="F73" s="6"/>
      <c r="G73" s="52">
        <f t="shared" ref="G73:M73" si="24">+SUM(G68:G72)</f>
        <v>276000</v>
      </c>
      <c r="H73" s="52">
        <f t="shared" si="24"/>
        <v>7921.2</v>
      </c>
      <c r="I73" s="52">
        <f t="shared" si="24"/>
        <v>8390.4</v>
      </c>
      <c r="J73" s="52">
        <f t="shared" si="24"/>
        <v>15677.59</v>
      </c>
      <c r="K73" s="52">
        <f t="shared" si="24"/>
        <v>11793.23</v>
      </c>
      <c r="L73" s="52">
        <f t="shared" si="24"/>
        <v>43782.42</v>
      </c>
      <c r="M73" s="52">
        <f t="shared" si="24"/>
        <v>232217.58000000002</v>
      </c>
    </row>
    <row r="74" spans="1:13" ht="30" customHeight="1" thickBot="1">
      <c r="A74" s="130" t="s">
        <v>156</v>
      </c>
      <c r="B74" s="131" t="s">
        <v>70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2"/>
    </row>
    <row r="75" spans="1:13" ht="30" customHeight="1" thickBot="1">
      <c r="A75" s="1" t="s">
        <v>6</v>
      </c>
      <c r="B75" s="1" t="s">
        <v>7</v>
      </c>
      <c r="C75" s="1" t="s">
        <v>8</v>
      </c>
      <c r="D75" s="1" t="s">
        <v>236</v>
      </c>
      <c r="E75" s="1" t="s">
        <v>9</v>
      </c>
      <c r="F75" s="1" t="s">
        <v>10</v>
      </c>
      <c r="G75" s="1" t="s">
        <v>149</v>
      </c>
      <c r="H75" s="1" t="s">
        <v>11</v>
      </c>
      <c r="I75" s="1" t="s">
        <v>12</v>
      </c>
      <c r="J75" s="1" t="s">
        <v>13</v>
      </c>
      <c r="K75" s="1" t="s">
        <v>147</v>
      </c>
      <c r="L75" s="1" t="s">
        <v>150</v>
      </c>
      <c r="M75" s="1" t="s">
        <v>148</v>
      </c>
    </row>
    <row r="76" spans="1:13" ht="30" customHeight="1">
      <c r="A76" s="15">
        <v>43</v>
      </c>
      <c r="B76" s="11" t="s">
        <v>157</v>
      </c>
      <c r="C76" s="50" t="s">
        <v>158</v>
      </c>
      <c r="D76" s="115" t="s">
        <v>241</v>
      </c>
      <c r="E76" s="3" t="s">
        <v>17</v>
      </c>
      <c r="F76" s="15">
        <v>500269</v>
      </c>
      <c r="G76" s="24">
        <v>35000</v>
      </c>
      <c r="H76" s="24">
        <f>G76*0.0287</f>
        <v>1004.5</v>
      </c>
      <c r="I76" s="24">
        <v>1064</v>
      </c>
      <c r="J76" s="24">
        <v>0</v>
      </c>
      <c r="K76" s="24">
        <v>25</v>
      </c>
      <c r="L76" s="24">
        <f>H76+I76+J76+K76</f>
        <v>2093.5</v>
      </c>
      <c r="M76" s="25">
        <f>+G76-L76</f>
        <v>32906.5</v>
      </c>
    </row>
    <row r="77" spans="1:13" ht="30" customHeight="1">
      <c r="A77" s="43">
        <v>44</v>
      </c>
      <c r="B77" s="47" t="s">
        <v>214</v>
      </c>
      <c r="C77" s="47" t="s">
        <v>24</v>
      </c>
      <c r="D77" s="43" t="s">
        <v>242</v>
      </c>
      <c r="E77" s="47" t="s">
        <v>17</v>
      </c>
      <c r="F77" s="43">
        <v>80573</v>
      </c>
      <c r="G77" s="24">
        <v>30000</v>
      </c>
      <c r="H77" s="24">
        <f>G77*0.0287</f>
        <v>861</v>
      </c>
      <c r="I77" s="24">
        <f>IF(G77&lt;75829.93,G77*0.0304,2305.23)</f>
        <v>912</v>
      </c>
      <c r="J77" s="24">
        <v>0</v>
      </c>
      <c r="K77" s="24">
        <v>939.5</v>
      </c>
      <c r="L77" s="24">
        <f>H77+I77+J77+K77</f>
        <v>2712.5</v>
      </c>
      <c r="M77" s="71">
        <f>G77-L77</f>
        <v>27287.5</v>
      </c>
    </row>
    <row r="78" spans="1:13" ht="30" customHeight="1">
      <c r="A78" s="15">
        <v>45</v>
      </c>
      <c r="B78" s="47" t="s">
        <v>162</v>
      </c>
      <c r="C78" s="50" t="s">
        <v>158</v>
      </c>
      <c r="D78" s="115" t="s">
        <v>242</v>
      </c>
      <c r="E78" s="3" t="s">
        <v>17</v>
      </c>
      <c r="F78" s="15">
        <v>500046</v>
      </c>
      <c r="G78" s="24">
        <v>30000</v>
      </c>
      <c r="H78" s="24">
        <f>G78*0.0287</f>
        <v>861</v>
      </c>
      <c r="I78" s="24">
        <f>IF(G78&lt;75829.93,G78*0.0304,2305.23)</f>
        <v>912</v>
      </c>
      <c r="J78" s="24">
        <v>0</v>
      </c>
      <c r="K78" s="24">
        <v>1537.45</v>
      </c>
      <c r="L78" s="24">
        <f>H78+I78+J78+K78</f>
        <v>3310.45</v>
      </c>
      <c r="M78" s="25">
        <f>+G78-L78</f>
        <v>26689.55</v>
      </c>
    </row>
    <row r="79" spans="1:13" ht="30" customHeight="1">
      <c r="A79" s="43">
        <v>46</v>
      </c>
      <c r="B79" s="47" t="s">
        <v>228</v>
      </c>
      <c r="C79" s="50" t="s">
        <v>158</v>
      </c>
      <c r="D79" s="115" t="s">
        <v>241</v>
      </c>
      <c r="E79" s="3" t="s">
        <v>17</v>
      </c>
      <c r="F79" s="15">
        <v>500342</v>
      </c>
      <c r="G79" s="85">
        <v>26000</v>
      </c>
      <c r="H79" s="85">
        <f>G79*0.0287</f>
        <v>746.2</v>
      </c>
      <c r="I79" s="85">
        <f>IF(G79&lt;75829.93,G79*0.0304,2305.23)</f>
        <v>790.4</v>
      </c>
      <c r="J79" s="85">
        <v>0</v>
      </c>
      <c r="K79" s="85">
        <v>25</v>
      </c>
      <c r="L79" s="85">
        <f>H79+I79+J79+K79</f>
        <v>1561.6</v>
      </c>
      <c r="M79" s="86">
        <f>+G79-L79</f>
        <v>24438.400000000001</v>
      </c>
    </row>
    <row r="80" spans="1:13" ht="30" customHeight="1" thickBot="1">
      <c r="A80" s="42" t="s">
        <v>238</v>
      </c>
      <c r="B80" s="5"/>
      <c r="C80" s="5"/>
      <c r="D80" s="6"/>
      <c r="E80" s="5"/>
      <c r="F80" s="6"/>
      <c r="G80" s="52">
        <f t="shared" ref="G80:M80" si="25">SUM(G76:G79)</f>
        <v>121000</v>
      </c>
      <c r="H80" s="52">
        <f t="shared" si="25"/>
        <v>3472.7</v>
      </c>
      <c r="I80" s="52">
        <f t="shared" si="25"/>
        <v>3678.4</v>
      </c>
      <c r="J80" s="52">
        <f t="shared" si="25"/>
        <v>0</v>
      </c>
      <c r="K80" s="52">
        <f t="shared" si="25"/>
        <v>2526.9499999999998</v>
      </c>
      <c r="L80" s="52">
        <f t="shared" si="25"/>
        <v>9678.0499999999993</v>
      </c>
      <c r="M80" s="52">
        <f t="shared" si="25"/>
        <v>111321.95000000001</v>
      </c>
    </row>
    <row r="81" spans="1:13" ht="70.5" customHeight="1" thickBot="1">
      <c r="A81" s="130" t="s">
        <v>93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2"/>
    </row>
    <row r="82" spans="1:13" ht="30" customHeight="1" thickBot="1">
      <c r="A82" s="1" t="s">
        <v>6</v>
      </c>
      <c r="B82" s="1" t="s">
        <v>7</v>
      </c>
      <c r="C82" s="1" t="s">
        <v>8</v>
      </c>
      <c r="D82" s="1" t="s">
        <v>236</v>
      </c>
      <c r="E82" s="1" t="s">
        <v>9</v>
      </c>
      <c r="F82" s="1" t="s">
        <v>10</v>
      </c>
      <c r="G82" s="1" t="s">
        <v>149</v>
      </c>
      <c r="H82" s="1" t="s">
        <v>11</v>
      </c>
      <c r="I82" s="1" t="s">
        <v>12</v>
      </c>
      <c r="J82" s="1" t="s">
        <v>13</v>
      </c>
      <c r="K82" s="1" t="s">
        <v>147</v>
      </c>
      <c r="L82" s="1" t="s">
        <v>150</v>
      </c>
      <c r="M82" s="1" t="s">
        <v>148</v>
      </c>
    </row>
    <row r="83" spans="1:13" ht="30" customHeight="1">
      <c r="A83" s="15">
        <v>47</v>
      </c>
      <c r="B83" s="78" t="s">
        <v>51</v>
      </c>
      <c r="C83" s="11" t="s">
        <v>52</v>
      </c>
      <c r="D83" s="15" t="s">
        <v>241</v>
      </c>
      <c r="E83" s="3" t="s">
        <v>17</v>
      </c>
      <c r="F83" s="15">
        <v>500011</v>
      </c>
      <c r="G83" s="16">
        <v>49700</v>
      </c>
      <c r="H83" s="16">
        <f>G83*0.0287</f>
        <v>1426.39</v>
      </c>
      <c r="I83" s="16">
        <f t="shared" ref="I83:I97" si="26">IF(G83&lt;75829.93,G83*0.0304,2305.23)</f>
        <v>1510.88</v>
      </c>
      <c r="J83" s="16">
        <v>1811.66</v>
      </c>
      <c r="K83" s="16">
        <v>2782.3</v>
      </c>
      <c r="L83" s="16">
        <f t="shared" ref="L83:L89" si="27">H83+I83+J83+K83</f>
        <v>7531.2300000000005</v>
      </c>
      <c r="M83" s="31">
        <f>+G83-L83</f>
        <v>42168.77</v>
      </c>
    </row>
    <row r="84" spans="1:13" ht="30" customHeight="1">
      <c r="A84" s="15">
        <v>48</v>
      </c>
      <c r="B84" s="78" t="s">
        <v>53</v>
      </c>
      <c r="C84" s="11" t="s">
        <v>54</v>
      </c>
      <c r="D84" s="15" t="s">
        <v>241</v>
      </c>
      <c r="E84" s="11" t="s">
        <v>17</v>
      </c>
      <c r="F84" s="15">
        <v>500052</v>
      </c>
      <c r="G84" s="16">
        <v>37000</v>
      </c>
      <c r="H84" s="16">
        <f t="shared" ref="H84:H97" si="28">G84*0.0287</f>
        <v>1061.9000000000001</v>
      </c>
      <c r="I84" s="16">
        <f t="shared" si="26"/>
        <v>1124.8</v>
      </c>
      <c r="J84" s="16">
        <v>19.25</v>
      </c>
      <c r="K84" s="16">
        <v>5062</v>
      </c>
      <c r="L84" s="16">
        <f t="shared" si="27"/>
        <v>7267.95</v>
      </c>
      <c r="M84" s="31">
        <f t="shared" ref="M84:M97" si="29">+G84-L84</f>
        <v>29732.05</v>
      </c>
    </row>
    <row r="85" spans="1:13" ht="30" customHeight="1">
      <c r="A85" s="15">
        <v>49</v>
      </c>
      <c r="B85" s="78" t="s">
        <v>55</v>
      </c>
      <c r="C85" s="11" t="s">
        <v>56</v>
      </c>
      <c r="D85" s="15" t="s">
        <v>241</v>
      </c>
      <c r="E85" s="3" t="s">
        <v>17</v>
      </c>
      <c r="F85" s="15">
        <v>500040</v>
      </c>
      <c r="G85" s="16">
        <v>23000</v>
      </c>
      <c r="H85" s="16">
        <f t="shared" si="28"/>
        <v>660.1</v>
      </c>
      <c r="I85" s="16">
        <f t="shared" si="26"/>
        <v>699.2</v>
      </c>
      <c r="J85" s="30">
        <f>(G85-H85-I85-33326.92)*IF(G85&gt;33326.92,15%)</f>
        <v>0</v>
      </c>
      <c r="K85" s="16">
        <v>125</v>
      </c>
      <c r="L85" s="16">
        <f t="shared" si="27"/>
        <v>1484.3000000000002</v>
      </c>
      <c r="M85" s="31">
        <f t="shared" si="29"/>
        <v>21515.7</v>
      </c>
    </row>
    <row r="86" spans="1:13" ht="30" customHeight="1">
      <c r="A86" s="15">
        <v>50</v>
      </c>
      <c r="B86" s="78" t="s">
        <v>57</v>
      </c>
      <c r="C86" s="11" t="s">
        <v>56</v>
      </c>
      <c r="D86" s="15" t="s">
        <v>241</v>
      </c>
      <c r="E86" s="3" t="s">
        <v>17</v>
      </c>
      <c r="F86" s="15">
        <v>500009</v>
      </c>
      <c r="G86" s="16">
        <v>23000</v>
      </c>
      <c r="H86" s="16">
        <f t="shared" si="28"/>
        <v>660.1</v>
      </c>
      <c r="I86" s="16">
        <f t="shared" si="26"/>
        <v>699.2</v>
      </c>
      <c r="J86" s="30">
        <f>(G86-H86-I86-33326.92)*IF(G86&gt;33326.92,15%)</f>
        <v>0</v>
      </c>
      <c r="K86" s="16">
        <v>325</v>
      </c>
      <c r="L86" s="16">
        <f t="shared" si="27"/>
        <v>1684.3000000000002</v>
      </c>
      <c r="M86" s="31">
        <f t="shared" si="29"/>
        <v>21315.7</v>
      </c>
    </row>
    <row r="87" spans="1:13" ht="30" customHeight="1">
      <c r="A87" s="15">
        <v>51</v>
      </c>
      <c r="B87" s="78" t="s">
        <v>97</v>
      </c>
      <c r="C87" s="11" t="s">
        <v>56</v>
      </c>
      <c r="D87" s="15" t="s">
        <v>241</v>
      </c>
      <c r="E87" s="11" t="s">
        <v>17</v>
      </c>
      <c r="F87" s="15">
        <v>500099</v>
      </c>
      <c r="G87" s="16">
        <v>24000</v>
      </c>
      <c r="H87" s="16">
        <f t="shared" si="28"/>
        <v>688.8</v>
      </c>
      <c r="I87" s="16">
        <f t="shared" si="26"/>
        <v>729.6</v>
      </c>
      <c r="J87" s="30">
        <v>0</v>
      </c>
      <c r="K87" s="16">
        <v>505</v>
      </c>
      <c r="L87" s="16">
        <f t="shared" si="27"/>
        <v>1923.4</v>
      </c>
      <c r="M87" s="31">
        <f t="shared" si="29"/>
        <v>22076.6</v>
      </c>
    </row>
    <row r="88" spans="1:13" ht="30" customHeight="1">
      <c r="A88" s="15">
        <v>52</v>
      </c>
      <c r="B88" s="78" t="s">
        <v>227</v>
      </c>
      <c r="C88" s="11" t="s">
        <v>56</v>
      </c>
      <c r="D88" s="15" t="s">
        <v>241</v>
      </c>
      <c r="E88" s="11" t="s">
        <v>17</v>
      </c>
      <c r="F88" s="15">
        <v>500346</v>
      </c>
      <c r="G88" s="16">
        <v>24000</v>
      </c>
      <c r="H88" s="16">
        <f t="shared" si="28"/>
        <v>688.8</v>
      </c>
      <c r="I88" s="16">
        <f t="shared" si="26"/>
        <v>729.6</v>
      </c>
      <c r="J88" s="30">
        <v>0</v>
      </c>
      <c r="K88" s="16">
        <v>25</v>
      </c>
      <c r="L88" s="16">
        <f t="shared" si="27"/>
        <v>1443.4</v>
      </c>
      <c r="M88" s="31">
        <f t="shared" si="29"/>
        <v>22556.6</v>
      </c>
    </row>
    <row r="89" spans="1:13" ht="30" customHeight="1">
      <c r="A89" s="15">
        <v>53</v>
      </c>
      <c r="B89" s="78" t="s">
        <v>153</v>
      </c>
      <c r="C89" s="11" t="s">
        <v>59</v>
      </c>
      <c r="D89" s="15" t="s">
        <v>242</v>
      </c>
      <c r="E89" s="11" t="s">
        <v>17</v>
      </c>
      <c r="F89" s="15">
        <v>500265</v>
      </c>
      <c r="G89" s="16">
        <v>18000</v>
      </c>
      <c r="H89" s="16">
        <f t="shared" si="28"/>
        <v>516.6</v>
      </c>
      <c r="I89" s="16">
        <f t="shared" si="26"/>
        <v>547.20000000000005</v>
      </c>
      <c r="J89" s="30">
        <v>0</v>
      </c>
      <c r="K89" s="16">
        <v>4963.04</v>
      </c>
      <c r="L89" s="16">
        <f t="shared" si="27"/>
        <v>6026.84</v>
      </c>
      <c r="M89" s="31">
        <f t="shared" si="29"/>
        <v>11973.16</v>
      </c>
    </row>
    <row r="90" spans="1:13" ht="30" customHeight="1">
      <c r="A90" s="15">
        <v>54</v>
      </c>
      <c r="B90" s="78" t="s">
        <v>58</v>
      </c>
      <c r="C90" s="11" t="s">
        <v>59</v>
      </c>
      <c r="D90" s="15" t="s">
        <v>242</v>
      </c>
      <c r="E90" s="11" t="s">
        <v>60</v>
      </c>
      <c r="F90" s="15">
        <v>500012</v>
      </c>
      <c r="G90" s="16">
        <v>22000</v>
      </c>
      <c r="H90" s="16">
        <f t="shared" si="28"/>
        <v>631.4</v>
      </c>
      <c r="I90" s="16">
        <f t="shared" si="26"/>
        <v>668.8</v>
      </c>
      <c r="J90" s="30">
        <f t="shared" ref="J90:J94" si="30">(G90-H90-I90-33326.92)*IF(G90&gt;33326.92,15%)</f>
        <v>0</v>
      </c>
      <c r="K90" s="16">
        <v>5038.6000000000004</v>
      </c>
      <c r="L90" s="16">
        <f>SUM(H90:K90)</f>
        <v>6338.8</v>
      </c>
      <c r="M90" s="31">
        <f t="shared" si="29"/>
        <v>15661.2</v>
      </c>
    </row>
    <row r="91" spans="1:13" ht="30" customHeight="1">
      <c r="A91" s="15">
        <v>55</v>
      </c>
      <c r="B91" s="78" t="s">
        <v>61</v>
      </c>
      <c r="C91" s="11" t="s">
        <v>59</v>
      </c>
      <c r="D91" s="15" t="s">
        <v>242</v>
      </c>
      <c r="E91" s="11" t="s">
        <v>20</v>
      </c>
      <c r="F91" s="15">
        <v>500010</v>
      </c>
      <c r="G91" s="16">
        <v>20000</v>
      </c>
      <c r="H91" s="16">
        <f>G91*0.0287</f>
        <v>574</v>
      </c>
      <c r="I91" s="16">
        <f t="shared" si="26"/>
        <v>608</v>
      </c>
      <c r="J91" s="30">
        <f t="shared" si="30"/>
        <v>0</v>
      </c>
      <c r="K91" s="16">
        <v>725</v>
      </c>
      <c r="L91" s="16">
        <f t="shared" ref="L91:L97" si="31">H91+I91+J91+K91</f>
        <v>1907</v>
      </c>
      <c r="M91" s="31">
        <f t="shared" si="29"/>
        <v>18093</v>
      </c>
    </row>
    <row r="92" spans="1:13" ht="30" customHeight="1">
      <c r="A92" s="15">
        <v>56</v>
      </c>
      <c r="B92" s="11" t="s">
        <v>62</v>
      </c>
      <c r="C92" s="11" t="s">
        <v>59</v>
      </c>
      <c r="D92" s="15" t="s">
        <v>242</v>
      </c>
      <c r="E92" s="11" t="s">
        <v>20</v>
      </c>
      <c r="F92" s="15">
        <v>500018</v>
      </c>
      <c r="G92" s="16">
        <v>20000</v>
      </c>
      <c r="H92" s="16">
        <f t="shared" si="28"/>
        <v>574</v>
      </c>
      <c r="I92" s="16">
        <f t="shared" si="26"/>
        <v>608</v>
      </c>
      <c r="J92" s="30">
        <f t="shared" si="30"/>
        <v>0</v>
      </c>
      <c r="K92" s="16">
        <v>7802.15</v>
      </c>
      <c r="L92" s="16">
        <f t="shared" si="31"/>
        <v>8984.15</v>
      </c>
      <c r="M92" s="31">
        <f t="shared" si="29"/>
        <v>11015.85</v>
      </c>
    </row>
    <row r="93" spans="1:13" ht="30" customHeight="1">
      <c r="A93" s="15">
        <v>57</v>
      </c>
      <c r="B93" s="11" t="s">
        <v>63</v>
      </c>
      <c r="C93" s="11" t="s">
        <v>59</v>
      </c>
      <c r="D93" s="15" t="s">
        <v>242</v>
      </c>
      <c r="E93" s="11" t="s">
        <v>20</v>
      </c>
      <c r="F93" s="15">
        <v>500019</v>
      </c>
      <c r="G93" s="16">
        <v>20000</v>
      </c>
      <c r="H93" s="16">
        <f t="shared" si="28"/>
        <v>574</v>
      </c>
      <c r="I93" s="16">
        <f t="shared" si="26"/>
        <v>608</v>
      </c>
      <c r="J93" s="30">
        <f t="shared" si="30"/>
        <v>0</v>
      </c>
      <c r="K93" s="16">
        <v>9839.44</v>
      </c>
      <c r="L93" s="16">
        <f t="shared" si="31"/>
        <v>11021.44</v>
      </c>
      <c r="M93" s="31">
        <f>+G93-L93</f>
        <v>8978.56</v>
      </c>
    </row>
    <row r="94" spans="1:13" ht="30" customHeight="1">
      <c r="A94" s="15">
        <v>58</v>
      </c>
      <c r="B94" s="11" t="s">
        <v>64</v>
      </c>
      <c r="C94" s="11" t="s">
        <v>59</v>
      </c>
      <c r="D94" s="15" t="s">
        <v>242</v>
      </c>
      <c r="E94" s="3" t="s">
        <v>17</v>
      </c>
      <c r="F94" s="15">
        <v>500035</v>
      </c>
      <c r="G94" s="16">
        <v>20000</v>
      </c>
      <c r="H94" s="16">
        <f t="shared" si="28"/>
        <v>574</v>
      </c>
      <c r="I94" s="16">
        <f t="shared" si="26"/>
        <v>608</v>
      </c>
      <c r="J94" s="30">
        <f t="shared" si="30"/>
        <v>0</v>
      </c>
      <c r="K94" s="16">
        <v>325</v>
      </c>
      <c r="L94" s="16">
        <f t="shared" si="31"/>
        <v>1507</v>
      </c>
      <c r="M94" s="31">
        <f t="shared" si="29"/>
        <v>18493</v>
      </c>
    </row>
    <row r="95" spans="1:13" ht="30" customHeight="1">
      <c r="A95" s="15">
        <v>59</v>
      </c>
      <c r="B95" s="11" t="s">
        <v>65</v>
      </c>
      <c r="C95" s="11" t="s">
        <v>66</v>
      </c>
      <c r="D95" s="15" t="s">
        <v>242</v>
      </c>
      <c r="E95" s="3" t="s">
        <v>17</v>
      </c>
      <c r="F95" s="15">
        <v>500050</v>
      </c>
      <c r="G95" s="16">
        <v>20000</v>
      </c>
      <c r="H95" s="16">
        <f t="shared" si="28"/>
        <v>574</v>
      </c>
      <c r="I95" s="16">
        <f t="shared" si="26"/>
        <v>608</v>
      </c>
      <c r="J95" s="30">
        <v>0</v>
      </c>
      <c r="K95" s="16">
        <v>3459.35</v>
      </c>
      <c r="L95" s="16">
        <f t="shared" si="31"/>
        <v>4641.3500000000004</v>
      </c>
      <c r="M95" s="31">
        <f t="shared" si="29"/>
        <v>15358.65</v>
      </c>
    </row>
    <row r="96" spans="1:13" ht="30" customHeight="1">
      <c r="A96" s="15">
        <v>60</v>
      </c>
      <c r="B96" s="11" t="s">
        <v>67</v>
      </c>
      <c r="C96" s="11" t="s">
        <v>59</v>
      </c>
      <c r="D96" s="15" t="s">
        <v>241</v>
      </c>
      <c r="E96" s="11" t="s">
        <v>17</v>
      </c>
      <c r="F96" s="15">
        <v>500058</v>
      </c>
      <c r="G96" s="16">
        <v>24000</v>
      </c>
      <c r="H96" s="16">
        <f t="shared" si="28"/>
        <v>688.8</v>
      </c>
      <c r="I96" s="16">
        <f t="shared" si="26"/>
        <v>729.6</v>
      </c>
      <c r="J96" s="30">
        <v>0</v>
      </c>
      <c r="K96" s="16">
        <v>1225</v>
      </c>
      <c r="L96" s="16">
        <f t="shared" si="31"/>
        <v>2643.4</v>
      </c>
      <c r="M96" s="31">
        <f t="shared" si="29"/>
        <v>21356.6</v>
      </c>
    </row>
    <row r="97" spans="1:13" ht="30" customHeight="1">
      <c r="A97" s="15">
        <v>61</v>
      </c>
      <c r="B97" s="11" t="s">
        <v>68</v>
      </c>
      <c r="C97" s="11" t="s">
        <v>59</v>
      </c>
      <c r="D97" s="15" t="s">
        <v>241</v>
      </c>
      <c r="E97" s="11" t="s">
        <v>17</v>
      </c>
      <c r="F97" s="15">
        <v>500059</v>
      </c>
      <c r="G97" s="96">
        <v>19000</v>
      </c>
      <c r="H97" s="96">
        <f t="shared" si="28"/>
        <v>545.29999999999995</v>
      </c>
      <c r="I97" s="96">
        <f t="shared" si="26"/>
        <v>577.6</v>
      </c>
      <c r="J97" s="99">
        <v>0</v>
      </c>
      <c r="K97" s="96">
        <v>25</v>
      </c>
      <c r="L97" s="96">
        <f t="shared" si="31"/>
        <v>1147.9000000000001</v>
      </c>
      <c r="M97" s="100">
        <f t="shared" si="29"/>
        <v>17852.099999999999</v>
      </c>
    </row>
    <row r="98" spans="1:13" ht="30" customHeight="1" thickBot="1">
      <c r="A98" s="42" t="s">
        <v>238</v>
      </c>
      <c r="B98" s="5"/>
      <c r="C98" s="5"/>
      <c r="D98" s="6"/>
      <c r="E98" s="5"/>
      <c r="F98" s="6"/>
      <c r="G98" s="52">
        <f t="shared" ref="G98:M98" si="32">+SUM(G83:G97)</f>
        <v>363700</v>
      </c>
      <c r="H98" s="52">
        <f t="shared" si="32"/>
        <v>10438.189999999999</v>
      </c>
      <c r="I98" s="52">
        <f t="shared" si="32"/>
        <v>11056.480000000001</v>
      </c>
      <c r="J98" s="52">
        <f t="shared" si="32"/>
        <v>1830.91</v>
      </c>
      <c r="K98" s="52">
        <f t="shared" si="32"/>
        <v>42226.880000000005</v>
      </c>
      <c r="L98" s="52">
        <f t="shared" si="32"/>
        <v>65552.460000000006</v>
      </c>
      <c r="M98" s="52">
        <f t="shared" si="32"/>
        <v>298147.53999999998</v>
      </c>
    </row>
    <row r="99" spans="1:13" ht="30" customHeight="1" thickBot="1">
      <c r="A99" s="130" t="s">
        <v>144</v>
      </c>
      <c r="B99" s="131" t="s">
        <v>70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2"/>
    </row>
    <row r="100" spans="1:13" ht="30" customHeight="1" thickBot="1">
      <c r="A100" s="1" t="s">
        <v>6</v>
      </c>
      <c r="B100" s="1" t="s">
        <v>7</v>
      </c>
      <c r="C100" s="1" t="s">
        <v>8</v>
      </c>
      <c r="D100" s="1" t="s">
        <v>236</v>
      </c>
      <c r="E100" s="1" t="s">
        <v>9</v>
      </c>
      <c r="F100" s="1" t="s">
        <v>10</v>
      </c>
      <c r="G100" s="1" t="s">
        <v>149</v>
      </c>
      <c r="H100" s="1" t="s">
        <v>11</v>
      </c>
      <c r="I100" s="1" t="s">
        <v>12</v>
      </c>
      <c r="J100" s="1" t="s">
        <v>13</v>
      </c>
      <c r="K100" s="1" t="s">
        <v>147</v>
      </c>
      <c r="L100" s="1" t="s">
        <v>150</v>
      </c>
      <c r="M100" s="1" t="s">
        <v>148</v>
      </c>
    </row>
    <row r="101" spans="1:13" ht="30" customHeight="1">
      <c r="A101" s="15">
        <v>62</v>
      </c>
      <c r="B101" s="11" t="s">
        <v>129</v>
      </c>
      <c r="C101" s="11" t="s">
        <v>130</v>
      </c>
      <c r="D101" s="15" t="s">
        <v>241</v>
      </c>
      <c r="E101" s="3" t="s">
        <v>17</v>
      </c>
      <c r="F101" s="15">
        <v>500246</v>
      </c>
      <c r="G101" s="92">
        <v>30000</v>
      </c>
      <c r="H101" s="92">
        <f t="shared" ref="H101" si="33">G101*0.0287</f>
        <v>861</v>
      </c>
      <c r="I101" s="92">
        <v>912</v>
      </c>
      <c r="J101" s="92">
        <v>0</v>
      </c>
      <c r="K101" s="92">
        <v>9190.52</v>
      </c>
      <c r="L101" s="92">
        <f>+H101+I101+J101+K101</f>
        <v>10963.52</v>
      </c>
      <c r="M101" s="94">
        <f t="shared" ref="M101" si="34">+G101-L101</f>
        <v>19036.48</v>
      </c>
    </row>
    <row r="102" spans="1:13" ht="30" customHeight="1" thickBot="1">
      <c r="A102" s="42" t="s">
        <v>238</v>
      </c>
      <c r="B102" s="5"/>
      <c r="C102" s="5"/>
      <c r="D102" s="6"/>
      <c r="E102" s="5"/>
      <c r="F102" s="6"/>
      <c r="G102" s="52">
        <f>+SUM(G101)</f>
        <v>30000</v>
      </c>
      <c r="H102" s="52">
        <f t="shared" ref="H102:M102" si="35">+SUM(H101)</f>
        <v>861</v>
      </c>
      <c r="I102" s="52">
        <f t="shared" si="35"/>
        <v>912</v>
      </c>
      <c r="J102" s="52">
        <f t="shared" si="35"/>
        <v>0</v>
      </c>
      <c r="K102" s="52">
        <f t="shared" si="35"/>
        <v>9190.52</v>
      </c>
      <c r="L102" s="52">
        <f t="shared" si="35"/>
        <v>10963.52</v>
      </c>
      <c r="M102" s="52">
        <f t="shared" si="35"/>
        <v>19036.48</v>
      </c>
    </row>
    <row r="103" spans="1:13" ht="30" customHeight="1" thickBot="1">
      <c r="A103" s="130" t="s">
        <v>94</v>
      </c>
      <c r="B103" s="131" t="s">
        <v>70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2"/>
    </row>
    <row r="104" spans="1:13" ht="30" customHeight="1" thickBot="1">
      <c r="A104" s="1" t="s">
        <v>6</v>
      </c>
      <c r="B104" s="1" t="s">
        <v>7</v>
      </c>
      <c r="C104" s="1" t="s">
        <v>8</v>
      </c>
      <c r="D104" s="1" t="s">
        <v>236</v>
      </c>
      <c r="E104" s="1" t="s">
        <v>9</v>
      </c>
      <c r="F104" s="1" t="s">
        <v>10</v>
      </c>
      <c r="G104" s="1" t="s">
        <v>149</v>
      </c>
      <c r="H104" s="1" t="s">
        <v>11</v>
      </c>
      <c r="I104" s="1" t="s">
        <v>12</v>
      </c>
      <c r="J104" s="1" t="s">
        <v>13</v>
      </c>
      <c r="K104" s="1" t="s">
        <v>147</v>
      </c>
      <c r="L104" s="1" t="s">
        <v>150</v>
      </c>
      <c r="M104" s="1" t="s">
        <v>148</v>
      </c>
    </row>
    <row r="105" spans="1:13" ht="30" customHeight="1">
      <c r="A105" s="15">
        <v>63</v>
      </c>
      <c r="B105" s="11" t="s">
        <v>76</v>
      </c>
      <c r="C105" s="11" t="s">
        <v>108</v>
      </c>
      <c r="D105" s="15" t="s">
        <v>241</v>
      </c>
      <c r="E105" s="11" t="s">
        <v>20</v>
      </c>
      <c r="F105" s="15">
        <v>500017</v>
      </c>
      <c r="G105" s="92">
        <v>45000</v>
      </c>
      <c r="H105" s="92">
        <v>1291.5</v>
      </c>
      <c r="I105" s="92">
        <v>1368</v>
      </c>
      <c r="J105" s="92">
        <v>1148.33</v>
      </c>
      <c r="K105" s="92">
        <v>3862.27</v>
      </c>
      <c r="L105" s="92">
        <f>SUM(H105:K105)</f>
        <v>7670.1</v>
      </c>
      <c r="M105" s="94">
        <f>+G105-L105</f>
        <v>37329.9</v>
      </c>
    </row>
    <row r="106" spans="1:13" ht="30" customHeight="1" thickBot="1">
      <c r="A106" s="42" t="s">
        <v>238</v>
      </c>
      <c r="B106" s="5"/>
      <c r="C106" s="5"/>
      <c r="D106" s="6"/>
      <c r="E106" s="5"/>
      <c r="F106" s="6"/>
      <c r="G106" s="52">
        <f>+SUM(G105)</f>
        <v>45000</v>
      </c>
      <c r="H106" s="52">
        <f t="shared" ref="H106:M106" si="36">+SUM(H105)</f>
        <v>1291.5</v>
      </c>
      <c r="I106" s="52">
        <f t="shared" si="36"/>
        <v>1368</v>
      </c>
      <c r="J106" s="52">
        <f t="shared" si="36"/>
        <v>1148.33</v>
      </c>
      <c r="K106" s="52">
        <f t="shared" si="36"/>
        <v>3862.27</v>
      </c>
      <c r="L106" s="52">
        <f t="shared" si="36"/>
        <v>7670.1</v>
      </c>
      <c r="M106" s="52">
        <f t="shared" si="36"/>
        <v>37329.9</v>
      </c>
    </row>
    <row r="107" spans="1:13" ht="30" customHeight="1" thickBot="1">
      <c r="A107" s="130" t="s">
        <v>145</v>
      </c>
      <c r="B107" s="131" t="s">
        <v>70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2"/>
    </row>
    <row r="108" spans="1:13" ht="30" customHeight="1" thickBot="1">
      <c r="A108" s="1" t="s">
        <v>6</v>
      </c>
      <c r="B108" s="1" t="s">
        <v>7</v>
      </c>
      <c r="C108" s="1" t="s">
        <v>8</v>
      </c>
      <c r="D108" s="1" t="s">
        <v>236</v>
      </c>
      <c r="E108" s="1" t="s">
        <v>9</v>
      </c>
      <c r="F108" s="1" t="s">
        <v>10</v>
      </c>
      <c r="G108" s="1" t="s">
        <v>149</v>
      </c>
      <c r="H108" s="1" t="s">
        <v>11</v>
      </c>
      <c r="I108" s="1" t="s">
        <v>12</v>
      </c>
      <c r="J108" s="1" t="s">
        <v>13</v>
      </c>
      <c r="K108" s="1" t="s">
        <v>147</v>
      </c>
      <c r="L108" s="1" t="s">
        <v>150</v>
      </c>
      <c r="M108" s="1" t="s">
        <v>148</v>
      </c>
    </row>
    <row r="109" spans="1:13" ht="30" customHeight="1">
      <c r="A109" s="15">
        <v>64</v>
      </c>
      <c r="B109" s="11" t="s">
        <v>118</v>
      </c>
      <c r="C109" s="11" t="s">
        <v>119</v>
      </c>
      <c r="D109" s="15" t="s">
        <v>242</v>
      </c>
      <c r="E109" s="3" t="s">
        <v>17</v>
      </c>
      <c r="F109" s="15">
        <v>500218</v>
      </c>
      <c r="G109" s="18">
        <v>30000</v>
      </c>
      <c r="H109" s="18">
        <v>861</v>
      </c>
      <c r="I109" s="18">
        <v>912</v>
      </c>
      <c r="J109" s="18">
        <v>0</v>
      </c>
      <c r="K109" s="18">
        <v>1537.45</v>
      </c>
      <c r="L109" s="18">
        <f>H109+I109+J109+K109</f>
        <v>3310.45</v>
      </c>
      <c r="M109" s="35">
        <f>+G109-L109</f>
        <v>26689.55</v>
      </c>
    </row>
    <row r="110" spans="1:13" ht="30" customHeight="1">
      <c r="A110" s="15">
        <v>65</v>
      </c>
      <c r="B110" s="11" t="s">
        <v>77</v>
      </c>
      <c r="C110" s="11" t="s">
        <v>217</v>
      </c>
      <c r="D110" s="15" t="s">
        <v>242</v>
      </c>
      <c r="E110" s="11" t="s">
        <v>20</v>
      </c>
      <c r="F110" s="15">
        <v>500029</v>
      </c>
      <c r="G110" s="16">
        <v>55000</v>
      </c>
      <c r="H110" s="16">
        <f t="shared" ref="H110:H111" si="37">G110*0.0287</f>
        <v>1578.5</v>
      </c>
      <c r="I110" s="16">
        <f t="shared" ref="I110" si="38">IF(G110&lt;75829.93,G110*0.0304,2305.23)</f>
        <v>1672</v>
      </c>
      <c r="J110" s="16">
        <v>2559.6799999999998</v>
      </c>
      <c r="K110" s="16">
        <v>2740.61</v>
      </c>
      <c r="L110" s="18">
        <f>H110+I110+J110+K110</f>
        <v>8550.7900000000009</v>
      </c>
      <c r="M110" s="31">
        <f>+G110-L110</f>
        <v>46449.21</v>
      </c>
    </row>
    <row r="111" spans="1:13" ht="30" customHeight="1">
      <c r="A111" s="48">
        <v>66</v>
      </c>
      <c r="B111" s="79" t="s">
        <v>165</v>
      </c>
      <c r="C111" s="73" t="s">
        <v>166</v>
      </c>
      <c r="D111" s="116" t="s">
        <v>242</v>
      </c>
      <c r="E111" s="47" t="s">
        <v>20</v>
      </c>
      <c r="F111" s="23">
        <v>50210</v>
      </c>
      <c r="G111" s="95">
        <v>100000</v>
      </c>
      <c r="H111" s="96">
        <f t="shared" si="37"/>
        <v>2870</v>
      </c>
      <c r="I111" s="95">
        <v>3040</v>
      </c>
      <c r="J111" s="97">
        <v>11727.26</v>
      </c>
      <c r="K111" s="97">
        <v>12333.84</v>
      </c>
      <c r="L111" s="97">
        <f>SUM(H111:K111)</f>
        <v>29971.100000000002</v>
      </c>
      <c r="M111" s="98">
        <f>+G111-L111</f>
        <v>70028.899999999994</v>
      </c>
    </row>
    <row r="112" spans="1:13" ht="30" customHeight="1" thickBot="1">
      <c r="A112" s="42" t="s">
        <v>238</v>
      </c>
      <c r="B112" s="5"/>
      <c r="C112" s="5"/>
      <c r="D112" s="6"/>
      <c r="E112" s="5"/>
      <c r="F112" s="6"/>
      <c r="G112" s="52">
        <f t="shared" ref="G112:M112" si="39">+SUM(G109:G111)</f>
        <v>185000</v>
      </c>
      <c r="H112" s="52">
        <f t="shared" si="39"/>
        <v>5309.5</v>
      </c>
      <c r="I112" s="52">
        <f t="shared" si="39"/>
        <v>5624</v>
      </c>
      <c r="J112" s="52">
        <f t="shared" si="39"/>
        <v>14286.94</v>
      </c>
      <c r="K112" s="52">
        <f t="shared" si="39"/>
        <v>16611.900000000001</v>
      </c>
      <c r="L112" s="52">
        <f t="shared" si="39"/>
        <v>41832.340000000004</v>
      </c>
      <c r="M112" s="52">
        <f t="shared" si="39"/>
        <v>143167.65999999997</v>
      </c>
    </row>
    <row r="113" spans="1:13" ht="30" customHeight="1" thickBot="1">
      <c r="A113" s="130" t="s">
        <v>146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2"/>
    </row>
    <row r="114" spans="1:13" ht="30" customHeight="1" thickBot="1">
      <c r="A114" s="1" t="s">
        <v>6</v>
      </c>
      <c r="B114" s="1" t="s">
        <v>7</v>
      </c>
      <c r="C114" s="1" t="s">
        <v>8</v>
      </c>
      <c r="D114" s="1" t="s">
        <v>236</v>
      </c>
      <c r="E114" s="1" t="s">
        <v>9</v>
      </c>
      <c r="F114" s="1" t="s">
        <v>10</v>
      </c>
      <c r="G114" s="1" t="s">
        <v>149</v>
      </c>
      <c r="H114" s="1" t="s">
        <v>11</v>
      </c>
      <c r="I114" s="1" t="s">
        <v>12</v>
      </c>
      <c r="J114" s="1" t="s">
        <v>13</v>
      </c>
      <c r="K114" s="1" t="s">
        <v>147</v>
      </c>
      <c r="L114" s="1" t="s">
        <v>150</v>
      </c>
      <c r="M114" s="1" t="s">
        <v>148</v>
      </c>
    </row>
    <row r="115" spans="1:13" ht="30" customHeight="1">
      <c r="A115" s="4">
        <v>67</v>
      </c>
      <c r="B115" s="11" t="s">
        <v>78</v>
      </c>
      <c r="C115" s="32" t="s">
        <v>79</v>
      </c>
      <c r="D115" s="15" t="s">
        <v>242</v>
      </c>
      <c r="E115" s="3" t="s">
        <v>20</v>
      </c>
      <c r="F115" s="13">
        <v>500068</v>
      </c>
      <c r="G115" s="105">
        <v>100000</v>
      </c>
      <c r="H115" s="105">
        <v>2870</v>
      </c>
      <c r="I115" s="105">
        <v>3040</v>
      </c>
      <c r="J115" s="105">
        <v>12105.37</v>
      </c>
      <c r="K115" s="105">
        <v>11208.85</v>
      </c>
      <c r="L115" s="105">
        <f>+H115+I115+J115+K115</f>
        <v>29224.22</v>
      </c>
      <c r="M115" s="36">
        <f>+G115-L115</f>
        <v>70775.78</v>
      </c>
    </row>
    <row r="116" spans="1:13" ht="30" customHeight="1">
      <c r="A116" s="15">
        <v>68</v>
      </c>
      <c r="B116" s="11" t="s">
        <v>80</v>
      </c>
      <c r="C116" s="70" t="s">
        <v>240</v>
      </c>
      <c r="D116" s="117" t="s">
        <v>242</v>
      </c>
      <c r="E116" s="11" t="s">
        <v>20</v>
      </c>
      <c r="F116" s="15">
        <v>500060</v>
      </c>
      <c r="G116" s="101">
        <v>90000</v>
      </c>
      <c r="H116" s="101">
        <f>G116*0.0287</f>
        <v>2583</v>
      </c>
      <c r="I116" s="101">
        <v>2736</v>
      </c>
      <c r="J116" s="101">
        <v>9753.119999999999</v>
      </c>
      <c r="K116" s="101">
        <v>2278.15</v>
      </c>
      <c r="L116" s="101">
        <f>H116+I116+J116+K116</f>
        <v>17350.27</v>
      </c>
      <c r="M116" s="102">
        <f t="shared" ref="M116" si="40">+G116-L116</f>
        <v>72649.73</v>
      </c>
    </row>
    <row r="117" spans="1:13" ht="30" customHeight="1" thickBot="1">
      <c r="A117" s="42" t="s">
        <v>238</v>
      </c>
      <c r="B117" s="5"/>
      <c r="C117" s="5"/>
      <c r="D117" s="6"/>
      <c r="E117" s="5"/>
      <c r="F117" s="6"/>
      <c r="G117" s="52">
        <f t="shared" ref="G117:M117" si="41">+SUM(G115:G116)</f>
        <v>190000</v>
      </c>
      <c r="H117" s="52">
        <f t="shared" si="41"/>
        <v>5453</v>
      </c>
      <c r="I117" s="52">
        <f t="shared" si="41"/>
        <v>5776</v>
      </c>
      <c r="J117" s="52">
        <f t="shared" si="41"/>
        <v>21858.489999999998</v>
      </c>
      <c r="K117" s="52">
        <f>+SUM(K115:K116)</f>
        <v>13487</v>
      </c>
      <c r="L117" s="52">
        <f t="shared" si="41"/>
        <v>46574.490000000005</v>
      </c>
      <c r="M117" s="52">
        <f t="shared" si="41"/>
        <v>143425.51</v>
      </c>
    </row>
    <row r="118" spans="1:13" ht="66" customHeight="1" thickBot="1">
      <c r="A118" s="130" t="s">
        <v>81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2"/>
    </row>
    <row r="119" spans="1:13" ht="30" customHeight="1" thickBot="1">
      <c r="A119" s="1" t="s">
        <v>6</v>
      </c>
      <c r="B119" s="1" t="s">
        <v>7</v>
      </c>
      <c r="C119" s="1" t="s">
        <v>8</v>
      </c>
      <c r="D119" s="1" t="s">
        <v>236</v>
      </c>
      <c r="E119" s="1" t="s">
        <v>9</v>
      </c>
      <c r="F119" s="1" t="s">
        <v>10</v>
      </c>
      <c r="G119" s="1" t="s">
        <v>149</v>
      </c>
      <c r="H119" s="1" t="s">
        <v>11</v>
      </c>
      <c r="I119" s="1" t="s">
        <v>12</v>
      </c>
      <c r="J119" s="1" t="s">
        <v>13</v>
      </c>
      <c r="K119" s="1" t="s">
        <v>147</v>
      </c>
      <c r="L119" s="1" t="s">
        <v>150</v>
      </c>
      <c r="M119" s="1" t="s">
        <v>148</v>
      </c>
    </row>
    <row r="120" spans="1:13" ht="30" customHeight="1">
      <c r="A120" s="4">
        <v>69</v>
      </c>
      <c r="B120" s="11" t="s">
        <v>82</v>
      </c>
      <c r="C120" s="11" t="s">
        <v>239</v>
      </c>
      <c r="D120" s="15" t="s">
        <v>241</v>
      </c>
      <c r="E120" s="3" t="s">
        <v>20</v>
      </c>
      <c r="F120" s="13">
        <v>500025</v>
      </c>
      <c r="G120" s="37">
        <v>90000</v>
      </c>
      <c r="H120" s="37">
        <f>G120*0.0287</f>
        <v>2583</v>
      </c>
      <c r="I120" s="37">
        <v>2736</v>
      </c>
      <c r="J120" s="38">
        <v>8996.89</v>
      </c>
      <c r="K120" s="37">
        <v>3149.9</v>
      </c>
      <c r="L120" s="37">
        <f>SUM(H120:K120)</f>
        <v>17465.79</v>
      </c>
      <c r="M120" s="14">
        <f>+G120-L120</f>
        <v>72534.209999999992</v>
      </c>
    </row>
    <row r="121" spans="1:13" ht="30" customHeight="1">
      <c r="A121" s="4">
        <v>70</v>
      </c>
      <c r="B121" s="11" t="s">
        <v>136</v>
      </c>
      <c r="C121" s="11" t="s">
        <v>137</v>
      </c>
      <c r="D121" s="15" t="s">
        <v>241</v>
      </c>
      <c r="E121" s="3" t="s">
        <v>17</v>
      </c>
      <c r="F121" s="13">
        <v>80950</v>
      </c>
      <c r="G121" s="37">
        <v>35000</v>
      </c>
      <c r="H121" s="37">
        <f>G121*0.0287</f>
        <v>1004.5</v>
      </c>
      <c r="I121" s="37">
        <f>IF(G121&lt;75829.93,G121*0.0304,2305.23)</f>
        <v>1064</v>
      </c>
      <c r="J121" s="38">
        <v>0</v>
      </c>
      <c r="K121" s="37">
        <v>5396.02</v>
      </c>
      <c r="L121" s="37">
        <f>H121+I121+J121+K121</f>
        <v>7464.52</v>
      </c>
      <c r="M121" s="14">
        <f>+G121-L121</f>
        <v>27535.48</v>
      </c>
    </row>
    <row r="122" spans="1:13" ht="30" customHeight="1">
      <c r="A122" s="4">
        <v>71</v>
      </c>
      <c r="B122" s="78" t="s">
        <v>83</v>
      </c>
      <c r="C122" s="11" t="s">
        <v>84</v>
      </c>
      <c r="D122" s="15" t="s">
        <v>241</v>
      </c>
      <c r="E122" s="3" t="s">
        <v>20</v>
      </c>
      <c r="F122" s="13">
        <v>500016</v>
      </c>
      <c r="G122" s="37">
        <v>55000</v>
      </c>
      <c r="H122" s="37">
        <f>G122*0.0287</f>
        <v>1578.5</v>
      </c>
      <c r="I122" s="37">
        <f>IF(G122&lt;75829.93,G122*0.0304,2305.23)</f>
        <v>1672</v>
      </c>
      <c r="J122" s="38">
        <v>2105.94</v>
      </c>
      <c r="K122" s="37">
        <v>7327.9</v>
      </c>
      <c r="L122" s="37">
        <f>H122+I122+J122+K122</f>
        <v>12684.34</v>
      </c>
      <c r="M122" s="14">
        <f t="shared" ref="M122" si="42">+G122-L122</f>
        <v>42315.66</v>
      </c>
    </row>
    <row r="123" spans="1:13" ht="30" customHeight="1">
      <c r="A123" s="4">
        <v>72</v>
      </c>
      <c r="B123" s="80" t="s">
        <v>85</v>
      </c>
      <c r="C123" s="11" t="s">
        <v>86</v>
      </c>
      <c r="D123" s="15" t="s">
        <v>241</v>
      </c>
      <c r="E123" s="3" t="s">
        <v>20</v>
      </c>
      <c r="F123" s="13">
        <v>500061</v>
      </c>
      <c r="G123" s="37">
        <v>54450</v>
      </c>
      <c r="H123" s="37">
        <f>G123*0.0287</f>
        <v>1562.7149999999999</v>
      </c>
      <c r="I123" s="37">
        <f>IF(G123&lt;75829.93,G123*0.0304,2305.23)</f>
        <v>1655.28</v>
      </c>
      <c r="J123" s="38">
        <v>2482.0500000000002</v>
      </c>
      <c r="K123" s="37">
        <v>25</v>
      </c>
      <c r="L123" s="37">
        <f>H123+I123+J123+K123</f>
        <v>5725.0450000000001</v>
      </c>
      <c r="M123" s="14">
        <f>G123-L123</f>
        <v>48724.955000000002</v>
      </c>
    </row>
    <row r="124" spans="1:13" ht="30" customHeight="1">
      <c r="A124" s="4">
        <v>73</v>
      </c>
      <c r="B124" s="80" t="s">
        <v>127</v>
      </c>
      <c r="C124" s="11" t="s">
        <v>128</v>
      </c>
      <c r="D124" s="15" t="s">
        <v>241</v>
      </c>
      <c r="E124" s="3" t="s">
        <v>20</v>
      </c>
      <c r="F124" s="13">
        <v>500208</v>
      </c>
      <c r="G124" s="37">
        <v>37000</v>
      </c>
      <c r="H124" s="37">
        <v>1061.9000000000001</v>
      </c>
      <c r="I124" s="37">
        <v>1124.8</v>
      </c>
      <c r="J124" s="38">
        <v>19.25</v>
      </c>
      <c r="K124" s="37">
        <v>1525</v>
      </c>
      <c r="L124" s="37">
        <f>H124+I124+J124+K124</f>
        <v>3730.95</v>
      </c>
      <c r="M124" s="14">
        <f>G124-L124</f>
        <v>33269.050000000003</v>
      </c>
    </row>
    <row r="125" spans="1:13" ht="30" customHeight="1">
      <c r="A125" s="4">
        <v>74</v>
      </c>
      <c r="B125" s="80" t="s">
        <v>120</v>
      </c>
      <c r="C125" s="11" t="s">
        <v>119</v>
      </c>
      <c r="D125" s="15" t="s">
        <v>241</v>
      </c>
      <c r="E125" s="3" t="s">
        <v>17</v>
      </c>
      <c r="F125" s="13">
        <v>500220</v>
      </c>
      <c r="G125" s="37">
        <v>26000</v>
      </c>
      <c r="H125" s="37">
        <v>746.2</v>
      </c>
      <c r="I125" s="37">
        <v>790.4</v>
      </c>
      <c r="J125" s="38">
        <v>0</v>
      </c>
      <c r="K125" s="37">
        <v>3558.09</v>
      </c>
      <c r="L125" s="37">
        <f>H125+I125+J125+K125</f>
        <v>5094.6900000000005</v>
      </c>
      <c r="M125" s="14">
        <f>+G125-L125</f>
        <v>20905.309999999998</v>
      </c>
    </row>
    <row r="126" spans="1:13" ht="30" customHeight="1">
      <c r="A126" s="4">
        <v>75</v>
      </c>
      <c r="B126" s="11" t="s">
        <v>87</v>
      </c>
      <c r="C126" s="11" t="s">
        <v>88</v>
      </c>
      <c r="D126" s="15" t="s">
        <v>241</v>
      </c>
      <c r="E126" s="3" t="s">
        <v>20</v>
      </c>
      <c r="F126" s="13">
        <v>500023</v>
      </c>
      <c r="G126" s="103">
        <v>45000</v>
      </c>
      <c r="H126" s="103">
        <v>1291.5</v>
      </c>
      <c r="I126" s="103">
        <f>IF(G126&lt;75829.93,G126*0.0304,2305.23)</f>
        <v>1368</v>
      </c>
      <c r="J126" s="103">
        <v>1148.33</v>
      </c>
      <c r="K126" s="103">
        <v>5129.79</v>
      </c>
      <c r="L126" s="103">
        <v>8937.6200000000008</v>
      </c>
      <c r="M126" s="104">
        <f>+G126-L126</f>
        <v>36062.379999999997</v>
      </c>
    </row>
    <row r="127" spans="1:13" ht="30" customHeight="1" thickBot="1">
      <c r="A127" s="42" t="s">
        <v>238</v>
      </c>
      <c r="B127" s="5"/>
      <c r="C127" s="5"/>
      <c r="D127" s="6"/>
      <c r="E127" s="5"/>
      <c r="F127" s="6"/>
      <c r="G127" s="52">
        <f t="shared" ref="G127:M127" si="43">+SUM(G120:G126)</f>
        <v>342450</v>
      </c>
      <c r="H127" s="52">
        <f t="shared" si="43"/>
        <v>9828.3150000000005</v>
      </c>
      <c r="I127" s="52">
        <f t="shared" si="43"/>
        <v>10410.48</v>
      </c>
      <c r="J127" s="52">
        <f>+SUM(J120:J126)</f>
        <v>14752.460000000001</v>
      </c>
      <c r="K127" s="52">
        <f t="shared" si="43"/>
        <v>26111.7</v>
      </c>
      <c r="L127" s="52">
        <f t="shared" si="43"/>
        <v>61102.955000000002</v>
      </c>
      <c r="M127" s="52">
        <f t="shared" si="43"/>
        <v>281347.04499999998</v>
      </c>
    </row>
    <row r="128" spans="1:13" ht="30" customHeight="1" thickBot="1">
      <c r="A128" s="130" t="s">
        <v>115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2"/>
    </row>
    <row r="129" spans="1:13" ht="30" customHeight="1" thickBot="1">
      <c r="A129" s="1" t="s">
        <v>6</v>
      </c>
      <c r="B129" s="1" t="s">
        <v>7</v>
      </c>
      <c r="C129" s="1" t="s">
        <v>8</v>
      </c>
      <c r="D129" s="1" t="s">
        <v>236</v>
      </c>
      <c r="E129" s="1" t="s">
        <v>9</v>
      </c>
      <c r="F129" s="1" t="s">
        <v>10</v>
      </c>
      <c r="G129" s="55" t="s">
        <v>149</v>
      </c>
      <c r="H129" s="56" t="s">
        <v>11</v>
      </c>
      <c r="I129" s="56" t="s">
        <v>12</v>
      </c>
      <c r="J129" s="56" t="s">
        <v>13</v>
      </c>
      <c r="K129" s="56" t="s">
        <v>147</v>
      </c>
      <c r="L129" s="56" t="s">
        <v>150</v>
      </c>
      <c r="M129" s="1" t="s">
        <v>148</v>
      </c>
    </row>
    <row r="130" spans="1:13" ht="22.5" customHeight="1">
      <c r="A130" s="43">
        <v>76</v>
      </c>
      <c r="B130" s="113" t="s">
        <v>121</v>
      </c>
      <c r="C130" s="114" t="s">
        <v>119</v>
      </c>
      <c r="D130" s="23" t="s">
        <v>242</v>
      </c>
      <c r="E130" s="3" t="s">
        <v>17</v>
      </c>
      <c r="F130" s="23">
        <v>500231</v>
      </c>
      <c r="G130" s="105">
        <v>26000</v>
      </c>
      <c r="H130" s="105">
        <v>746.2</v>
      </c>
      <c r="I130" s="105">
        <v>790.4</v>
      </c>
      <c r="J130" s="105">
        <v>0</v>
      </c>
      <c r="K130" s="105">
        <v>2395.9</v>
      </c>
      <c r="L130" s="105">
        <f>SUM(H130:K130)</f>
        <v>3932.5</v>
      </c>
      <c r="M130" s="52">
        <f>+G130-L130</f>
        <v>22067.5</v>
      </c>
    </row>
    <row r="131" spans="1:13" ht="23.25" customHeight="1">
      <c r="A131" s="43">
        <v>77</v>
      </c>
      <c r="B131" s="113" t="s">
        <v>123</v>
      </c>
      <c r="C131" s="114" t="s">
        <v>124</v>
      </c>
      <c r="D131" s="23" t="s">
        <v>241</v>
      </c>
      <c r="E131" s="3" t="s">
        <v>17</v>
      </c>
      <c r="F131" s="23">
        <v>500117</v>
      </c>
      <c r="G131" s="105">
        <v>60000</v>
      </c>
      <c r="H131" s="105">
        <v>1722</v>
      </c>
      <c r="I131" s="105">
        <v>1824</v>
      </c>
      <c r="J131" s="105">
        <v>3184.19</v>
      </c>
      <c r="K131" s="105">
        <v>2737.45</v>
      </c>
      <c r="L131" s="105">
        <f t="shared" ref="L131:L135" si="44">SUM(H131:K131)</f>
        <v>9467.64</v>
      </c>
      <c r="M131" s="52">
        <f>+G131-L131</f>
        <v>50532.36</v>
      </c>
    </row>
    <row r="132" spans="1:13" ht="23.25" customHeight="1">
      <c r="A132" s="43">
        <v>78</v>
      </c>
      <c r="B132" s="113" t="s">
        <v>116</v>
      </c>
      <c r="C132" s="114" t="s">
        <v>117</v>
      </c>
      <c r="D132" s="23" t="s">
        <v>242</v>
      </c>
      <c r="E132" s="3" t="s">
        <v>17</v>
      </c>
      <c r="F132" s="23">
        <v>500159</v>
      </c>
      <c r="G132" s="105">
        <v>35000</v>
      </c>
      <c r="H132" s="105">
        <v>1004.51</v>
      </c>
      <c r="I132" s="105">
        <v>1064</v>
      </c>
      <c r="J132" s="105">
        <v>0</v>
      </c>
      <c r="K132" s="105">
        <v>25</v>
      </c>
      <c r="L132" s="105">
        <f t="shared" si="44"/>
        <v>2093.5100000000002</v>
      </c>
      <c r="M132" s="52">
        <v>32906.5</v>
      </c>
    </row>
    <row r="133" spans="1:13" ht="20.25" customHeight="1">
      <c r="A133" s="43">
        <v>79</v>
      </c>
      <c r="B133" s="47" t="s">
        <v>163</v>
      </c>
      <c r="C133" s="50" t="s">
        <v>158</v>
      </c>
      <c r="D133" s="115" t="s">
        <v>241</v>
      </c>
      <c r="E133" s="3" t="s">
        <v>17</v>
      </c>
      <c r="F133" s="23">
        <v>500054</v>
      </c>
      <c r="G133" s="105">
        <v>30000</v>
      </c>
      <c r="H133" s="105">
        <v>861</v>
      </c>
      <c r="I133" s="105">
        <f t="shared" ref="I133" si="45">IF(G133&lt;75829.93,G133*0.0304,2305.23)</f>
        <v>912</v>
      </c>
      <c r="J133" s="105">
        <v>0</v>
      </c>
      <c r="K133" s="105">
        <v>1837.45</v>
      </c>
      <c r="L133" s="105">
        <f t="shared" si="44"/>
        <v>3610.45</v>
      </c>
      <c r="M133" s="25">
        <f t="shared" ref="M133" si="46">+G133-L133</f>
        <v>26389.55</v>
      </c>
    </row>
    <row r="134" spans="1:13" ht="20.25" customHeight="1">
      <c r="A134" s="43">
        <v>80</v>
      </c>
      <c r="B134" s="47" t="s">
        <v>232</v>
      </c>
      <c r="C134" s="50" t="s">
        <v>24</v>
      </c>
      <c r="D134" s="115" t="s">
        <v>241</v>
      </c>
      <c r="E134" s="3" t="s">
        <v>17</v>
      </c>
      <c r="F134" s="23">
        <v>500354</v>
      </c>
      <c r="G134" s="105">
        <v>26000</v>
      </c>
      <c r="H134" s="105">
        <v>746.2</v>
      </c>
      <c r="I134" s="105">
        <v>790.4</v>
      </c>
      <c r="J134" s="105">
        <v>0</v>
      </c>
      <c r="K134" s="105">
        <v>25</v>
      </c>
      <c r="L134" s="105">
        <f t="shared" si="44"/>
        <v>1561.6</v>
      </c>
      <c r="M134" s="52">
        <f>+G134-L134</f>
        <v>24438.400000000001</v>
      </c>
    </row>
    <row r="135" spans="1:13" ht="20.25" customHeight="1">
      <c r="A135" s="43">
        <v>81</v>
      </c>
      <c r="B135" s="47" t="s">
        <v>234</v>
      </c>
      <c r="C135" s="50" t="s">
        <v>24</v>
      </c>
      <c r="D135" s="115" t="s">
        <v>241</v>
      </c>
      <c r="E135" s="3" t="s">
        <v>17</v>
      </c>
      <c r="F135" s="23">
        <v>81512</v>
      </c>
      <c r="G135" s="101">
        <v>26000</v>
      </c>
      <c r="H135" s="101">
        <v>746.2</v>
      </c>
      <c r="I135" s="101">
        <v>790.4</v>
      </c>
      <c r="J135" s="101">
        <v>0</v>
      </c>
      <c r="K135" s="101">
        <v>25</v>
      </c>
      <c r="L135" s="101">
        <f t="shared" si="44"/>
        <v>1561.6</v>
      </c>
      <c r="M135" s="91">
        <f>+G135-L135</f>
        <v>24438.400000000001</v>
      </c>
    </row>
    <row r="136" spans="1:13" ht="30" customHeight="1" thickBot="1">
      <c r="A136" s="42" t="s">
        <v>238</v>
      </c>
      <c r="B136" s="5"/>
      <c r="C136" s="5"/>
      <c r="D136" s="6"/>
      <c r="E136" s="5"/>
      <c r="F136" s="6"/>
      <c r="G136" s="52">
        <f>SUM(G130:G135)</f>
        <v>203000</v>
      </c>
      <c r="H136" s="52">
        <f t="shared" ref="H136:M136" si="47">SUM(H130:H135)</f>
        <v>5826.11</v>
      </c>
      <c r="I136" s="52">
        <f t="shared" si="47"/>
        <v>6171.1999999999989</v>
      </c>
      <c r="J136" s="52">
        <f t="shared" si="47"/>
        <v>3184.19</v>
      </c>
      <c r="K136" s="52">
        <f t="shared" si="47"/>
        <v>7045.8</v>
      </c>
      <c r="L136" s="52">
        <f t="shared" si="47"/>
        <v>22227.299999999996</v>
      </c>
      <c r="M136" s="52">
        <f t="shared" si="47"/>
        <v>180772.71</v>
      </c>
    </row>
    <row r="137" spans="1:13" ht="30" customHeight="1" thickBot="1">
      <c r="A137" s="130" t="s">
        <v>161</v>
      </c>
      <c r="B137" s="131"/>
      <c r="C137" s="131"/>
      <c r="D137" s="131"/>
      <c r="E137" s="131"/>
      <c r="F137" s="131"/>
      <c r="G137" s="134"/>
      <c r="H137" s="134"/>
      <c r="I137" s="134"/>
      <c r="J137" s="134"/>
      <c r="K137" s="134"/>
      <c r="L137" s="134"/>
      <c r="M137" s="135"/>
    </row>
    <row r="138" spans="1:13" ht="30" customHeight="1" thickBot="1">
      <c r="A138" s="1" t="s">
        <v>6</v>
      </c>
      <c r="B138" s="1" t="s">
        <v>7</v>
      </c>
      <c r="C138" s="1" t="s">
        <v>8</v>
      </c>
      <c r="D138" s="1" t="s">
        <v>236</v>
      </c>
      <c r="E138" s="1" t="s">
        <v>9</v>
      </c>
      <c r="F138" s="54" t="s">
        <v>10</v>
      </c>
      <c r="G138" s="55" t="s">
        <v>149</v>
      </c>
      <c r="H138" s="56" t="s">
        <v>11</v>
      </c>
      <c r="I138" s="56" t="s">
        <v>12</v>
      </c>
      <c r="J138" s="56" t="s">
        <v>13</v>
      </c>
      <c r="K138" s="56" t="s">
        <v>147</v>
      </c>
      <c r="L138" s="56" t="s">
        <v>150</v>
      </c>
      <c r="M138" s="57" t="s">
        <v>148</v>
      </c>
    </row>
    <row r="139" spans="1:13" ht="30" customHeight="1">
      <c r="A139" s="48">
        <v>82</v>
      </c>
      <c r="B139" s="47" t="s">
        <v>164</v>
      </c>
      <c r="C139" s="50" t="s">
        <v>204</v>
      </c>
      <c r="D139" s="115" t="s">
        <v>241</v>
      </c>
      <c r="E139" s="47" t="s">
        <v>17</v>
      </c>
      <c r="F139" s="23">
        <v>500050</v>
      </c>
      <c r="G139" s="106">
        <v>30000</v>
      </c>
      <c r="H139" s="106">
        <f>G139*0.0287</f>
        <v>861</v>
      </c>
      <c r="I139" s="106">
        <f t="shared" ref="I139" si="48">IF(G139&lt;75829.93,G139*0.0304,2305.23)</f>
        <v>912</v>
      </c>
      <c r="J139" s="106">
        <v>0</v>
      </c>
      <c r="K139" s="106">
        <v>625</v>
      </c>
      <c r="L139" s="106">
        <f>+H139+I139+J139+K139</f>
        <v>2398</v>
      </c>
      <c r="M139" s="84">
        <f t="shared" ref="M139" si="49">+G139-L139</f>
        <v>27602</v>
      </c>
    </row>
    <row r="140" spans="1:13" ht="30" customHeight="1" thickBot="1">
      <c r="A140" s="42" t="s">
        <v>238</v>
      </c>
      <c r="B140" s="5"/>
      <c r="C140" s="5"/>
      <c r="D140" s="6"/>
      <c r="E140" s="5"/>
      <c r="F140" s="111"/>
      <c r="G140" s="53">
        <f>+SUM(G139)</f>
        <v>30000</v>
      </c>
      <c r="H140" s="53">
        <f t="shared" ref="H140:M140" si="50">+SUM(H139)</f>
        <v>861</v>
      </c>
      <c r="I140" s="53">
        <f t="shared" si="50"/>
        <v>912</v>
      </c>
      <c r="J140" s="53">
        <f t="shared" si="50"/>
        <v>0</v>
      </c>
      <c r="K140" s="53">
        <f t="shared" si="50"/>
        <v>625</v>
      </c>
      <c r="L140" s="53">
        <f t="shared" si="50"/>
        <v>2398</v>
      </c>
      <c r="M140" s="53">
        <f t="shared" si="50"/>
        <v>27602</v>
      </c>
    </row>
    <row r="141" spans="1:13" ht="58.5" customHeight="1" thickBot="1">
      <c r="A141" s="58" t="s">
        <v>95</v>
      </c>
      <c r="B141" s="59" t="s">
        <v>151</v>
      </c>
      <c r="C141" s="59" t="s">
        <v>0</v>
      </c>
      <c r="D141" s="1" t="s">
        <v>236</v>
      </c>
      <c r="E141" s="59" t="s">
        <v>96</v>
      </c>
      <c r="F141" s="59" t="s">
        <v>1</v>
      </c>
      <c r="G141" s="59" t="s">
        <v>152</v>
      </c>
      <c r="H141" s="59" t="s">
        <v>2</v>
      </c>
      <c r="I141" s="59" t="s">
        <v>167</v>
      </c>
      <c r="J141" s="59" t="s">
        <v>4</v>
      </c>
      <c r="K141" s="59" t="s">
        <v>5</v>
      </c>
      <c r="L141" s="59"/>
      <c r="M141" s="60"/>
    </row>
    <row r="142" spans="1:13" ht="30" customHeight="1" thickBot="1">
      <c r="A142" s="118" t="s">
        <v>168</v>
      </c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20"/>
    </row>
    <row r="143" spans="1:13" ht="30" customHeight="1" thickBot="1">
      <c r="A143" s="61" t="s">
        <v>6</v>
      </c>
      <c r="B143" s="61" t="s">
        <v>7</v>
      </c>
      <c r="C143" s="61" t="s">
        <v>8</v>
      </c>
      <c r="D143" s="1" t="s">
        <v>236</v>
      </c>
      <c r="E143" s="61" t="s">
        <v>9</v>
      </c>
      <c r="F143" s="61" t="s">
        <v>10</v>
      </c>
      <c r="G143" s="61" t="s">
        <v>149</v>
      </c>
      <c r="H143" s="61" t="s">
        <v>11</v>
      </c>
      <c r="I143" s="61" t="s">
        <v>12</v>
      </c>
      <c r="J143" s="61" t="s">
        <v>13</v>
      </c>
      <c r="K143" s="61" t="s">
        <v>147</v>
      </c>
      <c r="L143" s="61" t="s">
        <v>150</v>
      </c>
      <c r="M143" s="61" t="s">
        <v>148</v>
      </c>
    </row>
    <row r="144" spans="1:13" ht="39.75" customHeight="1">
      <c r="A144" s="43">
        <v>83</v>
      </c>
      <c r="B144" s="47" t="s">
        <v>169</v>
      </c>
      <c r="C144" s="47" t="s">
        <v>170</v>
      </c>
      <c r="D144" s="43" t="s">
        <v>242</v>
      </c>
      <c r="E144" s="20" t="s">
        <v>17</v>
      </c>
      <c r="F144" s="43">
        <v>80803</v>
      </c>
      <c r="G144" s="106">
        <v>80000</v>
      </c>
      <c r="H144" s="106">
        <f>G144*0.0287</f>
        <v>2296</v>
      </c>
      <c r="I144" s="106">
        <v>2432</v>
      </c>
      <c r="J144" s="106">
        <v>7400.87</v>
      </c>
      <c r="K144" s="106">
        <v>25</v>
      </c>
      <c r="L144" s="106">
        <v>12153.87</v>
      </c>
      <c r="M144" s="112">
        <f>G144-L144</f>
        <v>67846.13</v>
      </c>
    </row>
    <row r="145" spans="1:13" ht="38.25" customHeight="1" thickBot="1">
      <c r="A145" s="63" t="s">
        <v>230</v>
      </c>
      <c r="B145" s="64"/>
      <c r="C145" s="64"/>
      <c r="D145" s="65"/>
      <c r="E145" s="64"/>
      <c r="F145" s="65"/>
      <c r="G145" s="52">
        <f>SUM(G144)</f>
        <v>80000</v>
      </c>
      <c r="H145" s="52">
        <f t="shared" ref="H145:M145" si="51">SUM(H144)</f>
        <v>2296</v>
      </c>
      <c r="I145" s="52">
        <f t="shared" si="51"/>
        <v>2432</v>
      </c>
      <c r="J145" s="52">
        <f t="shared" si="51"/>
        <v>7400.87</v>
      </c>
      <c r="K145" s="52">
        <f t="shared" si="51"/>
        <v>25</v>
      </c>
      <c r="L145" s="52">
        <f t="shared" si="51"/>
        <v>12153.87</v>
      </c>
      <c r="M145" s="52">
        <f t="shared" si="51"/>
        <v>67846.13</v>
      </c>
    </row>
    <row r="146" spans="1:13" ht="30" customHeight="1" thickBot="1">
      <c r="A146" s="118" t="s">
        <v>171</v>
      </c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20"/>
    </row>
    <row r="147" spans="1:13" ht="30" customHeight="1" thickBot="1">
      <c r="A147" s="61" t="s">
        <v>6</v>
      </c>
      <c r="B147" s="61" t="s">
        <v>7</v>
      </c>
      <c r="C147" s="61" t="s">
        <v>8</v>
      </c>
      <c r="D147" s="1" t="s">
        <v>236</v>
      </c>
      <c r="E147" s="61" t="s">
        <v>9</v>
      </c>
      <c r="F147" s="61" t="s">
        <v>10</v>
      </c>
      <c r="G147" s="61" t="s">
        <v>149</v>
      </c>
      <c r="H147" s="61" t="s">
        <v>11</v>
      </c>
      <c r="I147" s="61" t="s">
        <v>12</v>
      </c>
      <c r="J147" s="61" t="s">
        <v>13</v>
      </c>
      <c r="K147" s="61" t="s">
        <v>147</v>
      </c>
      <c r="L147" s="61" t="s">
        <v>150</v>
      </c>
      <c r="M147" s="61" t="s">
        <v>148</v>
      </c>
    </row>
    <row r="148" spans="1:13" ht="30" customHeight="1">
      <c r="A148" s="43">
        <v>84</v>
      </c>
      <c r="B148" s="47" t="s">
        <v>172</v>
      </c>
      <c r="C148" s="47" t="s">
        <v>158</v>
      </c>
      <c r="D148" s="43" t="s">
        <v>241</v>
      </c>
      <c r="E148" s="20" t="s">
        <v>17</v>
      </c>
      <c r="F148" s="43">
        <v>81206</v>
      </c>
      <c r="G148" s="106">
        <v>26000</v>
      </c>
      <c r="H148" s="106">
        <v>746.2</v>
      </c>
      <c r="I148" s="106">
        <f>IF(G148&lt;75829.93,G148*0.0304,2305.23)</f>
        <v>790.4</v>
      </c>
      <c r="J148" s="106">
        <v>0</v>
      </c>
      <c r="K148" s="106">
        <v>25</v>
      </c>
      <c r="L148" s="106">
        <f>H148+I148+J148+K148</f>
        <v>1561.6</v>
      </c>
      <c r="M148" s="107">
        <f>G148-L148</f>
        <v>24438.400000000001</v>
      </c>
    </row>
    <row r="149" spans="1:13" ht="30" customHeight="1" thickBot="1">
      <c r="A149" s="63" t="s">
        <v>230</v>
      </c>
      <c r="B149" s="64"/>
      <c r="C149" s="64"/>
      <c r="D149" s="65"/>
      <c r="E149" s="64"/>
      <c r="F149" s="65"/>
      <c r="G149" s="52">
        <f>SUM(G148)</f>
        <v>26000</v>
      </c>
      <c r="H149" s="52">
        <f t="shared" ref="H149:M149" si="52">SUM(H148)</f>
        <v>746.2</v>
      </c>
      <c r="I149" s="52">
        <f t="shared" si="52"/>
        <v>790.4</v>
      </c>
      <c r="J149" s="52">
        <f t="shared" si="52"/>
        <v>0</v>
      </c>
      <c r="K149" s="52">
        <f t="shared" si="52"/>
        <v>25</v>
      </c>
      <c r="L149" s="52">
        <f t="shared" si="52"/>
        <v>1561.6</v>
      </c>
      <c r="M149" s="52">
        <f t="shared" si="52"/>
        <v>24438.400000000001</v>
      </c>
    </row>
    <row r="150" spans="1:13" ht="30" customHeight="1" thickBot="1">
      <c r="A150" s="118" t="s">
        <v>173</v>
      </c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20"/>
    </row>
    <row r="151" spans="1:13" ht="30" customHeight="1" thickBot="1">
      <c r="A151" s="61" t="s">
        <v>6</v>
      </c>
      <c r="B151" s="61" t="s">
        <v>7</v>
      </c>
      <c r="C151" s="61" t="s">
        <v>8</v>
      </c>
      <c r="D151" s="1" t="s">
        <v>236</v>
      </c>
      <c r="E151" s="61" t="s">
        <v>9</v>
      </c>
      <c r="F151" s="61" t="s">
        <v>10</v>
      </c>
      <c r="G151" s="61" t="s">
        <v>149</v>
      </c>
      <c r="H151" s="61" t="s">
        <v>11</v>
      </c>
      <c r="I151" s="61" t="s">
        <v>12</v>
      </c>
      <c r="J151" s="61" t="s">
        <v>13</v>
      </c>
      <c r="K151" s="61" t="s">
        <v>147</v>
      </c>
      <c r="L151" s="61" t="s">
        <v>150</v>
      </c>
      <c r="M151" s="61" t="s">
        <v>148</v>
      </c>
    </row>
    <row r="152" spans="1:13" ht="30" customHeight="1">
      <c r="A152" s="43">
        <v>85</v>
      </c>
      <c r="B152" s="47" t="s">
        <v>174</v>
      </c>
      <c r="C152" s="50" t="s">
        <v>175</v>
      </c>
      <c r="D152" s="43" t="s">
        <v>242</v>
      </c>
      <c r="E152" s="20" t="s">
        <v>20</v>
      </c>
      <c r="F152" s="43">
        <v>1112</v>
      </c>
      <c r="G152" s="49">
        <v>60000</v>
      </c>
      <c r="H152" s="49">
        <f>G152*0.0287</f>
        <v>1722</v>
      </c>
      <c r="I152" s="49">
        <f t="shared" ref="I152:I158" si="53">IF(G152&lt;75829.93,G152*0.0304,2305.23)</f>
        <v>1824</v>
      </c>
      <c r="J152" s="49">
        <v>3486.68</v>
      </c>
      <c r="K152" s="49">
        <v>365</v>
      </c>
      <c r="L152" s="49">
        <f>H152+I152+J152+K152</f>
        <v>7397.68</v>
      </c>
      <c r="M152" s="62">
        <f t="shared" ref="M152:M158" si="54">+G152-L152</f>
        <v>52602.32</v>
      </c>
    </row>
    <row r="153" spans="1:13" ht="30" customHeight="1">
      <c r="A153" s="43">
        <v>86</v>
      </c>
      <c r="B153" s="47" t="s">
        <v>176</v>
      </c>
      <c r="C153" s="47" t="s">
        <v>177</v>
      </c>
      <c r="D153" s="43" t="s">
        <v>242</v>
      </c>
      <c r="E153" s="20" t="s">
        <v>20</v>
      </c>
      <c r="F153" s="43">
        <v>80195</v>
      </c>
      <c r="G153" s="49">
        <v>45000</v>
      </c>
      <c r="H153" s="49">
        <f>G153*0.0287</f>
        <v>1291.5</v>
      </c>
      <c r="I153" s="49">
        <f t="shared" si="53"/>
        <v>1368</v>
      </c>
      <c r="J153" s="49">
        <v>1148.33</v>
      </c>
      <c r="K153" s="49">
        <v>1265</v>
      </c>
      <c r="L153" s="49">
        <f>H153+I153+J153+K153</f>
        <v>5072.83</v>
      </c>
      <c r="M153" s="62">
        <f t="shared" si="54"/>
        <v>39927.17</v>
      </c>
    </row>
    <row r="154" spans="1:13" ht="30" customHeight="1">
      <c r="A154" s="43">
        <v>87</v>
      </c>
      <c r="B154" s="47" t="s">
        <v>178</v>
      </c>
      <c r="C154" s="47" t="s">
        <v>179</v>
      </c>
      <c r="D154" s="43" t="s">
        <v>242</v>
      </c>
      <c r="E154" s="20" t="s">
        <v>17</v>
      </c>
      <c r="F154" s="43">
        <v>80311</v>
      </c>
      <c r="G154" s="49">
        <v>45000</v>
      </c>
      <c r="H154" s="49">
        <v>1291.5</v>
      </c>
      <c r="I154" s="49">
        <f t="shared" si="53"/>
        <v>1368</v>
      </c>
      <c r="J154" s="49">
        <v>1148.33</v>
      </c>
      <c r="K154" s="49">
        <v>14941.42</v>
      </c>
      <c r="L154" s="49">
        <f t="shared" ref="L154:L158" si="55">H154+I154+J154+K154</f>
        <v>18749.25</v>
      </c>
      <c r="M154" s="62">
        <f t="shared" si="54"/>
        <v>26250.75</v>
      </c>
    </row>
    <row r="155" spans="1:13" ht="30" customHeight="1">
      <c r="A155" s="43">
        <v>88</v>
      </c>
      <c r="B155" s="47" t="s">
        <v>180</v>
      </c>
      <c r="C155" s="47" t="s">
        <v>179</v>
      </c>
      <c r="D155" s="43" t="s">
        <v>241</v>
      </c>
      <c r="E155" s="20" t="s">
        <v>17</v>
      </c>
      <c r="F155" s="43">
        <v>80473</v>
      </c>
      <c r="G155" s="49">
        <v>45000</v>
      </c>
      <c r="H155" s="49">
        <f>G155*0.0287</f>
        <v>1291.5</v>
      </c>
      <c r="I155" s="49">
        <f t="shared" si="53"/>
        <v>1368</v>
      </c>
      <c r="J155" s="49">
        <v>921.46</v>
      </c>
      <c r="K155" s="49">
        <v>5535.83</v>
      </c>
      <c r="L155" s="49">
        <f>+H155+I155+J155+K155</f>
        <v>9116.7900000000009</v>
      </c>
      <c r="M155" s="62">
        <f t="shared" si="54"/>
        <v>35883.21</v>
      </c>
    </row>
    <row r="156" spans="1:13" ht="30" customHeight="1">
      <c r="A156" s="43">
        <v>89</v>
      </c>
      <c r="B156" s="47" t="s">
        <v>181</v>
      </c>
      <c r="C156" s="47" t="s">
        <v>182</v>
      </c>
      <c r="D156" s="43" t="s">
        <v>242</v>
      </c>
      <c r="E156" s="20" t="s">
        <v>20</v>
      </c>
      <c r="F156" s="23">
        <v>80003</v>
      </c>
      <c r="G156" s="40">
        <v>50000</v>
      </c>
      <c r="H156" s="40">
        <f>G156*0.0287</f>
        <v>1435</v>
      </c>
      <c r="I156" s="40">
        <f t="shared" si="53"/>
        <v>1520</v>
      </c>
      <c r="J156" s="40">
        <v>1854</v>
      </c>
      <c r="K156" s="40">
        <v>2754</v>
      </c>
      <c r="L156" s="49">
        <f t="shared" si="55"/>
        <v>7563</v>
      </c>
      <c r="M156" s="52">
        <f t="shared" si="54"/>
        <v>42437</v>
      </c>
    </row>
    <row r="157" spans="1:13" ht="30" customHeight="1">
      <c r="A157" s="43">
        <v>90</v>
      </c>
      <c r="B157" s="47" t="s">
        <v>183</v>
      </c>
      <c r="C157" s="47" t="s">
        <v>158</v>
      </c>
      <c r="D157" s="43" t="s">
        <v>242</v>
      </c>
      <c r="E157" s="20" t="s">
        <v>20</v>
      </c>
      <c r="F157" s="23">
        <v>81192</v>
      </c>
      <c r="G157" s="40">
        <v>26000</v>
      </c>
      <c r="H157" s="40">
        <f>G157*0.0287</f>
        <v>746.2</v>
      </c>
      <c r="I157" s="40">
        <f t="shared" si="53"/>
        <v>790.4</v>
      </c>
      <c r="J157" s="40">
        <v>0</v>
      </c>
      <c r="K157" s="40">
        <v>545</v>
      </c>
      <c r="L157" s="49">
        <f t="shared" si="55"/>
        <v>2081.6</v>
      </c>
      <c r="M157" s="52">
        <f t="shared" si="54"/>
        <v>23918.400000000001</v>
      </c>
    </row>
    <row r="158" spans="1:13" ht="30" customHeight="1">
      <c r="A158" s="43">
        <v>91</v>
      </c>
      <c r="B158" s="47" t="s">
        <v>184</v>
      </c>
      <c r="C158" s="47" t="s">
        <v>158</v>
      </c>
      <c r="D158" s="43" t="s">
        <v>241</v>
      </c>
      <c r="E158" s="20" t="s">
        <v>20</v>
      </c>
      <c r="F158" s="23">
        <v>81196</v>
      </c>
      <c r="G158" s="89">
        <v>26000</v>
      </c>
      <c r="H158" s="89">
        <f>G158*0.0287</f>
        <v>746.2</v>
      </c>
      <c r="I158" s="89">
        <f t="shared" si="53"/>
        <v>790.4</v>
      </c>
      <c r="J158" s="89">
        <v>0</v>
      </c>
      <c r="K158" s="89">
        <v>25</v>
      </c>
      <c r="L158" s="108">
        <f t="shared" si="55"/>
        <v>1561.6</v>
      </c>
      <c r="M158" s="91">
        <f t="shared" si="54"/>
        <v>24438.400000000001</v>
      </c>
    </row>
    <row r="159" spans="1:13" ht="30" customHeight="1" thickBot="1">
      <c r="A159" s="63" t="s">
        <v>230</v>
      </c>
      <c r="B159" s="64"/>
      <c r="C159" s="64"/>
      <c r="D159" s="65"/>
      <c r="E159" s="64"/>
      <c r="F159" s="65"/>
      <c r="G159" s="52">
        <f t="shared" ref="G159:M159" si="56">SUM(G152:G158)</f>
        <v>297000</v>
      </c>
      <c r="H159" s="52">
        <f t="shared" si="56"/>
        <v>8523.9</v>
      </c>
      <c r="I159" s="52">
        <f t="shared" si="56"/>
        <v>9028.7999999999993</v>
      </c>
      <c r="J159" s="52">
        <f t="shared" si="56"/>
        <v>8558.7999999999993</v>
      </c>
      <c r="K159" s="52">
        <f t="shared" si="56"/>
        <v>25431.25</v>
      </c>
      <c r="L159" s="52">
        <f t="shared" si="56"/>
        <v>51542.75</v>
      </c>
      <c r="M159" s="52">
        <f t="shared" si="56"/>
        <v>245457.24999999997</v>
      </c>
    </row>
    <row r="160" spans="1:13" ht="58.5" customHeight="1" thickBot="1">
      <c r="A160" s="118" t="s">
        <v>185</v>
      </c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20"/>
    </row>
    <row r="161" spans="1:13" ht="30" customHeight="1" thickBot="1">
      <c r="A161" s="61" t="s">
        <v>6</v>
      </c>
      <c r="B161" s="61" t="s">
        <v>7</v>
      </c>
      <c r="C161" s="61" t="s">
        <v>8</v>
      </c>
      <c r="D161" s="1" t="s">
        <v>236</v>
      </c>
      <c r="E161" s="61" t="s">
        <v>9</v>
      </c>
      <c r="F161" s="61" t="s">
        <v>10</v>
      </c>
      <c r="G161" s="61" t="s">
        <v>149</v>
      </c>
      <c r="H161" s="61" t="s">
        <v>11</v>
      </c>
      <c r="I161" s="61" t="s">
        <v>12</v>
      </c>
      <c r="J161" s="61" t="s">
        <v>13</v>
      </c>
      <c r="K161" s="61" t="s">
        <v>147</v>
      </c>
      <c r="L161" s="61" t="s">
        <v>150</v>
      </c>
      <c r="M161" s="61" t="s">
        <v>148</v>
      </c>
    </row>
    <row r="162" spans="1:13" ht="30" customHeight="1">
      <c r="A162" s="43">
        <v>92</v>
      </c>
      <c r="B162" s="47" t="s">
        <v>186</v>
      </c>
      <c r="C162" s="50" t="s">
        <v>187</v>
      </c>
      <c r="D162" s="43" t="s">
        <v>242</v>
      </c>
      <c r="E162" s="47" t="s">
        <v>20</v>
      </c>
      <c r="F162" s="43">
        <v>1142</v>
      </c>
      <c r="G162" s="40">
        <v>60000</v>
      </c>
      <c r="H162" s="40">
        <f>G162*0.0287</f>
        <v>1722</v>
      </c>
      <c r="I162" s="40">
        <f>IF(G162&lt;75829.93,G162*0.0304,2305.23)</f>
        <v>1824</v>
      </c>
      <c r="J162" s="40">
        <v>2881.7</v>
      </c>
      <c r="K162" s="40">
        <v>6058.9</v>
      </c>
      <c r="L162" s="40">
        <f>SUM(H162:K162)</f>
        <v>12486.599999999999</v>
      </c>
      <c r="M162" s="62">
        <f>+G162-L162</f>
        <v>47513.4</v>
      </c>
    </row>
    <row r="163" spans="1:13" ht="30" customHeight="1">
      <c r="A163" s="43">
        <v>93</v>
      </c>
      <c r="B163" s="47" t="s">
        <v>188</v>
      </c>
      <c r="C163" s="47" t="s">
        <v>179</v>
      </c>
      <c r="D163" s="43" t="s">
        <v>241</v>
      </c>
      <c r="E163" s="47" t="s">
        <v>20</v>
      </c>
      <c r="F163" s="43">
        <v>1061</v>
      </c>
      <c r="G163" s="40">
        <v>36950</v>
      </c>
      <c r="H163" s="40">
        <f>G163*0.0287</f>
        <v>1060.4649999999999</v>
      </c>
      <c r="I163" s="40">
        <f>IF(G163&lt;75829.93,G163*0.0304,2305.23)</f>
        <v>1123.28</v>
      </c>
      <c r="J163" s="40">
        <v>0</v>
      </c>
      <c r="K163" s="40">
        <v>9143.35</v>
      </c>
      <c r="L163" s="40">
        <f t="shared" ref="L163:L167" si="57">SUM(H163:K163)</f>
        <v>11327.095000000001</v>
      </c>
      <c r="M163" s="62">
        <f>+G163-L163</f>
        <v>25622.904999999999</v>
      </c>
    </row>
    <row r="164" spans="1:13" ht="30" customHeight="1">
      <c r="A164" s="43">
        <v>94</v>
      </c>
      <c r="B164" s="47" t="s">
        <v>189</v>
      </c>
      <c r="C164" s="47" t="s">
        <v>179</v>
      </c>
      <c r="D164" s="43" t="s">
        <v>242</v>
      </c>
      <c r="E164" s="47" t="s">
        <v>17</v>
      </c>
      <c r="F164" s="43">
        <v>80956</v>
      </c>
      <c r="G164" s="40">
        <v>26000</v>
      </c>
      <c r="H164" s="40">
        <f>G164*0.0287</f>
        <v>746.2</v>
      </c>
      <c r="I164" s="40">
        <f>IF(G164&lt;75829.93,G164*0.0304,2305.23)</f>
        <v>790.4</v>
      </c>
      <c r="J164" s="40">
        <v>0</v>
      </c>
      <c r="K164" s="40">
        <v>25</v>
      </c>
      <c r="L164" s="40">
        <f t="shared" si="57"/>
        <v>1561.6</v>
      </c>
      <c r="M164" s="62">
        <f>+G164-L164</f>
        <v>24438.400000000001</v>
      </c>
    </row>
    <row r="165" spans="1:13" ht="30" customHeight="1">
      <c r="A165" s="43">
        <v>95</v>
      </c>
      <c r="B165" s="47" t="s">
        <v>190</v>
      </c>
      <c r="C165" s="47" t="s">
        <v>179</v>
      </c>
      <c r="D165" s="43" t="s">
        <v>241</v>
      </c>
      <c r="E165" s="47" t="s">
        <v>17</v>
      </c>
      <c r="F165" s="43">
        <v>80081</v>
      </c>
      <c r="G165" s="40">
        <v>35000</v>
      </c>
      <c r="H165" s="40">
        <f>G165*0.0287</f>
        <v>1004.5</v>
      </c>
      <c r="I165" s="40">
        <f>IF(G165&lt;75829.93,G165*0.0304,2305.23)</f>
        <v>1064</v>
      </c>
      <c r="J165" s="40">
        <v>0</v>
      </c>
      <c r="K165" s="40">
        <v>7069.85</v>
      </c>
      <c r="L165" s="40">
        <f t="shared" si="57"/>
        <v>9138.35</v>
      </c>
      <c r="M165" s="62">
        <f>+G165-L165</f>
        <v>25861.65</v>
      </c>
    </row>
    <row r="166" spans="1:13" ht="30" customHeight="1">
      <c r="A166" s="43">
        <v>96</v>
      </c>
      <c r="B166" s="67" t="s">
        <v>191</v>
      </c>
      <c r="C166" s="67" t="s">
        <v>119</v>
      </c>
      <c r="D166" s="48" t="s">
        <v>242</v>
      </c>
      <c r="E166" s="47" t="s">
        <v>17</v>
      </c>
      <c r="F166" s="48">
        <v>81178</v>
      </c>
      <c r="G166" s="40">
        <v>35000</v>
      </c>
      <c r="H166" s="40">
        <v>1004.5</v>
      </c>
      <c r="I166" s="40">
        <v>1064</v>
      </c>
      <c r="J166" s="40">
        <v>0</v>
      </c>
      <c r="K166" s="40">
        <v>6231.79</v>
      </c>
      <c r="L166" s="40">
        <f t="shared" si="57"/>
        <v>8300.2900000000009</v>
      </c>
      <c r="M166" s="62">
        <f>+G166-L166</f>
        <v>26699.71</v>
      </c>
    </row>
    <row r="167" spans="1:13" ht="30" customHeight="1">
      <c r="A167" s="43">
        <v>97</v>
      </c>
      <c r="B167" s="47" t="s">
        <v>192</v>
      </c>
      <c r="C167" s="47" t="s">
        <v>114</v>
      </c>
      <c r="D167" s="43" t="s">
        <v>242</v>
      </c>
      <c r="E167" s="47" t="s">
        <v>17</v>
      </c>
      <c r="F167" s="23">
        <v>80952</v>
      </c>
      <c r="G167" s="89">
        <v>28000</v>
      </c>
      <c r="H167" s="89">
        <v>803.6</v>
      </c>
      <c r="I167" s="89">
        <v>851.2</v>
      </c>
      <c r="J167" s="89">
        <v>0</v>
      </c>
      <c r="K167" s="89">
        <v>6163.27</v>
      </c>
      <c r="L167" s="89">
        <f t="shared" si="57"/>
        <v>7818.0700000000006</v>
      </c>
      <c r="M167" s="109">
        <f t="shared" ref="M167" si="58">G167-L167</f>
        <v>20181.93</v>
      </c>
    </row>
    <row r="168" spans="1:13" ht="30" customHeight="1" thickBot="1">
      <c r="A168" s="63" t="s">
        <v>230</v>
      </c>
      <c r="B168" s="64"/>
      <c r="C168" s="64"/>
      <c r="D168" s="65"/>
      <c r="E168" s="64"/>
      <c r="F168" s="65"/>
      <c r="G168" s="52">
        <f t="shared" ref="G168:M168" si="59">SUM(G162:G167)</f>
        <v>220950</v>
      </c>
      <c r="H168" s="52">
        <f>SUM(H162:H167)</f>
        <v>6341.2650000000003</v>
      </c>
      <c r="I168" s="52">
        <f t="shared" si="59"/>
        <v>6716.88</v>
      </c>
      <c r="J168" s="52">
        <f>SUM(J162:J167)</f>
        <v>2881.7</v>
      </c>
      <c r="K168" s="52">
        <f t="shared" si="59"/>
        <v>34692.160000000003</v>
      </c>
      <c r="L168" s="52">
        <f>SUM(L162:L167)</f>
        <v>50632.004999999997</v>
      </c>
      <c r="M168" s="52">
        <f t="shared" si="59"/>
        <v>170317.99499999997</v>
      </c>
    </row>
    <row r="169" spans="1:13" ht="30" customHeight="1" thickBot="1">
      <c r="A169" s="118" t="s">
        <v>133</v>
      </c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20"/>
    </row>
    <row r="170" spans="1:13" ht="30" customHeight="1" thickBot="1">
      <c r="A170" s="61" t="s">
        <v>6</v>
      </c>
      <c r="B170" s="61" t="s">
        <v>7</v>
      </c>
      <c r="C170" s="61" t="s">
        <v>8</v>
      </c>
      <c r="D170" s="1" t="s">
        <v>236</v>
      </c>
      <c r="E170" s="61" t="s">
        <v>9</v>
      </c>
      <c r="F170" s="61" t="s">
        <v>10</v>
      </c>
      <c r="G170" s="61" t="s">
        <v>149</v>
      </c>
      <c r="H170" s="61" t="s">
        <v>11</v>
      </c>
      <c r="I170" s="61" t="s">
        <v>12</v>
      </c>
      <c r="J170" s="61" t="s">
        <v>13</v>
      </c>
      <c r="K170" s="61" t="s">
        <v>147</v>
      </c>
      <c r="L170" s="61" t="s">
        <v>150</v>
      </c>
      <c r="M170" s="61" t="s">
        <v>148</v>
      </c>
    </row>
    <row r="171" spans="1:13" ht="35.1" customHeight="1">
      <c r="A171" s="43">
        <v>98</v>
      </c>
      <c r="B171" s="47" t="s">
        <v>193</v>
      </c>
      <c r="C171" s="47" t="s">
        <v>177</v>
      </c>
      <c r="D171" s="43" t="s">
        <v>241</v>
      </c>
      <c r="E171" s="20" t="s">
        <v>20</v>
      </c>
      <c r="F171" s="23">
        <v>1179</v>
      </c>
      <c r="G171" s="40">
        <v>60000</v>
      </c>
      <c r="H171" s="40">
        <f t="shared" ref="H171:H180" si="60">G171*0.0287</f>
        <v>1722</v>
      </c>
      <c r="I171" s="40">
        <f>IF(G171&lt;75829.93,G171*0.0304,2305.23)</f>
        <v>1824</v>
      </c>
      <c r="J171" s="40">
        <v>3486.68</v>
      </c>
      <c r="K171" s="40">
        <f>200+100+25</f>
        <v>325</v>
      </c>
      <c r="L171" s="40">
        <f t="shared" ref="L171:L180" si="61">H171+I171+J171+K171</f>
        <v>7357.68</v>
      </c>
      <c r="M171" s="52">
        <f>+G171-L171</f>
        <v>52642.32</v>
      </c>
    </row>
    <row r="172" spans="1:13" ht="35.1" customHeight="1">
      <c r="A172" s="43">
        <v>99</v>
      </c>
      <c r="B172" s="81" t="s">
        <v>194</v>
      </c>
      <c r="C172" s="47" t="s">
        <v>195</v>
      </c>
      <c r="D172" s="43" t="s">
        <v>241</v>
      </c>
      <c r="E172" s="20" t="s">
        <v>17</v>
      </c>
      <c r="F172" s="23">
        <v>80423</v>
      </c>
      <c r="G172" s="40">
        <v>55000</v>
      </c>
      <c r="H172" s="40">
        <f>G172*0.0287</f>
        <v>1578.5</v>
      </c>
      <c r="I172" s="40">
        <v>1672</v>
      </c>
      <c r="J172" s="40">
        <v>2559.6799999999998</v>
      </c>
      <c r="K172" s="40">
        <v>7386.55</v>
      </c>
      <c r="L172" s="40">
        <f>H172+I172+J172+K172</f>
        <v>13196.73</v>
      </c>
      <c r="M172" s="52">
        <f t="shared" ref="M172:M180" si="62">+G172-L172</f>
        <v>41803.270000000004</v>
      </c>
    </row>
    <row r="173" spans="1:13" ht="35.1" customHeight="1">
      <c r="A173" s="43">
        <v>100</v>
      </c>
      <c r="B173" s="47" t="s">
        <v>196</v>
      </c>
      <c r="C173" s="47" t="s">
        <v>235</v>
      </c>
      <c r="D173" s="43" t="s">
        <v>242</v>
      </c>
      <c r="E173" s="20" t="s">
        <v>17</v>
      </c>
      <c r="F173" s="69">
        <v>80970</v>
      </c>
      <c r="G173" s="68">
        <v>60000</v>
      </c>
      <c r="H173" s="68">
        <v>1722</v>
      </c>
      <c r="I173" s="68">
        <v>1824</v>
      </c>
      <c r="J173" s="40">
        <v>3486.68</v>
      </c>
      <c r="K173" s="68">
        <v>2025</v>
      </c>
      <c r="L173" s="40">
        <f t="shared" si="61"/>
        <v>9057.68</v>
      </c>
      <c r="M173" s="52">
        <f t="shared" si="62"/>
        <v>50942.32</v>
      </c>
    </row>
    <row r="174" spans="1:13" ht="35.1" customHeight="1">
      <c r="A174" s="43">
        <v>101</v>
      </c>
      <c r="B174" s="47" t="s">
        <v>197</v>
      </c>
      <c r="C174" s="47" t="s">
        <v>177</v>
      </c>
      <c r="D174" s="43" t="s">
        <v>242</v>
      </c>
      <c r="E174" s="20" t="s">
        <v>20</v>
      </c>
      <c r="F174" s="23">
        <v>1178</v>
      </c>
      <c r="G174" s="40">
        <v>50000</v>
      </c>
      <c r="H174" s="40">
        <v>1435</v>
      </c>
      <c r="I174" s="40">
        <f t="shared" ref="I174:I180" si="63">IF(G174&lt;75829.93,G174*0.0304,2305.23)</f>
        <v>1520</v>
      </c>
      <c r="J174" s="40">
        <v>1854</v>
      </c>
      <c r="K174" s="40">
        <f>200+100+25</f>
        <v>325</v>
      </c>
      <c r="L174" s="40">
        <v>5134</v>
      </c>
      <c r="M174" s="52">
        <f t="shared" si="62"/>
        <v>44866</v>
      </c>
    </row>
    <row r="175" spans="1:13" ht="35.1" customHeight="1">
      <c r="A175" s="43">
        <v>102</v>
      </c>
      <c r="B175" s="47" t="s">
        <v>198</v>
      </c>
      <c r="C175" s="47" t="s">
        <v>177</v>
      </c>
      <c r="D175" s="43" t="s">
        <v>241</v>
      </c>
      <c r="E175" s="20" t="s">
        <v>20</v>
      </c>
      <c r="F175" s="23">
        <v>1180</v>
      </c>
      <c r="G175" s="40">
        <v>50000</v>
      </c>
      <c r="H175" s="40">
        <f t="shared" si="60"/>
        <v>1435</v>
      </c>
      <c r="I175" s="40">
        <f t="shared" si="63"/>
        <v>1520</v>
      </c>
      <c r="J175" s="40">
        <v>1627.13</v>
      </c>
      <c r="K175" s="40">
        <v>6538.19</v>
      </c>
      <c r="L175" s="40">
        <f t="shared" si="61"/>
        <v>11120.32</v>
      </c>
      <c r="M175" s="52">
        <f t="shared" si="62"/>
        <v>38879.68</v>
      </c>
    </row>
    <row r="176" spans="1:13" ht="35.1" customHeight="1">
      <c r="A176" s="43">
        <v>103</v>
      </c>
      <c r="B176" s="50" t="s">
        <v>199</v>
      </c>
      <c r="C176" s="47" t="s">
        <v>177</v>
      </c>
      <c r="D176" s="43" t="s">
        <v>241</v>
      </c>
      <c r="E176" s="20" t="s">
        <v>20</v>
      </c>
      <c r="F176" s="23">
        <v>80007</v>
      </c>
      <c r="G176" s="40">
        <v>50000</v>
      </c>
      <c r="H176" s="40">
        <f t="shared" si="60"/>
        <v>1435</v>
      </c>
      <c r="I176" s="40">
        <f t="shared" si="63"/>
        <v>1520</v>
      </c>
      <c r="J176" s="40">
        <v>1627.13</v>
      </c>
      <c r="K176" s="40">
        <v>1837.45</v>
      </c>
      <c r="L176" s="40">
        <f t="shared" si="61"/>
        <v>6419.58</v>
      </c>
      <c r="M176" s="52">
        <f t="shared" si="62"/>
        <v>43580.42</v>
      </c>
    </row>
    <row r="177" spans="1:13" ht="35.1" customHeight="1">
      <c r="A177" s="43">
        <v>104</v>
      </c>
      <c r="B177" s="47" t="s">
        <v>200</v>
      </c>
      <c r="C177" s="47" t="s">
        <v>177</v>
      </c>
      <c r="D177" s="43" t="s">
        <v>242</v>
      </c>
      <c r="E177" s="20" t="s">
        <v>17</v>
      </c>
      <c r="F177" s="23">
        <v>80350</v>
      </c>
      <c r="G177" s="40">
        <v>50000</v>
      </c>
      <c r="H177" s="40">
        <f t="shared" si="60"/>
        <v>1435</v>
      </c>
      <c r="I177" s="40">
        <f t="shared" si="63"/>
        <v>1520</v>
      </c>
      <c r="J177" s="40">
        <v>1400.27</v>
      </c>
      <c r="K177" s="40">
        <v>8343.83</v>
      </c>
      <c r="L177" s="40">
        <v>12699.1</v>
      </c>
      <c r="M177" s="52">
        <f t="shared" si="62"/>
        <v>37300.9</v>
      </c>
    </row>
    <row r="178" spans="1:13" ht="35.1" customHeight="1">
      <c r="A178" s="43">
        <v>105</v>
      </c>
      <c r="B178" s="47" t="s">
        <v>201</v>
      </c>
      <c r="C178" s="47" t="s">
        <v>177</v>
      </c>
      <c r="D178" s="43" t="s">
        <v>241</v>
      </c>
      <c r="E178" s="20" t="s">
        <v>17</v>
      </c>
      <c r="F178" s="23">
        <v>80371</v>
      </c>
      <c r="G178" s="40">
        <v>50000</v>
      </c>
      <c r="H178" s="40">
        <f>G178*0.0287</f>
        <v>1435</v>
      </c>
      <c r="I178" s="40">
        <f t="shared" si="63"/>
        <v>1520</v>
      </c>
      <c r="J178" s="40">
        <v>1854</v>
      </c>
      <c r="K178" s="40">
        <v>325</v>
      </c>
      <c r="L178" s="40">
        <f t="shared" si="61"/>
        <v>5134</v>
      </c>
      <c r="M178" s="52">
        <f t="shared" si="62"/>
        <v>44866</v>
      </c>
    </row>
    <row r="179" spans="1:13" ht="35.1" customHeight="1">
      <c r="A179" s="43">
        <v>106</v>
      </c>
      <c r="B179" s="47" t="s">
        <v>202</v>
      </c>
      <c r="C179" s="47" t="s">
        <v>117</v>
      </c>
      <c r="D179" s="43" t="s">
        <v>242</v>
      </c>
      <c r="E179" s="20" t="s">
        <v>20</v>
      </c>
      <c r="F179" s="23">
        <v>80237</v>
      </c>
      <c r="G179" s="40">
        <v>30000</v>
      </c>
      <c r="H179" s="40">
        <f t="shared" si="60"/>
        <v>861</v>
      </c>
      <c r="I179" s="40">
        <f t="shared" si="63"/>
        <v>912</v>
      </c>
      <c r="J179" s="40">
        <f>(G179-H179-I179-33326.92)*IF(G179&gt;33326.92,15%)</f>
        <v>0</v>
      </c>
      <c r="K179" s="40">
        <v>3149.9</v>
      </c>
      <c r="L179" s="40">
        <f t="shared" si="61"/>
        <v>4922.8999999999996</v>
      </c>
      <c r="M179" s="52">
        <f t="shared" si="62"/>
        <v>25077.1</v>
      </c>
    </row>
    <row r="180" spans="1:13" ht="35.1" customHeight="1">
      <c r="A180" s="43">
        <v>107</v>
      </c>
      <c r="B180" s="47" t="s">
        <v>203</v>
      </c>
      <c r="C180" s="47" t="s">
        <v>204</v>
      </c>
      <c r="D180" s="43" t="s">
        <v>241</v>
      </c>
      <c r="E180" s="20" t="s">
        <v>20</v>
      </c>
      <c r="F180" s="23">
        <v>81188</v>
      </c>
      <c r="G180" s="40">
        <v>35000</v>
      </c>
      <c r="H180" s="40">
        <f t="shared" si="60"/>
        <v>1004.5</v>
      </c>
      <c r="I180" s="40">
        <f t="shared" si="63"/>
        <v>1064</v>
      </c>
      <c r="J180" s="40">
        <v>0</v>
      </c>
      <c r="K180" s="40">
        <v>25</v>
      </c>
      <c r="L180" s="40">
        <f t="shared" si="61"/>
        <v>2093.5</v>
      </c>
      <c r="M180" s="52">
        <f t="shared" si="62"/>
        <v>32906.5</v>
      </c>
    </row>
    <row r="181" spans="1:13" ht="35.1" customHeight="1">
      <c r="A181" s="43">
        <v>108</v>
      </c>
      <c r="B181" s="47" t="s">
        <v>226</v>
      </c>
      <c r="C181" s="50" t="s">
        <v>158</v>
      </c>
      <c r="D181" s="43" t="s">
        <v>242</v>
      </c>
      <c r="E181" s="3" t="s">
        <v>17</v>
      </c>
      <c r="F181" s="23">
        <v>81434</v>
      </c>
      <c r="G181" s="85">
        <v>30000</v>
      </c>
      <c r="H181" s="89">
        <f t="shared" ref="H181" si="64">G181*0.0287</f>
        <v>861</v>
      </c>
      <c r="I181" s="89">
        <f t="shared" ref="I181" si="65">IF(G181&lt;75829.93,G181*0.0304,2305.23)</f>
        <v>912</v>
      </c>
      <c r="J181" s="89">
        <v>0</v>
      </c>
      <c r="K181" s="89">
        <v>25</v>
      </c>
      <c r="L181" s="89">
        <f t="shared" ref="L181" si="66">H181+I181+J181+K181</f>
        <v>1798</v>
      </c>
      <c r="M181" s="91">
        <f t="shared" ref="M181" si="67">+G181-L181</f>
        <v>28202</v>
      </c>
    </row>
    <row r="182" spans="1:13" ht="33.75" customHeight="1" thickBot="1">
      <c r="A182" s="63" t="s">
        <v>230</v>
      </c>
      <c r="B182" s="64"/>
      <c r="C182" s="64"/>
      <c r="D182" s="65"/>
      <c r="E182" s="64"/>
      <c r="F182" s="65"/>
      <c r="G182" s="52">
        <f t="shared" ref="G182:M182" si="68">SUM(G171:G181)</f>
        <v>520000</v>
      </c>
      <c r="H182" s="52">
        <f t="shared" si="68"/>
        <v>14924</v>
      </c>
      <c r="I182" s="52">
        <f t="shared" si="68"/>
        <v>15808</v>
      </c>
      <c r="J182" s="52">
        <f t="shared" si="68"/>
        <v>17895.57</v>
      </c>
      <c r="K182" s="52">
        <f t="shared" si="68"/>
        <v>30305.919999999998</v>
      </c>
      <c r="L182" s="52">
        <f t="shared" si="68"/>
        <v>78933.489999999991</v>
      </c>
      <c r="M182" s="52">
        <f t="shared" si="68"/>
        <v>441066.51</v>
      </c>
    </row>
    <row r="183" spans="1:13" ht="30" customHeight="1" thickBot="1">
      <c r="A183" s="118" t="s">
        <v>205</v>
      </c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20"/>
    </row>
    <row r="184" spans="1:13" ht="30" customHeight="1" thickBot="1">
      <c r="A184" s="61" t="s">
        <v>6</v>
      </c>
      <c r="B184" s="61" t="s">
        <v>7</v>
      </c>
      <c r="C184" s="61" t="s">
        <v>8</v>
      </c>
      <c r="D184" s="1" t="s">
        <v>236</v>
      </c>
      <c r="E184" s="61" t="s">
        <v>9</v>
      </c>
      <c r="F184" s="61" t="s">
        <v>10</v>
      </c>
      <c r="G184" s="61" t="s">
        <v>149</v>
      </c>
      <c r="H184" s="61" t="s">
        <v>11</v>
      </c>
      <c r="I184" s="61" t="s">
        <v>12</v>
      </c>
      <c r="J184" s="61" t="s">
        <v>13</v>
      </c>
      <c r="K184" s="61" t="s">
        <v>147</v>
      </c>
      <c r="L184" s="61" t="s">
        <v>150</v>
      </c>
      <c r="M184" s="61" t="s">
        <v>148</v>
      </c>
    </row>
    <row r="185" spans="1:13" ht="30" customHeight="1">
      <c r="A185" s="43">
        <v>109</v>
      </c>
      <c r="B185" s="47" t="s">
        <v>206</v>
      </c>
      <c r="C185" s="47" t="s">
        <v>204</v>
      </c>
      <c r="D185" s="43" t="s">
        <v>241</v>
      </c>
      <c r="E185" s="47" t="s">
        <v>17</v>
      </c>
      <c r="F185" s="43">
        <v>81194</v>
      </c>
      <c r="G185" s="82">
        <v>26000</v>
      </c>
      <c r="H185" s="82">
        <f>G185*0.0287</f>
        <v>746.2</v>
      </c>
      <c r="I185" s="82">
        <f>IF(G185&lt;75829.93,G185*0.0304,2305.23)</f>
        <v>790.4</v>
      </c>
      <c r="J185" s="83">
        <v>0</v>
      </c>
      <c r="K185" s="82">
        <v>25</v>
      </c>
      <c r="L185" s="83">
        <v>1561.6</v>
      </c>
      <c r="M185" s="84">
        <f>+G185-L185</f>
        <v>24438.400000000001</v>
      </c>
    </row>
    <row r="186" spans="1:13" ht="44.25" customHeight="1" thickBot="1">
      <c r="A186" s="63" t="s">
        <v>230</v>
      </c>
      <c r="B186" s="64"/>
      <c r="C186" s="64"/>
      <c r="D186" s="65"/>
      <c r="E186" s="64"/>
      <c r="F186" s="65"/>
      <c r="G186" s="52">
        <f>SUM(G185)</f>
        <v>26000</v>
      </c>
      <c r="H186" s="52">
        <f t="shared" ref="H186:M186" si="69">SUM(H185)</f>
        <v>746.2</v>
      </c>
      <c r="I186" s="52">
        <f t="shared" si="69"/>
        <v>790.4</v>
      </c>
      <c r="J186" s="52">
        <f t="shared" si="69"/>
        <v>0</v>
      </c>
      <c r="K186" s="52">
        <f t="shared" si="69"/>
        <v>25</v>
      </c>
      <c r="L186" s="52">
        <f t="shared" si="69"/>
        <v>1561.6</v>
      </c>
      <c r="M186" s="52">
        <f t="shared" si="69"/>
        <v>24438.400000000001</v>
      </c>
    </row>
    <row r="187" spans="1:13" ht="30" customHeight="1" thickBot="1">
      <c r="A187" s="118" t="s">
        <v>231</v>
      </c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20"/>
    </row>
    <row r="188" spans="1:13" ht="30" customHeight="1" thickBot="1">
      <c r="A188" s="61" t="s">
        <v>6</v>
      </c>
      <c r="B188" s="61" t="s">
        <v>7</v>
      </c>
      <c r="C188" s="61" t="s">
        <v>8</v>
      </c>
      <c r="D188" s="1" t="s">
        <v>236</v>
      </c>
      <c r="E188" s="61" t="s">
        <v>9</v>
      </c>
      <c r="F188" s="61" t="s">
        <v>10</v>
      </c>
      <c r="G188" s="61" t="s">
        <v>149</v>
      </c>
      <c r="H188" s="61" t="s">
        <v>11</v>
      </c>
      <c r="I188" s="61" t="s">
        <v>12</v>
      </c>
      <c r="J188" s="61" t="s">
        <v>13</v>
      </c>
      <c r="K188" s="61" t="s">
        <v>147</v>
      </c>
      <c r="L188" s="61" t="s">
        <v>150</v>
      </c>
      <c r="M188" s="61" t="s">
        <v>148</v>
      </c>
    </row>
    <row r="189" spans="1:13" ht="30" customHeight="1">
      <c r="A189" s="43">
        <v>110</v>
      </c>
      <c r="B189" s="47" t="s">
        <v>207</v>
      </c>
      <c r="C189" s="47" t="s">
        <v>208</v>
      </c>
      <c r="D189" s="43" t="s">
        <v>241</v>
      </c>
      <c r="E189" s="47" t="s">
        <v>17</v>
      </c>
      <c r="F189" s="23">
        <v>80465</v>
      </c>
      <c r="G189" s="24">
        <v>45000</v>
      </c>
      <c r="H189" s="24">
        <f>G189*0.0287</f>
        <v>1291.5</v>
      </c>
      <c r="I189" s="24">
        <f>IF(G189&lt;75829.93,G189*0.0304,2305.23)</f>
        <v>1368</v>
      </c>
      <c r="J189" s="24">
        <v>1148.33</v>
      </c>
      <c r="K189" s="24">
        <v>25</v>
      </c>
      <c r="L189" s="24">
        <f t="shared" ref="L189:L190" si="70">H189+I189+J189+K189</f>
        <v>3832.83</v>
      </c>
      <c r="M189" s="25">
        <f>+G189-L189</f>
        <v>41167.17</v>
      </c>
    </row>
    <row r="190" spans="1:13" ht="30" customHeight="1">
      <c r="A190" s="43">
        <v>111</v>
      </c>
      <c r="B190" s="47" t="s">
        <v>209</v>
      </c>
      <c r="C190" s="47" t="s">
        <v>210</v>
      </c>
      <c r="D190" s="43" t="s">
        <v>241</v>
      </c>
      <c r="E190" s="47" t="s">
        <v>17</v>
      </c>
      <c r="F190" s="23">
        <v>80457</v>
      </c>
      <c r="G190" s="85">
        <v>37000</v>
      </c>
      <c r="H190" s="85">
        <f>G190*0.0287</f>
        <v>1061.9000000000001</v>
      </c>
      <c r="I190" s="85">
        <f>IF(G190&lt;75829.93,G190*0.0304,2305.23)</f>
        <v>1124.8</v>
      </c>
      <c r="J190" s="85">
        <v>19.25</v>
      </c>
      <c r="K190" s="85">
        <v>225</v>
      </c>
      <c r="L190" s="85">
        <f t="shared" si="70"/>
        <v>2430.9499999999998</v>
      </c>
      <c r="M190" s="86">
        <f>+G190-L190</f>
        <v>34569.050000000003</v>
      </c>
    </row>
    <row r="191" spans="1:13" ht="30" customHeight="1" thickBot="1">
      <c r="A191" s="63" t="s">
        <v>230</v>
      </c>
      <c r="B191" s="64"/>
      <c r="C191" s="64"/>
      <c r="D191" s="65"/>
      <c r="E191" s="64"/>
      <c r="F191" s="65"/>
      <c r="G191" s="52">
        <f t="shared" ref="G191:M191" si="71">SUM(G189:G190)</f>
        <v>82000</v>
      </c>
      <c r="H191" s="52">
        <f t="shared" si="71"/>
        <v>2353.4</v>
      </c>
      <c r="I191" s="52">
        <f t="shared" si="71"/>
        <v>2492.8000000000002</v>
      </c>
      <c r="J191" s="52">
        <f t="shared" si="71"/>
        <v>1167.58</v>
      </c>
      <c r="K191" s="52">
        <f t="shared" si="71"/>
        <v>250</v>
      </c>
      <c r="L191" s="52">
        <f t="shared" si="71"/>
        <v>6263.78</v>
      </c>
      <c r="M191" s="52">
        <f t="shared" si="71"/>
        <v>75736.22</v>
      </c>
    </row>
    <row r="192" spans="1:13" ht="30" customHeight="1" thickBot="1">
      <c r="A192" s="118" t="s">
        <v>211</v>
      </c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20"/>
    </row>
    <row r="193" spans="1:13" ht="30" customHeight="1" thickBot="1">
      <c r="A193" s="61" t="s">
        <v>6</v>
      </c>
      <c r="B193" s="61" t="s">
        <v>7</v>
      </c>
      <c r="C193" s="61" t="s">
        <v>8</v>
      </c>
      <c r="D193" s="1" t="s">
        <v>236</v>
      </c>
      <c r="E193" s="61" t="s">
        <v>9</v>
      </c>
      <c r="F193" s="61" t="s">
        <v>10</v>
      </c>
      <c r="G193" s="61" t="s">
        <v>149</v>
      </c>
      <c r="H193" s="61" t="s">
        <v>11</v>
      </c>
      <c r="I193" s="61" t="s">
        <v>12</v>
      </c>
      <c r="J193" s="61" t="s">
        <v>13</v>
      </c>
      <c r="K193" s="61" t="s">
        <v>147</v>
      </c>
      <c r="L193" s="61" t="s">
        <v>150</v>
      </c>
      <c r="M193" s="61" t="s">
        <v>148</v>
      </c>
    </row>
    <row r="194" spans="1:13" ht="30" customHeight="1">
      <c r="A194" s="43">
        <v>112</v>
      </c>
      <c r="B194" s="47" t="s">
        <v>212</v>
      </c>
      <c r="C194" s="47" t="s">
        <v>213</v>
      </c>
      <c r="D194" s="43" t="s">
        <v>242</v>
      </c>
      <c r="E194" s="47" t="s">
        <v>17</v>
      </c>
      <c r="F194" s="23">
        <v>80433</v>
      </c>
      <c r="G194" s="66">
        <v>100000</v>
      </c>
      <c r="H194" s="66">
        <f>G194*0.0287</f>
        <v>2870</v>
      </c>
      <c r="I194" s="66">
        <v>3040</v>
      </c>
      <c r="J194" s="66">
        <v>12105.37</v>
      </c>
      <c r="K194" s="66">
        <v>25</v>
      </c>
      <c r="L194" s="83">
        <f t="shared" ref="L194" si="72">H194+I194+J194+K194</f>
        <v>18040.370000000003</v>
      </c>
      <c r="M194" s="110">
        <f>+G194-L194</f>
        <v>81959.63</v>
      </c>
    </row>
    <row r="195" spans="1:13" ht="30" customHeight="1">
      <c r="A195" s="63" t="s">
        <v>230</v>
      </c>
      <c r="B195" s="64"/>
      <c r="C195" s="64"/>
      <c r="D195" s="65"/>
      <c r="E195" s="64"/>
      <c r="F195" s="65"/>
      <c r="G195" s="52">
        <f>SUM(G194)</f>
        <v>100000</v>
      </c>
      <c r="H195" s="52">
        <f t="shared" ref="H195:M195" si="73">SUM(H194)</f>
        <v>2870</v>
      </c>
      <c r="I195" s="52">
        <f t="shared" si="73"/>
        <v>3040</v>
      </c>
      <c r="J195" s="52">
        <f t="shared" si="73"/>
        <v>12105.37</v>
      </c>
      <c r="K195" s="52">
        <f t="shared" si="73"/>
        <v>25</v>
      </c>
      <c r="L195" s="52">
        <f t="shared" si="73"/>
        <v>18040.370000000003</v>
      </c>
      <c r="M195" s="52">
        <f t="shared" si="73"/>
        <v>81959.63</v>
      </c>
    </row>
    <row r="196" spans="1:13" ht="47.25" customHeight="1">
      <c r="A196" s="72" t="s">
        <v>237</v>
      </c>
      <c r="B196" s="5"/>
      <c r="C196" s="5"/>
      <c r="D196" s="6"/>
      <c r="E196" s="5"/>
      <c r="F196" s="6"/>
      <c r="G196" s="52">
        <f t="shared" ref="G196:M196" si="74">+G27+G33+G42+G50+G54+G60+G65+G73+G80+G98+G102+G106+G112+G117+G127+G136+G140+G145+G149+G159+G168+G182+G186+G191+G195</f>
        <v>5906100</v>
      </c>
      <c r="H196" s="52">
        <f t="shared" si="74"/>
        <v>169505.08000000002</v>
      </c>
      <c r="I196" s="52">
        <f t="shared" si="74"/>
        <v>177649.23999999996</v>
      </c>
      <c r="J196" s="52">
        <f t="shared" si="74"/>
        <v>394251.9</v>
      </c>
      <c r="K196" s="52">
        <f t="shared" si="74"/>
        <v>332039.33</v>
      </c>
      <c r="L196" s="52">
        <f t="shared" si="74"/>
        <v>1073445.55</v>
      </c>
      <c r="M196" s="52">
        <f t="shared" si="74"/>
        <v>4832654.46</v>
      </c>
    </row>
    <row r="197" spans="1:13" ht="69" customHeight="1">
      <c r="A197" s="4"/>
      <c r="B197" s="2"/>
      <c r="C197" s="2"/>
      <c r="D197" s="4"/>
      <c r="E197" s="2"/>
      <c r="F197" s="4"/>
      <c r="G197" s="7"/>
      <c r="H197" s="7"/>
      <c r="I197" s="7"/>
      <c r="J197" s="7"/>
      <c r="K197" s="7"/>
      <c r="L197" s="7"/>
      <c r="M197" s="8"/>
    </row>
    <row r="198" spans="1:13">
      <c r="A198" s="4" t="s">
        <v>89</v>
      </c>
      <c r="B198" s="2"/>
      <c r="C198" s="2"/>
      <c r="D198" s="4"/>
      <c r="E198" s="2"/>
      <c r="F198" s="4"/>
      <c r="G198" s="7"/>
      <c r="H198" s="7"/>
      <c r="I198" s="7"/>
      <c r="J198" s="133" t="s">
        <v>91</v>
      </c>
      <c r="K198" s="133"/>
      <c r="L198" s="133"/>
      <c r="M198" s="2"/>
    </row>
    <row r="199" spans="1:13" ht="30" customHeight="1">
      <c r="A199" s="4"/>
      <c r="B199" s="2"/>
      <c r="C199" s="2"/>
      <c r="D199" s="4"/>
      <c r="E199" s="2"/>
      <c r="F199" s="4"/>
      <c r="G199" s="7"/>
      <c r="H199" s="7"/>
      <c r="I199" s="7"/>
      <c r="J199" s="9"/>
      <c r="K199" s="9"/>
      <c r="L199" s="9"/>
      <c r="M199" s="2"/>
    </row>
    <row r="200" spans="1:13" ht="44.25" customHeight="1">
      <c r="A200" s="4"/>
      <c r="B200" s="2"/>
      <c r="C200" s="2"/>
      <c r="D200" s="4"/>
      <c r="E200" s="2"/>
      <c r="F200" s="4"/>
      <c r="G200" s="7"/>
      <c r="H200" s="7"/>
      <c r="I200" s="7"/>
      <c r="J200" s="133"/>
      <c r="K200" s="133"/>
      <c r="L200" s="133"/>
      <c r="M200" s="2"/>
    </row>
    <row r="201" spans="1:13">
      <c r="A201" s="10" t="s">
        <v>229</v>
      </c>
      <c r="B201" s="2"/>
      <c r="C201" s="2"/>
      <c r="D201" s="4"/>
      <c r="E201" s="2"/>
      <c r="F201" s="4"/>
      <c r="G201" s="7"/>
      <c r="H201" s="7"/>
      <c r="I201" s="7"/>
      <c r="J201" s="138" t="s">
        <v>112</v>
      </c>
      <c r="K201" s="138"/>
      <c r="L201" s="138"/>
      <c r="M201" s="2"/>
    </row>
    <row r="202" spans="1:13">
      <c r="A202" s="4" t="s">
        <v>225</v>
      </c>
      <c r="B202" s="2"/>
      <c r="C202" s="2"/>
      <c r="D202" s="4"/>
      <c r="E202" s="2"/>
      <c r="F202" s="4"/>
      <c r="G202" s="7"/>
      <c r="H202" s="7"/>
      <c r="I202" s="7"/>
      <c r="J202" s="133" t="s">
        <v>15</v>
      </c>
      <c r="K202" s="133"/>
      <c r="L202" s="133"/>
      <c r="M202" s="2"/>
    </row>
    <row r="203" spans="1:13">
      <c r="A203" s="137" t="s">
        <v>90</v>
      </c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</row>
    <row r="204" spans="1:13" ht="3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30" customHeight="1">
      <c r="A205" s="133"/>
      <c r="B205" s="133"/>
      <c r="C205" s="133"/>
      <c r="D205" s="9"/>
      <c r="E205" s="133"/>
      <c r="F205" s="133"/>
      <c r="G205" s="133"/>
      <c r="H205" s="133"/>
      <c r="I205" s="133"/>
      <c r="J205" s="133"/>
      <c r="K205" s="133"/>
      <c r="L205" s="133"/>
      <c r="M205" s="133"/>
    </row>
    <row r="206" spans="1:13">
      <c r="A206" s="136" t="s">
        <v>111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</row>
    <row r="207" spans="1:13">
      <c r="A207" s="137" t="s">
        <v>110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</row>
  </sheetData>
  <mergeCells count="37">
    <mergeCell ref="A206:M206"/>
    <mergeCell ref="A207:M207"/>
    <mergeCell ref="J201:L201"/>
    <mergeCell ref="J202:L202"/>
    <mergeCell ref="A203:M203"/>
    <mergeCell ref="A205:C205"/>
    <mergeCell ref="E205:G205"/>
    <mergeCell ref="H205:J205"/>
    <mergeCell ref="K205:M205"/>
    <mergeCell ref="J200:L200"/>
    <mergeCell ref="A51:M51"/>
    <mergeCell ref="A55:M55"/>
    <mergeCell ref="A61:M61"/>
    <mergeCell ref="A81:M81"/>
    <mergeCell ref="A66:M66"/>
    <mergeCell ref="A103:M103"/>
    <mergeCell ref="A107:M107"/>
    <mergeCell ref="A113:M113"/>
    <mergeCell ref="A118:M118"/>
    <mergeCell ref="J198:L198"/>
    <mergeCell ref="A128:M128"/>
    <mergeCell ref="A99:M99"/>
    <mergeCell ref="A74:M74"/>
    <mergeCell ref="A137:M137"/>
    <mergeCell ref="A142:M142"/>
    <mergeCell ref="A1:M6"/>
    <mergeCell ref="A8:M8"/>
    <mergeCell ref="A28:M28"/>
    <mergeCell ref="A34:M34"/>
    <mergeCell ref="A43:M43"/>
    <mergeCell ref="A187:M187"/>
    <mergeCell ref="A192:M192"/>
    <mergeCell ref="A146:M146"/>
    <mergeCell ref="A150:M150"/>
    <mergeCell ref="A160:M160"/>
    <mergeCell ref="A169:M169"/>
    <mergeCell ref="A183:M183"/>
  </mergeCells>
  <pageMargins left="0.51181102362204722" right="0.11811023622047245" top="0" bottom="0" header="0.31496062992125984" footer="0.31496062992125984"/>
  <pageSetup paperSize="5" scale="50" fitToWidth="0" orientation="landscape" horizontalDpi="4294967295" verticalDpi="4294967295" r:id="rId1"/>
  <rowBreaks count="3" manualBreakCount="3">
    <brk id="57" max="11" man="1"/>
    <brk id="90" max="11" man="1"/>
    <brk id="109" max="11" man="1"/>
  </rowBreaks>
  <ignoredErrors>
    <ignoredError sqref="M31 M123 M19 L155 L90 L48 M77 L69" formula="1"/>
    <ignoredError sqref="K131:L134 L18 L135 L130 L166:L167 L10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81D9-AF07-4DF8-9B47-451B14B5C465}">
  <dimension ref="A1:M34"/>
  <sheetViews>
    <sheetView workbookViewId="0">
      <selection activeCell="C10" sqref="C10"/>
    </sheetView>
  </sheetViews>
  <sheetFormatPr baseColWidth="10" defaultRowHeight="15"/>
  <cols>
    <col min="2" max="2" width="22.7109375" bestFit="1" customWidth="1"/>
    <col min="3" max="3" width="24.85546875" customWidth="1"/>
    <col min="5" max="5" width="28.28515625" customWidth="1"/>
    <col min="7" max="7" width="13.85546875" bestFit="1" customWidth="1"/>
    <col min="13" max="13" width="19" customWidth="1"/>
  </cols>
  <sheetData>
    <row r="1" spans="1:13">
      <c r="A1" s="156" t="s">
        <v>260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8"/>
    </row>
    <row r="2" spans="1:13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1"/>
    </row>
    <row r="3" spans="1:13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</row>
    <row r="5" spans="1:13">
      <c r="A5" s="159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ht="15.75" thickBot="1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0"/>
      <c r="M6" s="161"/>
    </row>
    <row r="7" spans="1:13" ht="81.75" thickBot="1">
      <c r="A7" s="164" t="s">
        <v>244</v>
      </c>
      <c r="B7" s="165" t="s">
        <v>151</v>
      </c>
      <c r="C7" s="165" t="s">
        <v>0</v>
      </c>
      <c r="D7" s="165"/>
      <c r="E7" s="165" t="s">
        <v>245</v>
      </c>
      <c r="F7" s="165" t="s">
        <v>1</v>
      </c>
      <c r="G7" s="165" t="s">
        <v>246</v>
      </c>
      <c r="H7" s="165" t="s">
        <v>2</v>
      </c>
      <c r="I7" s="165" t="s">
        <v>3</v>
      </c>
      <c r="J7" s="165" t="s">
        <v>261</v>
      </c>
      <c r="K7" s="166" t="s">
        <v>5</v>
      </c>
      <c r="L7" s="58"/>
      <c r="M7" s="145"/>
    </row>
    <row r="8" spans="1:13" ht="31.5" thickBot="1">
      <c r="A8" s="118" t="s">
        <v>168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67"/>
      <c r="M8" s="168"/>
    </row>
    <row r="9" spans="1:13" ht="21" thickBot="1">
      <c r="A9" s="61" t="s">
        <v>6</v>
      </c>
      <c r="B9" s="61" t="s">
        <v>7</v>
      </c>
      <c r="C9" s="61" t="s">
        <v>8</v>
      </c>
      <c r="D9" s="61" t="s">
        <v>236</v>
      </c>
      <c r="E9" s="61" t="s">
        <v>9</v>
      </c>
      <c r="F9" s="61" t="s">
        <v>10</v>
      </c>
      <c r="G9" s="61" t="s">
        <v>149</v>
      </c>
      <c r="H9" s="61" t="s">
        <v>11</v>
      </c>
      <c r="I9" s="61" t="s">
        <v>12</v>
      </c>
      <c r="J9" s="61" t="s">
        <v>13</v>
      </c>
      <c r="K9" s="61" t="s">
        <v>147</v>
      </c>
      <c r="L9" s="61" t="s">
        <v>150</v>
      </c>
      <c r="M9" s="61" t="s">
        <v>148</v>
      </c>
    </row>
    <row r="10" spans="1:13" ht="66">
      <c r="A10" s="43">
        <v>1</v>
      </c>
      <c r="B10" s="47" t="s">
        <v>262</v>
      </c>
      <c r="C10" s="47" t="s">
        <v>263</v>
      </c>
      <c r="D10" s="43" t="s">
        <v>241</v>
      </c>
      <c r="E10" s="47" t="s">
        <v>264</v>
      </c>
      <c r="F10" s="43">
        <v>500072</v>
      </c>
      <c r="G10" s="68">
        <v>15000</v>
      </c>
      <c r="H10" s="169">
        <v>0</v>
      </c>
      <c r="I10" s="169">
        <v>0</v>
      </c>
      <c r="J10" s="169">
        <v>0</v>
      </c>
      <c r="K10" s="169">
        <v>0</v>
      </c>
      <c r="L10" s="169">
        <f>+H10+I10+J10+K10</f>
        <v>0</v>
      </c>
      <c r="M10" s="71">
        <f>G10-L10</f>
        <v>15000</v>
      </c>
    </row>
    <row r="11" spans="1:13" ht="66">
      <c r="A11" s="43">
        <v>2</v>
      </c>
      <c r="B11" s="47" t="s">
        <v>265</v>
      </c>
      <c r="C11" s="47" t="s">
        <v>266</v>
      </c>
      <c r="D11" s="43" t="s">
        <v>241</v>
      </c>
      <c r="E11" s="47" t="s">
        <v>264</v>
      </c>
      <c r="F11" s="43">
        <v>500171</v>
      </c>
      <c r="G11" s="68">
        <v>50000</v>
      </c>
      <c r="H11" s="169">
        <v>0</v>
      </c>
      <c r="I11" s="169">
        <v>0</v>
      </c>
      <c r="J11" s="68">
        <v>2297.25</v>
      </c>
      <c r="K11" s="169">
        <v>0</v>
      </c>
      <c r="L11" s="169">
        <f t="shared" ref="L11:L16" si="0">+H11+I11+J11+K11</f>
        <v>2297.25</v>
      </c>
      <c r="M11" s="71">
        <f t="shared" ref="M11:M17" si="1">G11-L11</f>
        <v>47702.75</v>
      </c>
    </row>
    <row r="12" spans="1:13" ht="66">
      <c r="A12" s="43">
        <v>3</v>
      </c>
      <c r="B12" s="47" t="s">
        <v>267</v>
      </c>
      <c r="C12" s="47" t="s">
        <v>268</v>
      </c>
      <c r="D12" s="43" t="s">
        <v>241</v>
      </c>
      <c r="E12" s="47" t="s">
        <v>264</v>
      </c>
      <c r="F12" s="43">
        <v>500174</v>
      </c>
      <c r="G12" s="68">
        <v>12500</v>
      </c>
      <c r="H12" s="169">
        <v>0</v>
      </c>
      <c r="I12" s="169">
        <v>0</v>
      </c>
      <c r="J12" s="169">
        <v>0</v>
      </c>
      <c r="K12" s="169">
        <v>0</v>
      </c>
      <c r="L12" s="169">
        <f t="shared" si="0"/>
        <v>0</v>
      </c>
      <c r="M12" s="71">
        <f t="shared" si="1"/>
        <v>12500</v>
      </c>
    </row>
    <row r="13" spans="1:13" ht="66">
      <c r="A13" s="43">
        <v>4</v>
      </c>
      <c r="B13" s="47" t="s">
        <v>269</v>
      </c>
      <c r="C13" s="47" t="s">
        <v>268</v>
      </c>
      <c r="D13" s="43" t="s">
        <v>241</v>
      </c>
      <c r="E13" s="47" t="s">
        <v>264</v>
      </c>
      <c r="F13" s="43">
        <v>500200</v>
      </c>
      <c r="G13" s="68">
        <v>12500</v>
      </c>
      <c r="H13" s="169">
        <v>0</v>
      </c>
      <c r="I13" s="169">
        <v>0</v>
      </c>
      <c r="J13" s="169">
        <v>0</v>
      </c>
      <c r="K13" s="169">
        <v>3878.73</v>
      </c>
      <c r="L13" s="169">
        <f t="shared" si="0"/>
        <v>3878.73</v>
      </c>
      <c r="M13" s="71">
        <f t="shared" si="1"/>
        <v>8621.27</v>
      </c>
    </row>
    <row r="14" spans="1:13" ht="66">
      <c r="A14" s="43">
        <v>5</v>
      </c>
      <c r="B14" s="47" t="s">
        <v>270</v>
      </c>
      <c r="C14" s="47" t="s">
        <v>268</v>
      </c>
      <c r="D14" s="43" t="s">
        <v>241</v>
      </c>
      <c r="E14" s="47" t="s">
        <v>264</v>
      </c>
      <c r="F14" s="43">
        <v>500184</v>
      </c>
      <c r="G14" s="68">
        <v>15000</v>
      </c>
      <c r="H14" s="169">
        <v>0</v>
      </c>
      <c r="I14" s="169">
        <v>0</v>
      </c>
      <c r="J14" s="169">
        <v>0</v>
      </c>
      <c r="K14" s="169">
        <v>0</v>
      </c>
      <c r="L14" s="169">
        <f t="shared" si="0"/>
        <v>0</v>
      </c>
      <c r="M14" s="71">
        <f t="shared" si="1"/>
        <v>15000</v>
      </c>
    </row>
    <row r="15" spans="1:13" ht="66">
      <c r="A15" s="43">
        <v>6</v>
      </c>
      <c r="B15" s="47" t="s">
        <v>271</v>
      </c>
      <c r="C15" s="47" t="s">
        <v>272</v>
      </c>
      <c r="D15" s="43" t="s">
        <v>241</v>
      </c>
      <c r="E15" s="47" t="s">
        <v>264</v>
      </c>
      <c r="F15" s="43">
        <v>500277</v>
      </c>
      <c r="G15" s="68">
        <v>12500</v>
      </c>
      <c r="H15" s="169">
        <v>0</v>
      </c>
      <c r="I15" s="169">
        <v>0</v>
      </c>
      <c r="J15" s="169">
        <v>0</v>
      </c>
      <c r="K15" s="169">
        <v>0</v>
      </c>
      <c r="L15" s="169">
        <f t="shared" si="0"/>
        <v>0</v>
      </c>
      <c r="M15" s="71">
        <f t="shared" si="1"/>
        <v>12500</v>
      </c>
    </row>
    <row r="16" spans="1:13" ht="66">
      <c r="A16" s="43">
        <v>7</v>
      </c>
      <c r="B16" s="47" t="s">
        <v>273</v>
      </c>
      <c r="C16" s="47" t="s">
        <v>272</v>
      </c>
      <c r="D16" s="43" t="s">
        <v>241</v>
      </c>
      <c r="E16" s="47" t="s">
        <v>264</v>
      </c>
      <c r="F16" s="43">
        <v>500279</v>
      </c>
      <c r="G16" s="68">
        <v>12500</v>
      </c>
      <c r="H16" s="169">
        <v>0</v>
      </c>
      <c r="I16" s="169">
        <v>0</v>
      </c>
      <c r="J16" s="169">
        <v>0</v>
      </c>
      <c r="K16" s="169">
        <v>0</v>
      </c>
      <c r="L16" s="169">
        <f t="shared" si="0"/>
        <v>0</v>
      </c>
      <c r="M16" s="71">
        <f t="shared" si="1"/>
        <v>12500</v>
      </c>
    </row>
    <row r="17" spans="1:13" ht="66">
      <c r="A17" s="43">
        <v>8</v>
      </c>
      <c r="B17" s="47" t="s">
        <v>274</v>
      </c>
      <c r="C17" s="47" t="s">
        <v>272</v>
      </c>
      <c r="D17" s="43" t="s">
        <v>241</v>
      </c>
      <c r="E17" s="47" t="s">
        <v>264</v>
      </c>
      <c r="F17" s="43">
        <v>500294</v>
      </c>
      <c r="G17" s="68">
        <v>25000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71">
        <f t="shared" si="1"/>
        <v>25000</v>
      </c>
    </row>
    <row r="18" spans="1:13" ht="33">
      <c r="A18" s="146" t="s">
        <v>230</v>
      </c>
      <c r="B18" s="47"/>
      <c r="C18" s="47"/>
      <c r="D18" s="43"/>
      <c r="E18" s="47"/>
      <c r="F18" s="43"/>
      <c r="G18" s="170">
        <f t="shared" ref="G18:M18" si="2">SUM(G10:G17)</f>
        <v>155000</v>
      </c>
      <c r="H18" s="171">
        <f t="shared" si="2"/>
        <v>0</v>
      </c>
      <c r="I18" s="171">
        <f t="shared" si="2"/>
        <v>0</v>
      </c>
      <c r="J18" s="170">
        <f t="shared" si="2"/>
        <v>2297.25</v>
      </c>
      <c r="K18" s="171">
        <f t="shared" si="2"/>
        <v>3878.73</v>
      </c>
      <c r="L18" s="170">
        <f t="shared" si="2"/>
        <v>6175.98</v>
      </c>
      <c r="M18" s="170">
        <f t="shared" si="2"/>
        <v>148824.02000000002</v>
      </c>
    </row>
    <row r="19" spans="1:13" ht="49.5">
      <c r="A19" s="172" t="s">
        <v>275</v>
      </c>
      <c r="B19" s="47"/>
      <c r="C19" s="47"/>
      <c r="D19" s="43"/>
      <c r="E19" s="47"/>
      <c r="F19" s="47"/>
      <c r="G19" s="62">
        <f t="shared" ref="G19:M19" si="3">SUM(G10:G17)</f>
        <v>155000</v>
      </c>
      <c r="H19" s="173">
        <f t="shared" si="3"/>
        <v>0</v>
      </c>
      <c r="I19" s="173">
        <f t="shared" si="3"/>
        <v>0</v>
      </c>
      <c r="J19" s="62">
        <f t="shared" si="3"/>
        <v>2297.25</v>
      </c>
      <c r="K19" s="173">
        <f t="shared" si="3"/>
        <v>3878.73</v>
      </c>
      <c r="L19" s="62">
        <f t="shared" si="3"/>
        <v>6175.98</v>
      </c>
      <c r="M19" s="62">
        <f t="shared" si="3"/>
        <v>148824.02000000002</v>
      </c>
    </row>
    <row r="20" spans="1:13">
      <c r="D20" s="41"/>
    </row>
    <row r="21" spans="1:13">
      <c r="D21" s="41"/>
    </row>
    <row r="22" spans="1:13">
      <c r="A22" s="2"/>
      <c r="B22" s="2"/>
      <c r="C22" s="2"/>
      <c r="D22" s="4"/>
      <c r="E22" s="2"/>
      <c r="F22" s="4"/>
      <c r="G22" s="7"/>
      <c r="H22" s="7"/>
      <c r="I22" s="7"/>
      <c r="J22" s="7"/>
      <c r="K22" s="7"/>
      <c r="L22" s="7"/>
      <c r="M22" s="8"/>
    </row>
    <row r="23" spans="1:13">
      <c r="A23" s="4" t="s">
        <v>89</v>
      </c>
      <c r="B23" s="2"/>
      <c r="C23" s="2"/>
      <c r="D23" s="4"/>
      <c r="E23" s="2"/>
      <c r="F23" s="4"/>
      <c r="G23" s="7"/>
      <c r="H23" s="7"/>
      <c r="I23" s="7"/>
      <c r="J23" s="133" t="s">
        <v>91</v>
      </c>
      <c r="K23" s="133"/>
      <c r="L23" s="133"/>
      <c r="M23" s="2"/>
    </row>
    <row r="24" spans="1:13">
      <c r="A24" s="4"/>
      <c r="B24" s="2"/>
      <c r="C24" s="2"/>
      <c r="D24" s="4"/>
      <c r="E24" s="2"/>
      <c r="F24" s="4"/>
      <c r="G24" s="7"/>
      <c r="H24" s="7"/>
      <c r="I24" s="7"/>
      <c r="J24" s="9"/>
      <c r="K24" s="9"/>
      <c r="L24" s="9"/>
      <c r="M24" s="2"/>
    </row>
    <row r="25" spans="1:13">
      <c r="A25" s="2"/>
      <c r="B25" s="2"/>
      <c r="C25" s="2"/>
      <c r="D25" s="4"/>
      <c r="E25" s="2"/>
      <c r="F25" s="4"/>
      <c r="G25" s="7"/>
      <c r="H25" s="7"/>
      <c r="I25" s="7"/>
      <c r="J25" s="133"/>
      <c r="K25" s="133"/>
      <c r="L25" s="133"/>
      <c r="M25" s="2"/>
    </row>
    <row r="26" spans="1:13">
      <c r="A26" s="10" t="s">
        <v>229</v>
      </c>
      <c r="B26" s="2"/>
      <c r="C26" s="2"/>
      <c r="D26" s="4"/>
      <c r="E26" s="2"/>
      <c r="F26" s="4"/>
      <c r="G26" s="7"/>
      <c r="H26" s="7"/>
      <c r="I26" s="7"/>
      <c r="J26" s="138" t="s">
        <v>112</v>
      </c>
      <c r="K26" s="138"/>
      <c r="L26" s="138"/>
      <c r="M26" s="2"/>
    </row>
    <row r="27" spans="1:13">
      <c r="A27" s="4" t="s">
        <v>254</v>
      </c>
      <c r="B27" s="2"/>
      <c r="C27" s="2"/>
      <c r="D27" s="4"/>
      <c r="E27" s="2"/>
      <c r="F27" s="4"/>
      <c r="G27" s="7"/>
      <c r="H27" s="7"/>
      <c r="I27" s="7"/>
      <c r="J27" s="133" t="s">
        <v>15</v>
      </c>
      <c r="K27" s="133"/>
      <c r="L27" s="133"/>
      <c r="M27" s="2"/>
    </row>
    <row r="28" spans="1:13">
      <c r="A28" s="137" t="s">
        <v>90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133"/>
      <c r="B30" s="133"/>
      <c r="C30" s="133"/>
      <c r="D30" s="9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13">
      <c r="A31" s="136" t="s">
        <v>111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13">
      <c r="A32" s="137" t="s">
        <v>110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4:4">
      <c r="D33" s="41"/>
    </row>
    <row r="34" spans="4:4">
      <c r="D34" s="41"/>
    </row>
  </sheetData>
  <mergeCells count="13">
    <mergeCell ref="A32:M32"/>
    <mergeCell ref="A28:M28"/>
    <mergeCell ref="A30:C30"/>
    <mergeCell ref="E30:G30"/>
    <mergeCell ref="H30:J30"/>
    <mergeCell ref="K30:M30"/>
    <mergeCell ref="A31:M31"/>
    <mergeCell ref="A1:M6"/>
    <mergeCell ref="A8:M8"/>
    <mergeCell ref="J23:L23"/>
    <mergeCell ref="J25:L25"/>
    <mergeCell ref="J26:L26"/>
    <mergeCell ref="J27:L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1D2A-9FCF-47C3-A357-337089254787}">
  <dimension ref="A1:M35"/>
  <sheetViews>
    <sheetView topLeftCell="A23" workbookViewId="0">
      <selection activeCell="C10" sqref="C10"/>
    </sheetView>
  </sheetViews>
  <sheetFormatPr baseColWidth="10" defaultRowHeight="15"/>
  <cols>
    <col min="2" max="2" width="35.42578125" bestFit="1" customWidth="1"/>
    <col min="3" max="3" width="17.28515625" customWidth="1"/>
    <col min="5" max="5" width="32.85546875" customWidth="1"/>
    <col min="7" max="7" width="14.42578125" bestFit="1" customWidth="1"/>
    <col min="8" max="9" width="11.85546875" bestFit="1" customWidth="1"/>
    <col min="10" max="10" width="13.140625" bestFit="1" customWidth="1"/>
    <col min="12" max="12" width="13.140625" bestFit="1" customWidth="1"/>
    <col min="13" max="13" width="14.42578125" bestFit="1" customWidth="1"/>
  </cols>
  <sheetData>
    <row r="1" spans="1:13">
      <c r="A1" s="139" t="s">
        <v>276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1"/>
    </row>
    <row r="2" spans="1:13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</row>
    <row r="4" spans="1:13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1:13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ht="15.75" thickBot="1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4"/>
    </row>
    <row r="7" spans="1:13" ht="81.75" thickBot="1">
      <c r="A7" s="58" t="s">
        <v>244</v>
      </c>
      <c r="B7" s="59" t="s">
        <v>151</v>
      </c>
      <c r="C7" s="59" t="s">
        <v>0</v>
      </c>
      <c r="D7" s="59"/>
      <c r="E7" s="59" t="s">
        <v>245</v>
      </c>
      <c r="F7" s="59" t="s">
        <v>1</v>
      </c>
      <c r="G7" s="59" t="s">
        <v>246</v>
      </c>
      <c r="H7" s="59" t="s">
        <v>2</v>
      </c>
      <c r="I7" s="59" t="s">
        <v>3</v>
      </c>
      <c r="J7" s="59" t="s">
        <v>277</v>
      </c>
      <c r="K7" s="59" t="s">
        <v>5</v>
      </c>
      <c r="L7" s="59"/>
      <c r="M7" s="145"/>
    </row>
    <row r="8" spans="1:13" ht="31.5" thickBot="1">
      <c r="A8" s="118" t="s">
        <v>92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13" ht="21" thickBot="1">
      <c r="A9" s="61" t="s">
        <v>6</v>
      </c>
      <c r="B9" s="61" t="s">
        <v>7</v>
      </c>
      <c r="C9" s="61" t="s">
        <v>8</v>
      </c>
      <c r="D9" s="61" t="s">
        <v>236</v>
      </c>
      <c r="E9" s="61" t="s">
        <v>9</v>
      </c>
      <c r="F9" s="61" t="s">
        <v>10</v>
      </c>
      <c r="G9" s="61" t="s">
        <v>149</v>
      </c>
      <c r="H9" s="61" t="s">
        <v>11</v>
      </c>
      <c r="I9" s="61" t="s">
        <v>12</v>
      </c>
      <c r="J9" s="61" t="s">
        <v>13</v>
      </c>
      <c r="K9" s="61" t="s">
        <v>147</v>
      </c>
      <c r="L9" s="61" t="s">
        <v>150</v>
      </c>
      <c r="M9" s="61" t="s">
        <v>148</v>
      </c>
    </row>
    <row r="10" spans="1:13" ht="66">
      <c r="A10" s="69">
        <v>1</v>
      </c>
      <c r="B10" s="47" t="s">
        <v>278</v>
      </c>
      <c r="C10" s="50" t="s">
        <v>279</v>
      </c>
      <c r="D10" s="115" t="s">
        <v>241</v>
      </c>
      <c r="E10" s="47" t="s">
        <v>280</v>
      </c>
      <c r="F10" s="23">
        <v>81176</v>
      </c>
      <c r="G10" s="24">
        <v>80000</v>
      </c>
      <c r="H10" s="24">
        <v>2296</v>
      </c>
      <c r="I10" s="24">
        <v>2432</v>
      </c>
      <c r="J10" s="24">
        <v>7400.87</v>
      </c>
      <c r="K10" s="24">
        <v>25</v>
      </c>
      <c r="L10" s="24">
        <v>12153.87</v>
      </c>
      <c r="M10" s="25">
        <v>67846.13</v>
      </c>
    </row>
    <row r="11" spans="1:13" ht="66">
      <c r="A11" s="69">
        <v>2</v>
      </c>
      <c r="B11" s="47" t="s">
        <v>281</v>
      </c>
      <c r="C11" s="50" t="s">
        <v>279</v>
      </c>
      <c r="D11" s="115" t="s">
        <v>241</v>
      </c>
      <c r="E11" s="47" t="s">
        <v>280</v>
      </c>
      <c r="F11" s="23">
        <v>500325</v>
      </c>
      <c r="G11" s="24">
        <v>85000</v>
      </c>
      <c r="H11" s="24">
        <v>2439.5</v>
      </c>
      <c r="I11" s="24">
        <v>2584</v>
      </c>
      <c r="J11" s="24">
        <v>8576.99</v>
      </c>
      <c r="K11" s="24">
        <v>25</v>
      </c>
      <c r="L11" s="24">
        <v>13625.49</v>
      </c>
      <c r="M11" s="25">
        <v>71374.509999999995</v>
      </c>
    </row>
    <row r="12" spans="1:13" ht="33">
      <c r="A12" s="146" t="s">
        <v>282</v>
      </c>
      <c r="B12" s="148"/>
      <c r="C12" s="148"/>
      <c r="D12" s="149"/>
      <c r="E12" s="148"/>
      <c r="F12" s="149"/>
      <c r="G12" s="154">
        <f t="shared" ref="G12:M12" si="0">SUM(G10:G11)</f>
        <v>165000</v>
      </c>
      <c r="H12" s="154">
        <f t="shared" si="0"/>
        <v>4735.5</v>
      </c>
      <c r="I12" s="154">
        <f t="shared" si="0"/>
        <v>5016</v>
      </c>
      <c r="J12" s="154">
        <f t="shared" si="0"/>
        <v>15977.86</v>
      </c>
      <c r="K12" s="154">
        <f t="shared" si="0"/>
        <v>50</v>
      </c>
      <c r="L12" s="154">
        <f t="shared" si="0"/>
        <v>25779.360000000001</v>
      </c>
      <c r="M12" s="154">
        <f t="shared" si="0"/>
        <v>139220.64000000001</v>
      </c>
    </row>
    <row r="13" spans="1:13" ht="16.5">
      <c r="A13" s="146"/>
      <c r="B13" s="148"/>
      <c r="C13" s="148"/>
      <c r="D13" s="149"/>
      <c r="E13" s="148"/>
      <c r="F13" s="149"/>
      <c r="G13" s="151"/>
      <c r="H13" s="151"/>
      <c r="I13" s="151"/>
      <c r="J13" s="151"/>
      <c r="K13" s="151"/>
      <c r="L13" s="151"/>
      <c r="M13" s="151"/>
    </row>
    <row r="14" spans="1:13" ht="17.25" thickBot="1">
      <c r="A14" s="146"/>
      <c r="B14" s="148"/>
      <c r="C14" s="148"/>
      <c r="D14" s="149"/>
      <c r="E14" s="148"/>
      <c r="F14" s="149"/>
      <c r="G14" s="151"/>
      <c r="H14" s="151"/>
      <c r="I14" s="151"/>
      <c r="J14" s="151"/>
      <c r="K14" s="151"/>
      <c r="L14" s="151"/>
      <c r="M14" s="151"/>
    </row>
    <row r="15" spans="1:13" ht="27" thickBot="1">
      <c r="A15" s="130" t="s">
        <v>141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2"/>
    </row>
    <row r="16" spans="1:13" ht="18.75" thickBot="1">
      <c r="A16" s="1" t="s">
        <v>6</v>
      </c>
      <c r="B16" s="1" t="s">
        <v>7</v>
      </c>
      <c r="C16" s="1" t="s">
        <v>8</v>
      </c>
      <c r="D16" s="1"/>
      <c r="E16" s="1" t="s">
        <v>9</v>
      </c>
      <c r="F16" s="1" t="s">
        <v>10</v>
      </c>
      <c r="G16" s="1" t="s">
        <v>149</v>
      </c>
      <c r="H16" s="1" t="s">
        <v>11</v>
      </c>
      <c r="I16" s="1" t="s">
        <v>12</v>
      </c>
      <c r="J16" s="1" t="s">
        <v>13</v>
      </c>
      <c r="K16" s="1" t="s">
        <v>147</v>
      </c>
      <c r="L16" s="1" t="s">
        <v>150</v>
      </c>
      <c r="M16" s="1" t="s">
        <v>148</v>
      </c>
    </row>
    <row r="17" spans="1:13" ht="66">
      <c r="A17" s="69">
        <v>3</v>
      </c>
      <c r="B17" s="51" t="s">
        <v>283</v>
      </c>
      <c r="C17" s="51" t="s">
        <v>158</v>
      </c>
      <c r="D17" s="174" t="s">
        <v>242</v>
      </c>
      <c r="E17" s="47" t="s">
        <v>280</v>
      </c>
      <c r="F17" s="23">
        <v>81403</v>
      </c>
      <c r="G17" s="175">
        <v>35000</v>
      </c>
      <c r="H17" s="175">
        <v>1004.5</v>
      </c>
      <c r="I17" s="175">
        <v>1064</v>
      </c>
      <c r="J17" s="175">
        <v>0</v>
      </c>
      <c r="K17" s="175">
        <v>25</v>
      </c>
      <c r="L17" s="175">
        <f>+H17+I17+J17+K17</f>
        <v>2093.5</v>
      </c>
      <c r="M17" s="175">
        <f>+G17-L17</f>
        <v>32906.5</v>
      </c>
    </row>
    <row r="18" spans="1:13" ht="33">
      <c r="A18" s="146" t="s">
        <v>282</v>
      </c>
      <c r="B18" s="148"/>
      <c r="C18" s="148"/>
      <c r="D18" s="149"/>
      <c r="E18" s="148"/>
      <c r="F18" s="149"/>
      <c r="G18" s="98">
        <f>+G17</f>
        <v>35000</v>
      </c>
      <c r="H18" s="98">
        <f t="shared" ref="H18:L18" si="1">+H17</f>
        <v>1004.5</v>
      </c>
      <c r="I18" s="98">
        <f t="shared" si="1"/>
        <v>1064</v>
      </c>
      <c r="J18" s="98">
        <f t="shared" si="1"/>
        <v>0</v>
      </c>
      <c r="K18" s="98">
        <f t="shared" si="1"/>
        <v>25</v>
      </c>
      <c r="L18" s="98">
        <f t="shared" si="1"/>
        <v>2093.5</v>
      </c>
      <c r="M18" s="98">
        <f>+M17</f>
        <v>32906.5</v>
      </c>
    </row>
    <row r="19" spans="1:13" ht="16.5">
      <c r="A19" s="146"/>
      <c r="B19" s="148"/>
      <c r="C19" s="148"/>
      <c r="D19" s="149"/>
      <c r="E19" s="148"/>
      <c r="F19" s="149"/>
      <c r="G19" s="151"/>
      <c r="H19" s="151"/>
      <c r="I19" s="151"/>
      <c r="J19" s="151"/>
      <c r="K19" s="151"/>
      <c r="L19" s="151"/>
      <c r="M19" s="151"/>
    </row>
    <row r="20" spans="1:13" ht="50.25" thickBot="1">
      <c r="A20" s="146" t="s">
        <v>284</v>
      </c>
      <c r="B20" s="148"/>
      <c r="C20" s="148"/>
      <c r="D20" s="149"/>
      <c r="E20" s="148"/>
      <c r="F20" s="149"/>
      <c r="G20" s="176">
        <f>+G12+G18</f>
        <v>200000</v>
      </c>
      <c r="H20" s="176">
        <f t="shared" ref="H20:M20" si="2">+H12+H18</f>
        <v>5740</v>
      </c>
      <c r="I20" s="176">
        <f t="shared" si="2"/>
        <v>6080</v>
      </c>
      <c r="J20" s="176">
        <f t="shared" si="2"/>
        <v>15977.86</v>
      </c>
      <c r="K20" s="176">
        <f t="shared" si="2"/>
        <v>75</v>
      </c>
      <c r="L20" s="176">
        <f t="shared" si="2"/>
        <v>27872.86</v>
      </c>
      <c r="M20" s="176">
        <f t="shared" si="2"/>
        <v>172127.14</v>
      </c>
    </row>
    <row r="21" spans="1:13" ht="17.25" thickTop="1">
      <c r="A21" s="146"/>
      <c r="B21" s="148"/>
      <c r="C21" s="148"/>
      <c r="D21" s="149"/>
      <c r="E21" s="148"/>
      <c r="F21" s="149"/>
      <c r="G21" s="151"/>
      <c r="H21" s="151"/>
      <c r="I21" s="151"/>
      <c r="J21" s="151"/>
      <c r="K21" s="151"/>
      <c r="L21" s="151"/>
      <c r="M21" s="151"/>
    </row>
    <row r="22" spans="1:13" ht="16.5">
      <c r="A22" s="48" t="s">
        <v>89</v>
      </c>
      <c r="B22" s="177"/>
      <c r="C22" s="177"/>
      <c r="D22" s="48"/>
      <c r="E22" s="177"/>
      <c r="F22" s="48"/>
      <c r="G22" s="178"/>
      <c r="H22" s="178"/>
      <c r="I22" s="178"/>
      <c r="J22" s="179" t="s">
        <v>91</v>
      </c>
      <c r="K22" s="179"/>
      <c r="L22" s="179"/>
      <c r="M22" s="177"/>
    </row>
    <row r="23" spans="1:13" ht="16.5">
      <c r="A23" s="48"/>
      <c r="B23" s="177"/>
      <c r="C23" s="177"/>
      <c r="D23" s="48"/>
      <c r="E23" s="177"/>
      <c r="F23" s="48"/>
      <c r="G23" s="178"/>
      <c r="H23" s="178"/>
      <c r="I23" s="178"/>
      <c r="J23" s="180"/>
      <c r="K23" s="180"/>
      <c r="L23" s="180"/>
      <c r="M23" s="177"/>
    </row>
    <row r="24" spans="1:13" ht="16.5">
      <c r="A24" s="177"/>
      <c r="B24" s="177"/>
      <c r="C24" s="177"/>
      <c r="D24" s="48"/>
      <c r="E24" s="177"/>
      <c r="F24" s="48"/>
      <c r="G24" s="178"/>
      <c r="H24" s="178"/>
      <c r="I24" s="178"/>
      <c r="J24" s="179"/>
      <c r="K24" s="179"/>
      <c r="L24" s="179"/>
      <c r="M24" s="177"/>
    </row>
    <row r="25" spans="1:13" ht="16.5">
      <c r="A25" s="10" t="s">
        <v>229</v>
      </c>
      <c r="B25" s="177"/>
      <c r="C25" s="177"/>
      <c r="D25" s="48"/>
      <c r="E25" s="177"/>
      <c r="F25" s="48"/>
      <c r="G25" s="178"/>
      <c r="H25" s="178"/>
      <c r="I25" s="178"/>
      <c r="J25" s="181" t="s">
        <v>112</v>
      </c>
      <c r="K25" s="181"/>
      <c r="L25" s="181"/>
      <c r="M25" s="177"/>
    </row>
    <row r="26" spans="1:13" ht="16.5">
      <c r="A26" s="48" t="s">
        <v>285</v>
      </c>
      <c r="B26" s="177"/>
      <c r="C26" s="177"/>
      <c r="D26" s="48"/>
      <c r="E26" s="177"/>
      <c r="F26" s="48"/>
      <c r="G26" s="178"/>
      <c r="H26" s="178"/>
      <c r="I26" s="178"/>
      <c r="J26" s="179" t="s">
        <v>15</v>
      </c>
      <c r="K26" s="179"/>
      <c r="L26" s="179"/>
      <c r="M26" s="177"/>
    </row>
    <row r="27" spans="1:13" ht="16.5">
      <c r="A27" s="182" t="s">
        <v>90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</row>
    <row r="28" spans="1:13" ht="16.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</row>
    <row r="29" spans="1:13" ht="16.5">
      <c r="A29" s="179"/>
      <c r="B29" s="179"/>
      <c r="C29" s="179"/>
      <c r="D29" s="180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3" ht="16.5">
      <c r="A30" s="183" t="s">
        <v>111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</row>
    <row r="31" spans="1:13" ht="16.5">
      <c r="A31" s="182" t="s">
        <v>110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</row>
    <row r="32" spans="1:13" ht="16.5">
      <c r="A32" s="177"/>
      <c r="B32" s="177"/>
      <c r="C32" s="177"/>
      <c r="D32" s="48"/>
      <c r="E32" s="177"/>
      <c r="F32" s="177"/>
      <c r="G32" s="177"/>
      <c r="H32" s="177"/>
      <c r="I32" s="177"/>
      <c r="J32" s="177"/>
      <c r="K32" s="177"/>
      <c r="L32" s="177"/>
      <c r="M32" s="177"/>
    </row>
    <row r="33" spans="1:13" ht="16.5">
      <c r="A33" s="177"/>
      <c r="B33" s="177"/>
      <c r="C33" s="177"/>
      <c r="D33" s="48"/>
      <c r="E33" s="177"/>
      <c r="F33" s="177"/>
      <c r="G33" s="177"/>
      <c r="H33" s="177"/>
      <c r="I33" s="177"/>
      <c r="J33" s="177"/>
      <c r="K33" s="177"/>
      <c r="L33" s="177"/>
      <c r="M33" s="177"/>
    </row>
    <row r="34" spans="1:13" ht="16.5">
      <c r="A34" s="177"/>
      <c r="B34" s="177"/>
      <c r="C34" s="177"/>
      <c r="D34" s="48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 ht="16.5">
      <c r="A35" s="177"/>
      <c r="B35" s="177"/>
      <c r="C35" s="177"/>
      <c r="D35" s="48"/>
      <c r="E35" s="177"/>
      <c r="F35" s="177"/>
      <c r="G35" s="177"/>
      <c r="H35" s="177"/>
      <c r="I35" s="177"/>
      <c r="J35" s="177"/>
      <c r="K35" s="177"/>
      <c r="L35" s="177"/>
      <c r="M35" s="177"/>
    </row>
  </sheetData>
  <mergeCells count="14">
    <mergeCell ref="A30:M30"/>
    <mergeCell ref="A31:M31"/>
    <mergeCell ref="J26:L26"/>
    <mergeCell ref="A27:M27"/>
    <mergeCell ref="A29:C29"/>
    <mergeCell ref="E29:G29"/>
    <mergeCell ref="H29:J29"/>
    <mergeCell ref="K29:M29"/>
    <mergeCell ref="A1:M6"/>
    <mergeCell ref="A8:M8"/>
    <mergeCell ref="A15:M15"/>
    <mergeCell ref="J22:L22"/>
    <mergeCell ref="J24:L24"/>
    <mergeCell ref="J25:L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0829A-5F37-406D-A612-2D1689F7FD93}">
  <dimension ref="A1:N75"/>
  <sheetViews>
    <sheetView tabSelected="1" workbookViewId="0">
      <selection sqref="A1:N6"/>
    </sheetView>
  </sheetViews>
  <sheetFormatPr baseColWidth="10" defaultRowHeight="15"/>
  <cols>
    <col min="1" max="1" width="21.42578125" customWidth="1"/>
    <col min="2" max="2" width="40.5703125" bestFit="1" customWidth="1"/>
    <col min="3" max="3" width="28.28515625" customWidth="1"/>
    <col min="5" max="5" width="34.140625" customWidth="1"/>
    <col min="7" max="7" width="34.7109375" bestFit="1" customWidth="1"/>
    <col min="8" max="8" width="14.5703125" bestFit="1" customWidth="1"/>
    <col min="9" max="10" width="11.85546875" bestFit="1" customWidth="1"/>
    <col min="13" max="13" width="12.7109375" bestFit="1" customWidth="1"/>
    <col min="14" max="14" width="14.5703125" bestFit="1" customWidth="1"/>
  </cols>
  <sheetData>
    <row r="1" spans="1:14">
      <c r="A1" s="156" t="s">
        <v>286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8"/>
    </row>
    <row r="2" spans="1:14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</row>
    <row r="3" spans="1:14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1"/>
    </row>
    <row r="5" spans="1:14">
      <c r="A5" s="159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/>
    </row>
    <row r="6" spans="1:14" ht="15.75" thickBot="1">
      <c r="A6" s="162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1"/>
    </row>
    <row r="7" spans="1:14" ht="81.75" thickBot="1">
      <c r="A7" s="184" t="s">
        <v>244</v>
      </c>
      <c r="B7" s="58" t="s">
        <v>151</v>
      </c>
      <c r="C7" s="59" t="s">
        <v>0</v>
      </c>
      <c r="D7" s="59"/>
      <c r="E7" s="59" t="s">
        <v>96</v>
      </c>
      <c r="F7" s="59" t="s">
        <v>1</v>
      </c>
      <c r="G7" s="59"/>
      <c r="H7" s="59" t="s">
        <v>246</v>
      </c>
      <c r="I7" s="59" t="s">
        <v>2</v>
      </c>
      <c r="J7" s="59" t="s">
        <v>3</v>
      </c>
      <c r="K7" s="59" t="s">
        <v>287</v>
      </c>
      <c r="L7" s="59" t="s">
        <v>5</v>
      </c>
      <c r="M7" s="59"/>
      <c r="N7" s="145"/>
    </row>
    <row r="8" spans="1:14" ht="27" thickBot="1">
      <c r="A8" s="130" t="s">
        <v>140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2"/>
    </row>
    <row r="9" spans="1:14" ht="18.75" thickBot="1">
      <c r="A9" s="1" t="s">
        <v>6</v>
      </c>
      <c r="B9" s="1" t="s">
        <v>7</v>
      </c>
      <c r="C9" s="1" t="s">
        <v>8</v>
      </c>
      <c r="D9" s="1" t="s">
        <v>236</v>
      </c>
      <c r="E9" s="1" t="s">
        <v>9</v>
      </c>
      <c r="F9" s="1" t="s">
        <v>10</v>
      </c>
      <c r="G9" s="1" t="s">
        <v>288</v>
      </c>
      <c r="H9" s="1" t="s">
        <v>149</v>
      </c>
      <c r="I9" s="1" t="s">
        <v>11</v>
      </c>
      <c r="J9" s="1" t="s">
        <v>12</v>
      </c>
      <c r="K9" s="1" t="s">
        <v>13</v>
      </c>
      <c r="L9" s="1" t="s">
        <v>147</v>
      </c>
      <c r="M9" s="1" t="s">
        <v>150</v>
      </c>
      <c r="N9" s="1" t="s">
        <v>148</v>
      </c>
    </row>
    <row r="10" spans="1:14" ht="72">
      <c r="A10" s="4">
        <v>1</v>
      </c>
      <c r="B10" s="11" t="s">
        <v>289</v>
      </c>
      <c r="C10" s="3" t="s">
        <v>290</v>
      </c>
      <c r="D10" s="13" t="s">
        <v>241</v>
      </c>
      <c r="E10" s="11" t="s">
        <v>280</v>
      </c>
      <c r="F10" s="13">
        <v>500149</v>
      </c>
      <c r="G10" s="13" t="s">
        <v>291</v>
      </c>
      <c r="H10" s="26">
        <v>60000</v>
      </c>
      <c r="I10" s="26">
        <f>H10*2.87%</f>
        <v>1722</v>
      </c>
      <c r="J10" s="26">
        <f>+H10*3.04%</f>
        <v>1824</v>
      </c>
      <c r="K10" s="26">
        <v>2881.7</v>
      </c>
      <c r="L10" s="26">
        <v>4449.8999999999996</v>
      </c>
      <c r="M10" s="26">
        <f>I10+J10+K10+L10</f>
        <v>10877.599999999999</v>
      </c>
      <c r="N10" s="26">
        <f>+H10-M10</f>
        <v>49122.400000000001</v>
      </c>
    </row>
    <row r="11" spans="1:14" ht="72">
      <c r="A11" s="4">
        <v>2</v>
      </c>
      <c r="B11" s="11" t="s">
        <v>292</v>
      </c>
      <c r="C11" s="3" t="s">
        <v>217</v>
      </c>
      <c r="D11" s="13" t="s">
        <v>241</v>
      </c>
      <c r="E11" s="11" t="s">
        <v>280</v>
      </c>
      <c r="F11" s="13">
        <v>500275</v>
      </c>
      <c r="G11" s="4" t="s">
        <v>293</v>
      </c>
      <c r="H11" s="26">
        <v>45000</v>
      </c>
      <c r="I11" s="26">
        <v>1291.5</v>
      </c>
      <c r="J11" s="26">
        <v>1368</v>
      </c>
      <c r="K11" s="26">
        <v>1148.33</v>
      </c>
      <c r="L11" s="26">
        <v>3754.02</v>
      </c>
      <c r="M11" s="26">
        <f>I11+J11+K11+L11</f>
        <v>7561.85</v>
      </c>
      <c r="N11" s="26">
        <f>+H11-M11</f>
        <v>37438.15</v>
      </c>
    </row>
    <row r="12" spans="1:14" ht="72">
      <c r="A12" s="4">
        <v>3</v>
      </c>
      <c r="B12" s="185" t="s">
        <v>294</v>
      </c>
      <c r="C12" s="185" t="s">
        <v>295</v>
      </c>
      <c r="D12" s="13" t="s">
        <v>241</v>
      </c>
      <c r="E12" s="11" t="s">
        <v>280</v>
      </c>
      <c r="F12" s="4">
        <v>500315</v>
      </c>
      <c r="G12" s="4" t="s">
        <v>293</v>
      </c>
      <c r="H12" s="105">
        <v>45000</v>
      </c>
      <c r="I12" s="186">
        <v>1291.5</v>
      </c>
      <c r="J12" s="105">
        <v>1368</v>
      </c>
      <c r="K12" s="105">
        <v>921.46</v>
      </c>
      <c r="L12" s="105">
        <v>1537.45</v>
      </c>
      <c r="M12" s="105">
        <v>5118.41</v>
      </c>
      <c r="N12" s="105">
        <f>+H12-M12</f>
        <v>39881.589999999997</v>
      </c>
    </row>
    <row r="13" spans="1:14" ht="72">
      <c r="A13" s="4">
        <v>4</v>
      </c>
      <c r="B13" s="185" t="s">
        <v>296</v>
      </c>
      <c r="C13" s="185" t="s">
        <v>297</v>
      </c>
      <c r="D13" s="13" t="s">
        <v>241</v>
      </c>
      <c r="E13" s="11" t="s">
        <v>280</v>
      </c>
      <c r="F13" s="4">
        <v>500352</v>
      </c>
      <c r="G13" s="4" t="s">
        <v>298</v>
      </c>
      <c r="H13" s="101">
        <v>40000</v>
      </c>
      <c r="I13" s="187">
        <v>1148</v>
      </c>
      <c r="J13" s="101">
        <v>1216</v>
      </c>
      <c r="K13" s="101">
        <v>442.65</v>
      </c>
      <c r="L13" s="101">
        <v>25</v>
      </c>
      <c r="M13" s="101">
        <v>2831.65</v>
      </c>
      <c r="N13" s="101">
        <f>+H13-M13</f>
        <v>37168.35</v>
      </c>
    </row>
    <row r="14" spans="1:14" ht="30.75" thickBot="1">
      <c r="A14" s="42" t="s">
        <v>299</v>
      </c>
      <c r="B14" s="11"/>
      <c r="C14" s="11"/>
      <c r="D14" s="15"/>
      <c r="E14" s="11"/>
      <c r="F14" s="11"/>
      <c r="G14" s="11" t="s">
        <v>300</v>
      </c>
      <c r="H14" s="35">
        <f t="shared" ref="H14:N14" si="0">SUM(H10:H13)</f>
        <v>190000</v>
      </c>
      <c r="I14" s="35">
        <f t="shared" si="0"/>
        <v>5453</v>
      </c>
      <c r="J14" s="35">
        <f t="shared" si="0"/>
        <v>5776</v>
      </c>
      <c r="K14" s="188">
        <f t="shared" si="0"/>
        <v>5394.1399999999994</v>
      </c>
      <c r="L14" s="188">
        <f t="shared" si="0"/>
        <v>9766.3700000000008</v>
      </c>
      <c r="M14" s="188">
        <f t="shared" si="0"/>
        <v>26389.51</v>
      </c>
      <c r="N14" s="188">
        <f t="shared" si="0"/>
        <v>163610.49</v>
      </c>
    </row>
    <row r="15" spans="1:14" ht="27" thickBot="1">
      <c r="A15" s="130" t="s">
        <v>141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2"/>
    </row>
    <row r="16" spans="1:14" ht="18.75" thickBot="1">
      <c r="A16" s="1" t="s">
        <v>6</v>
      </c>
      <c r="B16" s="1" t="s">
        <v>7</v>
      </c>
      <c r="C16" s="1" t="s">
        <v>8</v>
      </c>
      <c r="D16" s="1"/>
      <c r="E16" s="1" t="s">
        <v>9</v>
      </c>
      <c r="F16" s="1" t="s">
        <v>10</v>
      </c>
      <c r="G16" s="1" t="s">
        <v>288</v>
      </c>
      <c r="H16" s="1" t="s">
        <v>149</v>
      </c>
      <c r="I16" s="1" t="s">
        <v>11</v>
      </c>
      <c r="J16" s="1" t="s">
        <v>12</v>
      </c>
      <c r="K16" s="1" t="s">
        <v>13</v>
      </c>
      <c r="L16" s="1" t="s">
        <v>147</v>
      </c>
      <c r="M16" s="1" t="s">
        <v>150</v>
      </c>
      <c r="N16" s="1" t="s">
        <v>148</v>
      </c>
    </row>
    <row r="17" spans="1:14" ht="72">
      <c r="A17" s="4">
        <v>5</v>
      </c>
      <c r="B17" s="11" t="s">
        <v>301</v>
      </c>
      <c r="C17" s="3" t="s">
        <v>302</v>
      </c>
      <c r="D17" s="13" t="s">
        <v>242</v>
      </c>
      <c r="E17" s="11" t="s">
        <v>280</v>
      </c>
      <c r="F17" s="13">
        <v>500194</v>
      </c>
      <c r="G17" s="13" t="s">
        <v>303</v>
      </c>
      <c r="H17" s="93">
        <v>100000</v>
      </c>
      <c r="I17" s="93">
        <f>H17*2.87%</f>
        <v>2870</v>
      </c>
      <c r="J17" s="93">
        <f>+H17*3.04%</f>
        <v>3040</v>
      </c>
      <c r="K17" s="93">
        <v>12105.37</v>
      </c>
      <c r="L17" s="93">
        <v>3861.09</v>
      </c>
      <c r="M17" s="93">
        <f>I17+J17+K17+L17</f>
        <v>21876.460000000003</v>
      </c>
      <c r="N17" s="93">
        <f>+H17-M17</f>
        <v>78123.539999999994</v>
      </c>
    </row>
    <row r="18" spans="1:14" ht="15.75" thickBot="1">
      <c r="A18" s="42"/>
      <c r="B18" s="11"/>
      <c r="C18" s="11"/>
      <c r="D18" s="15"/>
      <c r="E18" s="11"/>
      <c r="F18" s="11"/>
      <c r="G18" s="11"/>
      <c r="H18" s="35">
        <f>SUM(H17)</f>
        <v>100000</v>
      </c>
      <c r="I18" s="35">
        <f t="shared" ref="I18:N18" si="1">SUM(I17)</f>
        <v>2870</v>
      </c>
      <c r="J18" s="35">
        <f t="shared" si="1"/>
        <v>3040</v>
      </c>
      <c r="K18" s="35">
        <f t="shared" si="1"/>
        <v>12105.37</v>
      </c>
      <c r="L18" s="35">
        <f t="shared" si="1"/>
        <v>3861.09</v>
      </c>
      <c r="M18" s="35">
        <f t="shared" si="1"/>
        <v>21876.460000000003</v>
      </c>
      <c r="N18" s="35">
        <f t="shared" si="1"/>
        <v>78123.539999999994</v>
      </c>
    </row>
    <row r="19" spans="1:14" ht="27" thickBot="1">
      <c r="A19" s="130" t="s">
        <v>304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1:14" ht="18.75" thickBot="1">
      <c r="A20" s="1" t="s">
        <v>6</v>
      </c>
      <c r="B20" s="1" t="s">
        <v>7</v>
      </c>
      <c r="C20" s="1" t="s">
        <v>8</v>
      </c>
      <c r="D20" s="1"/>
      <c r="E20" s="1" t="s">
        <v>9</v>
      </c>
      <c r="F20" s="1" t="s">
        <v>10</v>
      </c>
      <c r="G20" s="1" t="s">
        <v>288</v>
      </c>
      <c r="H20" s="1" t="s">
        <v>149</v>
      </c>
      <c r="I20" s="1" t="s">
        <v>11</v>
      </c>
      <c r="J20" s="1" t="s">
        <v>12</v>
      </c>
      <c r="K20" s="1" t="s">
        <v>13</v>
      </c>
      <c r="L20" s="1" t="s">
        <v>147</v>
      </c>
      <c r="M20" s="1" t="s">
        <v>150</v>
      </c>
      <c r="N20" s="1" t="s">
        <v>148</v>
      </c>
    </row>
    <row r="21" spans="1:14" ht="72">
      <c r="A21" s="15">
        <v>6</v>
      </c>
      <c r="B21" s="78" t="s">
        <v>305</v>
      </c>
      <c r="C21" s="3" t="s">
        <v>306</v>
      </c>
      <c r="D21" s="13" t="s">
        <v>242</v>
      </c>
      <c r="E21" s="11" t="s">
        <v>280</v>
      </c>
      <c r="F21" s="13">
        <v>500216</v>
      </c>
      <c r="G21" s="189" t="s">
        <v>307</v>
      </c>
      <c r="H21" s="26">
        <v>70000</v>
      </c>
      <c r="I21" s="26">
        <f>H21*2.87%</f>
        <v>2009</v>
      </c>
      <c r="J21" s="26">
        <f>+H21*3.04%</f>
        <v>2128</v>
      </c>
      <c r="K21" s="26">
        <v>5368.48</v>
      </c>
      <c r="L21" s="26">
        <v>25</v>
      </c>
      <c r="M21" s="26">
        <f>I21+J21+K21+L21</f>
        <v>9530.48</v>
      </c>
      <c r="N21" s="26">
        <f>H21-M21</f>
        <v>60469.520000000004</v>
      </c>
    </row>
    <row r="22" spans="1:14" ht="72.75">
      <c r="A22" s="48">
        <v>7</v>
      </c>
      <c r="B22" s="47" t="s">
        <v>308</v>
      </c>
      <c r="C22" s="50" t="s">
        <v>217</v>
      </c>
      <c r="D22" s="115" t="s">
        <v>241</v>
      </c>
      <c r="E22" s="11" t="s">
        <v>280</v>
      </c>
      <c r="F22" s="23">
        <v>500283</v>
      </c>
      <c r="G22" s="43" t="s">
        <v>309</v>
      </c>
      <c r="H22" s="85">
        <v>45000</v>
      </c>
      <c r="I22" s="85">
        <f t="shared" ref="I22" si="2">H22*0.0287</f>
        <v>1291.5</v>
      </c>
      <c r="J22" s="85">
        <f t="shared" ref="J22" si="3">IF(H22&lt;75829.93,H22*0.0304,2305.23)</f>
        <v>1368</v>
      </c>
      <c r="K22" s="85">
        <v>1148.33</v>
      </c>
      <c r="L22" s="85">
        <v>225</v>
      </c>
      <c r="M22" s="85">
        <f>I22+J22+K22+L22</f>
        <v>4032.83</v>
      </c>
      <c r="N22" s="85">
        <f t="shared" ref="N22" si="4">+H22-M22</f>
        <v>40967.17</v>
      </c>
    </row>
    <row r="23" spans="1:14" ht="30.75" thickBot="1">
      <c r="A23" s="42" t="s">
        <v>299</v>
      </c>
      <c r="B23" s="11"/>
      <c r="C23" s="11"/>
      <c r="D23" s="15"/>
      <c r="E23" s="11"/>
      <c r="F23" s="11"/>
      <c r="G23" s="11"/>
      <c r="H23" s="35">
        <f>SUM(H21:H22)</f>
        <v>115000</v>
      </c>
      <c r="I23" s="35">
        <f t="shared" ref="I23:N23" si="5">SUM(I21:I22)</f>
        <v>3300.5</v>
      </c>
      <c r="J23" s="35">
        <f t="shared" si="5"/>
        <v>3496</v>
      </c>
      <c r="K23" s="35">
        <f t="shared" si="5"/>
        <v>6516.8099999999995</v>
      </c>
      <c r="L23" s="35">
        <f t="shared" si="5"/>
        <v>250</v>
      </c>
      <c r="M23" s="35">
        <f t="shared" si="5"/>
        <v>13563.31</v>
      </c>
      <c r="N23" s="35">
        <f t="shared" si="5"/>
        <v>101436.69</v>
      </c>
    </row>
    <row r="24" spans="1:14" ht="27" thickBot="1">
      <c r="A24" s="130" t="s">
        <v>310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2"/>
    </row>
    <row r="25" spans="1:14" ht="18.75" thickBot="1">
      <c r="A25" s="1" t="s">
        <v>6</v>
      </c>
      <c r="B25" s="1" t="s">
        <v>7</v>
      </c>
      <c r="C25" s="1" t="s">
        <v>8</v>
      </c>
      <c r="D25" s="1"/>
      <c r="E25" s="1" t="s">
        <v>9</v>
      </c>
      <c r="F25" s="1" t="s">
        <v>10</v>
      </c>
      <c r="G25" s="1" t="s">
        <v>288</v>
      </c>
      <c r="H25" s="1" t="s">
        <v>149</v>
      </c>
      <c r="I25" s="1" t="s">
        <v>11</v>
      </c>
      <c r="J25" s="1" t="s">
        <v>12</v>
      </c>
      <c r="K25" s="1" t="s">
        <v>13</v>
      </c>
      <c r="L25" s="1" t="s">
        <v>147</v>
      </c>
      <c r="M25" s="1" t="s">
        <v>150</v>
      </c>
      <c r="N25" s="1" t="s">
        <v>148</v>
      </c>
    </row>
    <row r="26" spans="1:14" ht="72">
      <c r="A26" s="4">
        <v>8</v>
      </c>
      <c r="B26" s="11" t="s">
        <v>311</v>
      </c>
      <c r="C26" s="3" t="s">
        <v>217</v>
      </c>
      <c r="D26" s="13" t="s">
        <v>241</v>
      </c>
      <c r="E26" s="11" t="s">
        <v>280</v>
      </c>
      <c r="F26" s="13">
        <v>500235</v>
      </c>
      <c r="G26" s="13" t="s">
        <v>312</v>
      </c>
      <c r="H26" s="26">
        <v>41000</v>
      </c>
      <c r="I26" s="26">
        <f>H26*2.87%</f>
        <v>1176.7</v>
      </c>
      <c r="J26" s="26">
        <f>+H26*3.04%</f>
        <v>1246.4000000000001</v>
      </c>
      <c r="K26" s="26">
        <v>583.79</v>
      </c>
      <c r="L26" s="26">
        <v>2168.5</v>
      </c>
      <c r="M26" s="26">
        <f>I26+J26+K26+L26</f>
        <v>5175.3900000000003</v>
      </c>
      <c r="N26" s="26">
        <f>+H26-M26</f>
        <v>35824.61</v>
      </c>
    </row>
    <row r="27" spans="1:14" ht="72">
      <c r="A27" s="4">
        <v>9</v>
      </c>
      <c r="B27" s="11" t="s">
        <v>313</v>
      </c>
      <c r="C27" s="3" t="s">
        <v>217</v>
      </c>
      <c r="D27" s="13" t="s">
        <v>242</v>
      </c>
      <c r="E27" s="11" t="s">
        <v>280</v>
      </c>
      <c r="F27" s="13">
        <v>500241</v>
      </c>
      <c r="G27" s="13" t="s">
        <v>312</v>
      </c>
      <c r="H27" s="33">
        <v>41000</v>
      </c>
      <c r="I27" s="33">
        <f>H27*2.87%</f>
        <v>1176.7</v>
      </c>
      <c r="J27" s="33">
        <f>+H27*3.04%</f>
        <v>1246.4000000000001</v>
      </c>
      <c r="K27" s="33">
        <v>583.79</v>
      </c>
      <c r="L27" s="33">
        <v>845</v>
      </c>
      <c r="M27" s="33">
        <f>I27+J27+K27+L27</f>
        <v>3851.8900000000003</v>
      </c>
      <c r="N27" s="33">
        <f>+H27-M27</f>
        <v>37148.11</v>
      </c>
    </row>
    <row r="28" spans="1:14" ht="30.75" thickBot="1">
      <c r="A28" s="74" t="s">
        <v>299</v>
      </c>
      <c r="B28" s="190"/>
      <c r="C28" s="190"/>
      <c r="D28" s="191"/>
      <c r="E28" s="190"/>
      <c r="F28" s="190"/>
      <c r="G28" s="190"/>
      <c r="H28" s="35">
        <f>SUM(H26:H27)</f>
        <v>82000</v>
      </c>
      <c r="I28" s="192">
        <f>SUM(I25:I27)</f>
        <v>2353.4</v>
      </c>
      <c r="J28" s="192">
        <f>SUM(J25:J27)</f>
        <v>2492.8000000000002</v>
      </c>
      <c r="K28" s="188">
        <f>SUM(K26:K27)</f>
        <v>1167.58</v>
      </c>
      <c r="L28" s="192">
        <f>SUM(L26:L27)</f>
        <v>3013.5</v>
      </c>
      <c r="M28" s="188">
        <f>SUM(M25:M27)</f>
        <v>9027.2800000000007</v>
      </c>
      <c r="N28" s="188">
        <f>SUM(N25:N27)</f>
        <v>72972.72</v>
      </c>
    </row>
    <row r="29" spans="1:14" ht="27" thickBot="1">
      <c r="A29" s="130" t="s">
        <v>314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0" spans="1:14" ht="18.75" thickBot="1">
      <c r="A30" s="1" t="s">
        <v>6</v>
      </c>
      <c r="B30" s="1" t="s">
        <v>7</v>
      </c>
      <c r="C30" s="1" t="s">
        <v>8</v>
      </c>
      <c r="D30" s="1"/>
      <c r="E30" s="1" t="s">
        <v>9</v>
      </c>
      <c r="F30" s="1" t="s">
        <v>10</v>
      </c>
      <c r="G30" s="1" t="s">
        <v>288</v>
      </c>
      <c r="H30" s="1" t="s">
        <v>149</v>
      </c>
      <c r="I30" s="1" t="s">
        <v>11</v>
      </c>
      <c r="J30" s="1" t="s">
        <v>12</v>
      </c>
      <c r="K30" s="1" t="s">
        <v>13</v>
      </c>
      <c r="L30" s="1" t="s">
        <v>147</v>
      </c>
      <c r="M30" s="1" t="s">
        <v>150</v>
      </c>
      <c r="N30" s="1" t="s">
        <v>148</v>
      </c>
    </row>
    <row r="31" spans="1:14" ht="72.75">
      <c r="A31" s="48">
        <v>10</v>
      </c>
      <c r="B31" s="67" t="s">
        <v>315</v>
      </c>
      <c r="C31" s="3" t="s">
        <v>316</v>
      </c>
      <c r="D31" s="13" t="s">
        <v>242</v>
      </c>
      <c r="E31" s="11" t="s">
        <v>280</v>
      </c>
      <c r="F31" s="13">
        <v>500309</v>
      </c>
      <c r="G31" s="13" t="s">
        <v>317</v>
      </c>
      <c r="H31" s="26">
        <v>100000</v>
      </c>
      <c r="I31" s="26">
        <v>2870</v>
      </c>
      <c r="J31" s="26">
        <v>3040</v>
      </c>
      <c r="K31" s="26">
        <v>12105.37</v>
      </c>
      <c r="L31" s="26">
        <v>25</v>
      </c>
      <c r="M31" s="26">
        <v>18040.37</v>
      </c>
      <c r="N31" s="26">
        <f>+H31-M31</f>
        <v>81959.63</v>
      </c>
    </row>
    <row r="32" spans="1:14" ht="72.75">
      <c r="A32" s="48">
        <v>11</v>
      </c>
      <c r="B32" s="47" t="s">
        <v>318</v>
      </c>
      <c r="C32" s="50" t="s">
        <v>319</v>
      </c>
      <c r="D32" s="115" t="s">
        <v>242</v>
      </c>
      <c r="E32" s="11" t="s">
        <v>280</v>
      </c>
      <c r="F32" s="23">
        <v>500280</v>
      </c>
      <c r="G32" s="43" t="s">
        <v>309</v>
      </c>
      <c r="H32" s="24">
        <v>50000</v>
      </c>
      <c r="I32" s="24">
        <f>H32*0.0287</f>
        <v>1435</v>
      </c>
      <c r="J32" s="24">
        <f>IF(H32&lt;75829.93,H32*0.0304,2305.23)</f>
        <v>1520</v>
      </c>
      <c r="K32" s="24">
        <v>1854</v>
      </c>
      <c r="L32" s="24">
        <v>1025</v>
      </c>
      <c r="M32" s="24">
        <f>I32+J32+K32+L32</f>
        <v>5834</v>
      </c>
      <c r="N32" s="24">
        <f>+H32-M32</f>
        <v>44166</v>
      </c>
    </row>
    <row r="33" spans="1:14" ht="30.75" thickBot="1">
      <c r="A33" s="42" t="s">
        <v>299</v>
      </c>
      <c r="B33" s="5"/>
      <c r="C33" s="5"/>
      <c r="D33" s="6"/>
      <c r="E33" s="5"/>
      <c r="F33" s="6"/>
      <c r="G33" s="6"/>
      <c r="H33" s="35">
        <f t="shared" ref="H33:N33" si="6">+SUM(H31:H32)</f>
        <v>150000</v>
      </c>
      <c r="I33" s="192">
        <f t="shared" si="6"/>
        <v>4305</v>
      </c>
      <c r="J33" s="192">
        <f t="shared" si="6"/>
        <v>4560</v>
      </c>
      <c r="K33" s="188">
        <f t="shared" si="6"/>
        <v>13959.37</v>
      </c>
      <c r="L33" s="192">
        <f t="shared" si="6"/>
        <v>1050</v>
      </c>
      <c r="M33" s="188">
        <f t="shared" si="6"/>
        <v>23874.37</v>
      </c>
      <c r="N33" s="188">
        <f t="shared" si="6"/>
        <v>126125.63</v>
      </c>
    </row>
    <row r="34" spans="1:14" ht="27" thickBot="1">
      <c r="A34" s="130" t="s">
        <v>320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2"/>
    </row>
    <row r="35" spans="1:14" ht="18.75" thickBot="1">
      <c r="A35" s="1" t="s">
        <v>6</v>
      </c>
      <c r="B35" s="1" t="s">
        <v>7</v>
      </c>
      <c r="C35" s="1" t="s">
        <v>8</v>
      </c>
      <c r="D35" s="1"/>
      <c r="E35" s="1" t="s">
        <v>9</v>
      </c>
      <c r="F35" s="1" t="s">
        <v>10</v>
      </c>
      <c r="G35" s="1" t="s">
        <v>288</v>
      </c>
      <c r="H35" s="1" t="s">
        <v>149</v>
      </c>
      <c r="I35" s="1" t="s">
        <v>11</v>
      </c>
      <c r="J35" s="1" t="s">
        <v>12</v>
      </c>
      <c r="K35" s="1" t="s">
        <v>13</v>
      </c>
      <c r="L35" s="1" t="s">
        <v>147</v>
      </c>
      <c r="M35" s="1" t="s">
        <v>150</v>
      </c>
      <c r="N35" s="1" t="s">
        <v>148</v>
      </c>
    </row>
    <row r="36" spans="1:14" ht="82.5">
      <c r="A36" s="48">
        <v>12</v>
      </c>
      <c r="B36" s="47" t="s">
        <v>321</v>
      </c>
      <c r="C36" s="47" t="s">
        <v>322</v>
      </c>
      <c r="D36" s="43" t="s">
        <v>241</v>
      </c>
      <c r="E36" s="11" t="s">
        <v>280</v>
      </c>
      <c r="F36" s="23">
        <v>500281</v>
      </c>
      <c r="G36" s="43" t="s">
        <v>309</v>
      </c>
      <c r="H36" s="93">
        <v>90000</v>
      </c>
      <c r="I36" s="93">
        <f t="shared" ref="I36" si="7">H36*0.0287</f>
        <v>2583</v>
      </c>
      <c r="J36" s="93">
        <v>2736</v>
      </c>
      <c r="K36" s="93">
        <v>9753.1200000000008</v>
      </c>
      <c r="L36" s="93">
        <v>8850.4500000000007</v>
      </c>
      <c r="M36" s="93">
        <v>23922.57</v>
      </c>
      <c r="N36" s="93">
        <f t="shared" ref="N36" si="8">+H36-M36</f>
        <v>66077.429999999993</v>
      </c>
    </row>
    <row r="37" spans="1:14" ht="30.75" thickBot="1">
      <c r="A37" s="42" t="s">
        <v>299</v>
      </c>
      <c r="B37" s="5"/>
      <c r="C37" s="5"/>
      <c r="D37" s="6"/>
      <c r="E37" s="5"/>
      <c r="F37" s="6"/>
      <c r="G37" s="6"/>
      <c r="H37" s="35">
        <f>+SUM(H36)</f>
        <v>90000</v>
      </c>
      <c r="I37" s="192">
        <f t="shared" ref="I37:N37" si="9">+SUM(I36)</f>
        <v>2583</v>
      </c>
      <c r="J37" s="192">
        <f t="shared" si="9"/>
        <v>2736</v>
      </c>
      <c r="K37" s="188">
        <f t="shared" si="9"/>
        <v>9753.1200000000008</v>
      </c>
      <c r="L37" s="192">
        <f t="shared" si="9"/>
        <v>8850.4500000000007</v>
      </c>
      <c r="M37" s="188">
        <f t="shared" si="9"/>
        <v>23922.57</v>
      </c>
      <c r="N37" s="188">
        <f t="shared" si="9"/>
        <v>66077.429999999993</v>
      </c>
    </row>
    <row r="38" spans="1:14" ht="81.75" thickBot="1">
      <c r="A38" s="193" t="s">
        <v>244</v>
      </c>
      <c r="B38" s="58" t="s">
        <v>151</v>
      </c>
      <c r="C38" s="59" t="s">
        <v>0</v>
      </c>
      <c r="D38" s="59"/>
      <c r="E38" s="59" t="s">
        <v>245</v>
      </c>
      <c r="F38" s="59" t="s">
        <v>1</v>
      </c>
      <c r="G38" s="59"/>
      <c r="H38" s="59" t="s">
        <v>246</v>
      </c>
      <c r="I38" s="59" t="s">
        <v>2</v>
      </c>
      <c r="J38" s="59" t="s">
        <v>167</v>
      </c>
      <c r="K38" s="59" t="s">
        <v>287</v>
      </c>
      <c r="L38" s="59" t="s">
        <v>5</v>
      </c>
      <c r="M38" s="59"/>
      <c r="N38" s="145"/>
    </row>
    <row r="39" spans="1:14" ht="31.5" thickBot="1">
      <c r="A39" s="118" t="s">
        <v>133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20"/>
    </row>
    <row r="40" spans="1:14" ht="21" thickBot="1">
      <c r="A40" s="61" t="s">
        <v>6</v>
      </c>
      <c r="B40" s="61" t="s">
        <v>7</v>
      </c>
      <c r="C40" s="61" t="s">
        <v>8</v>
      </c>
      <c r="D40" s="61"/>
      <c r="E40" s="61" t="s">
        <v>9</v>
      </c>
      <c r="F40" s="61" t="s">
        <v>10</v>
      </c>
      <c r="G40" s="1" t="s">
        <v>288</v>
      </c>
      <c r="H40" s="194" t="s">
        <v>149</v>
      </c>
      <c r="I40" s="194" t="s">
        <v>11</v>
      </c>
      <c r="J40" s="194" t="s">
        <v>12</v>
      </c>
      <c r="K40" s="194" t="s">
        <v>13</v>
      </c>
      <c r="L40" s="194" t="s">
        <v>147</v>
      </c>
      <c r="M40" s="194" t="s">
        <v>150</v>
      </c>
      <c r="N40" s="61" t="s">
        <v>148</v>
      </c>
    </row>
    <row r="41" spans="1:14" ht="72.75">
      <c r="A41" s="48">
        <v>13</v>
      </c>
      <c r="B41" s="67" t="s">
        <v>323</v>
      </c>
      <c r="C41" s="67" t="s">
        <v>177</v>
      </c>
      <c r="D41" s="48" t="s">
        <v>241</v>
      </c>
      <c r="E41" s="11" t="s">
        <v>280</v>
      </c>
      <c r="F41" s="48">
        <v>81070</v>
      </c>
      <c r="G41" s="4" t="s">
        <v>293</v>
      </c>
      <c r="H41" s="68">
        <v>50000</v>
      </c>
      <c r="I41" s="68">
        <v>1435</v>
      </c>
      <c r="J41" s="68">
        <v>1520</v>
      </c>
      <c r="K41" s="26">
        <v>1854</v>
      </c>
      <c r="L41" s="68">
        <v>25</v>
      </c>
      <c r="M41" s="195">
        <f>+I41+J41+K41+L41</f>
        <v>4834</v>
      </c>
      <c r="N41" s="26">
        <f>+H41-M41</f>
        <v>45166</v>
      </c>
    </row>
    <row r="42" spans="1:14" ht="72">
      <c r="A42" s="4">
        <v>14</v>
      </c>
      <c r="B42" s="11" t="s">
        <v>324</v>
      </c>
      <c r="C42" s="196" t="s">
        <v>325</v>
      </c>
      <c r="D42" s="197" t="s">
        <v>242</v>
      </c>
      <c r="E42" s="11" t="s">
        <v>280</v>
      </c>
      <c r="F42" s="13">
        <v>81096</v>
      </c>
      <c r="G42" s="13" t="s">
        <v>326</v>
      </c>
      <c r="H42" s="26">
        <v>50000</v>
      </c>
      <c r="I42" s="26">
        <f>H42*0.0287</f>
        <v>1435</v>
      </c>
      <c r="J42" s="26">
        <f>IF(H42&lt;75829.93,H42*0.0304,2305.23)</f>
        <v>1520</v>
      </c>
      <c r="K42" s="26">
        <v>1854</v>
      </c>
      <c r="L42" s="26">
        <v>25</v>
      </c>
      <c r="M42" s="26">
        <f t="shared" ref="M42:M43" si="10">I42+J42+K42+L42</f>
        <v>4834</v>
      </c>
      <c r="N42" s="26">
        <f t="shared" ref="N42:N44" si="11">+H42-M42</f>
        <v>45166</v>
      </c>
    </row>
    <row r="43" spans="1:14" ht="72.75">
      <c r="A43" s="48">
        <v>15</v>
      </c>
      <c r="B43" s="11" t="s">
        <v>327</v>
      </c>
      <c r="C43" s="196" t="s">
        <v>325</v>
      </c>
      <c r="D43" s="197" t="s">
        <v>242</v>
      </c>
      <c r="E43" s="11" t="s">
        <v>280</v>
      </c>
      <c r="F43" s="13">
        <v>81186</v>
      </c>
      <c r="G43" s="13" t="s">
        <v>328</v>
      </c>
      <c r="H43" s="26">
        <v>50000</v>
      </c>
      <c r="I43" s="26">
        <f t="shared" ref="I43:I45" si="12">H43*0.0287</f>
        <v>1435</v>
      </c>
      <c r="J43" s="26">
        <f t="shared" ref="J43" si="13">IF(H43&lt;75829.93,H43*0.0304,2305.23)</f>
        <v>1520</v>
      </c>
      <c r="K43" s="26">
        <v>1854</v>
      </c>
      <c r="L43" s="26">
        <v>25</v>
      </c>
      <c r="M43" s="26">
        <f t="shared" si="10"/>
        <v>4834</v>
      </c>
      <c r="N43" s="26">
        <f t="shared" si="11"/>
        <v>45166</v>
      </c>
    </row>
    <row r="44" spans="1:14" ht="72">
      <c r="A44" s="4">
        <v>16</v>
      </c>
      <c r="B44" s="11" t="s">
        <v>329</v>
      </c>
      <c r="C44" s="196" t="s">
        <v>217</v>
      </c>
      <c r="D44" s="197" t="s">
        <v>241</v>
      </c>
      <c r="E44" s="11" t="s">
        <v>280</v>
      </c>
      <c r="F44" s="13">
        <v>81212</v>
      </c>
      <c r="G44" s="13" t="s">
        <v>312</v>
      </c>
      <c r="H44" s="26">
        <v>45000</v>
      </c>
      <c r="I44" s="26">
        <f t="shared" si="12"/>
        <v>1291.5</v>
      </c>
      <c r="J44" s="26">
        <v>1368</v>
      </c>
      <c r="K44" s="26">
        <v>694.59</v>
      </c>
      <c r="L44" s="26">
        <v>3049.9</v>
      </c>
      <c r="M44" s="26">
        <v>6403.99</v>
      </c>
      <c r="N44" s="26">
        <f t="shared" si="11"/>
        <v>38596.01</v>
      </c>
    </row>
    <row r="45" spans="1:14" ht="72.75">
      <c r="A45" s="48">
        <v>17</v>
      </c>
      <c r="B45" s="11" t="s">
        <v>330</v>
      </c>
      <c r="C45" s="196" t="s">
        <v>325</v>
      </c>
      <c r="D45" s="197" t="s">
        <v>242</v>
      </c>
      <c r="E45" s="11" t="s">
        <v>280</v>
      </c>
      <c r="F45" s="13">
        <v>81252</v>
      </c>
      <c r="G45" s="4" t="s">
        <v>293</v>
      </c>
      <c r="H45" s="33">
        <v>50000</v>
      </c>
      <c r="I45" s="33">
        <f t="shared" si="12"/>
        <v>1435</v>
      </c>
      <c r="J45" s="33">
        <v>1520</v>
      </c>
      <c r="K45" s="33">
        <v>1854</v>
      </c>
      <c r="L45" s="33">
        <v>25</v>
      </c>
      <c r="M45" s="33">
        <v>4834</v>
      </c>
      <c r="N45" s="33">
        <f>+H45-M45</f>
        <v>45166</v>
      </c>
    </row>
    <row r="46" spans="1:14" ht="30.75" thickBot="1">
      <c r="A46" s="42" t="s">
        <v>299</v>
      </c>
      <c r="B46" s="11"/>
      <c r="C46" s="11"/>
      <c r="D46" s="15"/>
      <c r="E46" s="11"/>
      <c r="F46" s="11"/>
      <c r="G46" s="11"/>
      <c r="H46" s="35">
        <f>SUM(H41:H45)</f>
        <v>245000</v>
      </c>
      <c r="I46" s="35">
        <f t="shared" ref="I46:N46" si="14">SUM(I41:I45)</f>
        <v>7031.5</v>
      </c>
      <c r="J46" s="35">
        <f t="shared" si="14"/>
        <v>7448</v>
      </c>
      <c r="K46" s="35">
        <f t="shared" si="14"/>
        <v>8110.59</v>
      </c>
      <c r="L46" s="35">
        <f t="shared" si="14"/>
        <v>3149.9</v>
      </c>
      <c r="M46" s="35">
        <f t="shared" si="14"/>
        <v>25739.989999999998</v>
      </c>
      <c r="N46" s="35">
        <f t="shared" si="14"/>
        <v>219260.01</v>
      </c>
    </row>
    <row r="47" spans="1:14" ht="27" thickBot="1">
      <c r="A47" s="130" t="s">
        <v>331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2"/>
    </row>
    <row r="48" spans="1:14" ht="21" thickBot="1">
      <c r="A48" s="61" t="s">
        <v>6</v>
      </c>
      <c r="B48" s="61" t="s">
        <v>7</v>
      </c>
      <c r="C48" s="61" t="s">
        <v>8</v>
      </c>
      <c r="D48" s="61"/>
      <c r="E48" s="61" t="s">
        <v>9</v>
      </c>
      <c r="F48" s="61" t="s">
        <v>10</v>
      </c>
      <c r="G48" s="1" t="s">
        <v>288</v>
      </c>
      <c r="H48" s="61" t="s">
        <v>149</v>
      </c>
      <c r="I48" s="61" t="s">
        <v>11</v>
      </c>
      <c r="J48" s="61" t="s">
        <v>12</v>
      </c>
      <c r="K48" s="61" t="s">
        <v>13</v>
      </c>
      <c r="L48" s="61" t="s">
        <v>147</v>
      </c>
      <c r="M48" s="61" t="s">
        <v>150</v>
      </c>
      <c r="N48" s="61" t="s">
        <v>148</v>
      </c>
    </row>
    <row r="49" spans="1:14" ht="72">
      <c r="A49" s="4">
        <v>18</v>
      </c>
      <c r="B49" s="11" t="s">
        <v>332</v>
      </c>
      <c r="C49" s="196" t="s">
        <v>217</v>
      </c>
      <c r="D49" s="197" t="s">
        <v>242</v>
      </c>
      <c r="E49" s="11" t="s">
        <v>280</v>
      </c>
      <c r="F49" s="13">
        <v>81208</v>
      </c>
      <c r="G49" s="13" t="s">
        <v>312</v>
      </c>
      <c r="H49" s="26">
        <v>41000</v>
      </c>
      <c r="I49" s="26">
        <f t="shared" ref="I49:I51" si="15">H49*0.0287</f>
        <v>1176.7</v>
      </c>
      <c r="J49" s="26">
        <f t="shared" ref="J49" si="16">IF(H49&lt;75829.93,H49*0.0304,2305.23)</f>
        <v>1246.4000000000001</v>
      </c>
      <c r="K49" s="26">
        <v>583.79</v>
      </c>
      <c r="L49" s="26">
        <v>25</v>
      </c>
      <c r="M49" s="26">
        <f t="shared" ref="M49:M52" si="17">I49+J49+K49+L49</f>
        <v>3031.8900000000003</v>
      </c>
      <c r="N49" s="26">
        <f t="shared" ref="N49:N51" si="18">+H49-M49</f>
        <v>37968.11</v>
      </c>
    </row>
    <row r="50" spans="1:14" ht="72">
      <c r="A50" s="4">
        <v>19</v>
      </c>
      <c r="B50" s="11" t="s">
        <v>333</v>
      </c>
      <c r="C50" s="196" t="s">
        <v>334</v>
      </c>
      <c r="D50" s="197" t="s">
        <v>242</v>
      </c>
      <c r="E50" s="11" t="s">
        <v>280</v>
      </c>
      <c r="F50" s="13">
        <v>81256</v>
      </c>
      <c r="G50" s="4" t="s">
        <v>293</v>
      </c>
      <c r="H50" s="26">
        <v>60000</v>
      </c>
      <c r="I50" s="26">
        <f t="shared" si="15"/>
        <v>1722</v>
      </c>
      <c r="J50" s="26">
        <v>1824</v>
      </c>
      <c r="K50" s="26">
        <v>3486.68</v>
      </c>
      <c r="L50" s="26">
        <v>25</v>
      </c>
      <c r="M50" s="26">
        <v>7057.68</v>
      </c>
      <c r="N50" s="26">
        <f t="shared" si="18"/>
        <v>52942.32</v>
      </c>
    </row>
    <row r="51" spans="1:14" ht="86.25">
      <c r="A51" s="4">
        <v>20</v>
      </c>
      <c r="B51" s="11" t="s">
        <v>335</v>
      </c>
      <c r="C51" s="196" t="s">
        <v>336</v>
      </c>
      <c r="D51" s="197" t="s">
        <v>242</v>
      </c>
      <c r="E51" s="11" t="s">
        <v>280</v>
      </c>
      <c r="F51" s="13">
        <v>81258</v>
      </c>
      <c r="G51" s="4" t="s">
        <v>293</v>
      </c>
      <c r="H51" s="26">
        <v>60000</v>
      </c>
      <c r="I51" s="26">
        <f t="shared" si="15"/>
        <v>1722</v>
      </c>
      <c r="J51" s="26">
        <v>1824</v>
      </c>
      <c r="K51" s="26">
        <v>3486.68</v>
      </c>
      <c r="L51" s="26">
        <v>25</v>
      </c>
      <c r="M51" s="26">
        <f t="shared" si="17"/>
        <v>7057.68</v>
      </c>
      <c r="N51" s="26">
        <f t="shared" si="18"/>
        <v>52942.32</v>
      </c>
    </row>
    <row r="52" spans="1:14" ht="72.75">
      <c r="A52" s="43">
        <v>21</v>
      </c>
      <c r="B52" s="47" t="s">
        <v>337</v>
      </c>
      <c r="C52" s="47" t="s">
        <v>210</v>
      </c>
      <c r="D52" s="43" t="s">
        <v>241</v>
      </c>
      <c r="E52" s="11" t="s">
        <v>280</v>
      </c>
      <c r="F52" s="23">
        <v>80948</v>
      </c>
      <c r="G52" s="23" t="s">
        <v>309</v>
      </c>
      <c r="H52" s="198">
        <v>45000</v>
      </c>
      <c r="I52" s="198">
        <v>1291.5</v>
      </c>
      <c r="J52" s="33">
        <v>1368</v>
      </c>
      <c r="K52" s="89">
        <v>1148.33</v>
      </c>
      <c r="L52" s="198">
        <v>25</v>
      </c>
      <c r="M52" s="198">
        <f t="shared" si="17"/>
        <v>3832.83</v>
      </c>
      <c r="N52" s="198">
        <f t="shared" ref="N52" si="19">H52-M52</f>
        <v>41167.17</v>
      </c>
    </row>
    <row r="53" spans="1:14" ht="30.75" thickBot="1">
      <c r="A53" s="74" t="s">
        <v>299</v>
      </c>
      <c r="B53" s="190"/>
      <c r="C53" s="190"/>
      <c r="D53" s="191"/>
      <c r="E53" s="190"/>
      <c r="F53" s="190"/>
      <c r="G53" s="190"/>
      <c r="H53" s="35">
        <f>SUM(H49:H52)</f>
        <v>206000</v>
      </c>
      <c r="I53" s="188">
        <f>SUM(I48:I52)</f>
        <v>5912.2</v>
      </c>
      <c r="J53" s="188">
        <f>SUM(J48:J52)</f>
        <v>6262.4</v>
      </c>
      <c r="K53" s="188">
        <f>SUM(K49:K52)</f>
        <v>8705.48</v>
      </c>
      <c r="L53" s="192">
        <f>SUM(L49:L52)</f>
        <v>100</v>
      </c>
      <c r="M53" s="188">
        <f>SUM(M48:M52)</f>
        <v>20980.080000000002</v>
      </c>
      <c r="N53" s="188">
        <f>SUM(N48:N52)</f>
        <v>185019.91999999998</v>
      </c>
    </row>
    <row r="54" spans="1:14" ht="31.5" thickBot="1">
      <c r="A54" s="118" t="s">
        <v>211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20"/>
    </row>
    <row r="55" spans="1:14" ht="21" thickBot="1">
      <c r="A55" s="61" t="s">
        <v>6</v>
      </c>
      <c r="B55" s="61" t="s">
        <v>7</v>
      </c>
      <c r="C55" s="61" t="s">
        <v>8</v>
      </c>
      <c r="D55" s="61"/>
      <c r="E55" s="61" t="s">
        <v>9</v>
      </c>
      <c r="F55" s="61" t="s">
        <v>10</v>
      </c>
      <c r="G55" s="1" t="s">
        <v>288</v>
      </c>
      <c r="H55" s="61" t="s">
        <v>149</v>
      </c>
      <c r="I55" s="61" t="s">
        <v>11</v>
      </c>
      <c r="J55" s="61" t="s">
        <v>12</v>
      </c>
      <c r="K55" s="61" t="s">
        <v>13</v>
      </c>
      <c r="L55" s="61" t="s">
        <v>147</v>
      </c>
      <c r="M55" s="61" t="s">
        <v>150</v>
      </c>
      <c r="N55" s="61" t="s">
        <v>148</v>
      </c>
    </row>
    <row r="56" spans="1:14" ht="72.75">
      <c r="A56" s="4">
        <v>22</v>
      </c>
      <c r="B56" s="11" t="s">
        <v>338</v>
      </c>
      <c r="C56" s="196" t="s">
        <v>339</v>
      </c>
      <c r="D56" s="197" t="s">
        <v>242</v>
      </c>
      <c r="E56" s="11" t="s">
        <v>280</v>
      </c>
      <c r="F56" s="13">
        <v>81303</v>
      </c>
      <c r="G56" s="23" t="s">
        <v>309</v>
      </c>
      <c r="H56" s="26">
        <v>50000</v>
      </c>
      <c r="I56" s="26">
        <v>1435</v>
      </c>
      <c r="J56" s="26">
        <v>1520</v>
      </c>
      <c r="K56" s="26">
        <v>1627.13</v>
      </c>
      <c r="L56" s="26">
        <v>4221.88</v>
      </c>
      <c r="M56" s="26">
        <f t="shared" ref="M56:M57" si="20">I56+J56+K56+L56</f>
        <v>8804.01</v>
      </c>
      <c r="N56" s="26">
        <f>+H56-M56</f>
        <v>41195.99</v>
      </c>
    </row>
    <row r="57" spans="1:14" ht="86.25">
      <c r="A57" s="4">
        <v>23</v>
      </c>
      <c r="B57" s="11" t="s">
        <v>340</v>
      </c>
      <c r="C57" s="196" t="s">
        <v>341</v>
      </c>
      <c r="D57" s="197" t="s">
        <v>242</v>
      </c>
      <c r="E57" s="11" t="s">
        <v>280</v>
      </c>
      <c r="F57" s="13">
        <v>80966</v>
      </c>
      <c r="G57" s="189" t="s">
        <v>342</v>
      </c>
      <c r="H57" s="26">
        <v>60000</v>
      </c>
      <c r="I57" s="26">
        <f t="shared" ref="I57" si="21">H57*0.0287</f>
        <v>1722</v>
      </c>
      <c r="J57" s="26">
        <f t="shared" ref="J57" si="22">IF(H57&lt;75829.93,H57*0.0304,2305.23)</f>
        <v>1824</v>
      </c>
      <c r="K57" s="26">
        <v>3184.19</v>
      </c>
      <c r="L57" s="26">
        <v>1537.45</v>
      </c>
      <c r="M57" s="26">
        <f t="shared" si="20"/>
        <v>8267.6400000000012</v>
      </c>
      <c r="N57" s="26">
        <f t="shared" ref="N57" si="23">+H57-M57</f>
        <v>51732.36</v>
      </c>
    </row>
    <row r="58" spans="1:14" ht="72">
      <c r="A58" s="4">
        <v>24</v>
      </c>
      <c r="B58" s="11" t="s">
        <v>343</v>
      </c>
      <c r="C58" s="196" t="s">
        <v>344</v>
      </c>
      <c r="D58" s="197" t="s">
        <v>242</v>
      </c>
      <c r="E58" s="11" t="s">
        <v>280</v>
      </c>
      <c r="F58" s="13">
        <v>81092</v>
      </c>
      <c r="G58" s="13" t="s">
        <v>326</v>
      </c>
      <c r="H58" s="33">
        <v>50000</v>
      </c>
      <c r="I58" s="33">
        <f>H58*0.0287</f>
        <v>1435</v>
      </c>
      <c r="J58" s="33">
        <f>IF(H58&lt;75829.93,H58*0.0304,2305.23)</f>
        <v>1520</v>
      </c>
      <c r="K58" s="33">
        <v>1854</v>
      </c>
      <c r="L58" s="33">
        <v>25</v>
      </c>
      <c r="M58" s="33">
        <f>I58+J58+K58+L58</f>
        <v>4834</v>
      </c>
      <c r="N58" s="33">
        <f>+H58-M58</f>
        <v>45166</v>
      </c>
    </row>
    <row r="59" spans="1:14" ht="30.75" thickBot="1">
      <c r="A59" s="42" t="s">
        <v>299</v>
      </c>
      <c r="B59" s="11"/>
      <c r="C59" s="11"/>
      <c r="D59" s="15"/>
      <c r="E59" s="11"/>
      <c r="F59" s="11"/>
      <c r="G59" s="11" t="s">
        <v>345</v>
      </c>
      <c r="H59" s="35">
        <f>SUM(H56:H58)</f>
        <v>160000</v>
      </c>
      <c r="I59" s="35">
        <f t="shared" ref="I59:N59" si="24">SUM(I56:I58)</f>
        <v>4592</v>
      </c>
      <c r="J59" s="35">
        <f t="shared" si="24"/>
        <v>4864</v>
      </c>
      <c r="K59" s="35">
        <f t="shared" si="24"/>
        <v>6665.32</v>
      </c>
      <c r="L59" s="35">
        <f t="shared" si="24"/>
        <v>5784.33</v>
      </c>
      <c r="M59" s="35">
        <f t="shared" si="24"/>
        <v>21905.65</v>
      </c>
      <c r="N59" s="35">
        <f t="shared" si="24"/>
        <v>138094.35</v>
      </c>
    </row>
    <row r="60" spans="1:14" ht="31.5" thickBot="1">
      <c r="A60" s="118" t="s">
        <v>173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20"/>
    </row>
    <row r="61" spans="1:14" ht="21" thickBot="1">
      <c r="A61" s="61" t="s">
        <v>6</v>
      </c>
      <c r="B61" s="61" t="s">
        <v>7</v>
      </c>
      <c r="C61" s="61" t="s">
        <v>8</v>
      </c>
      <c r="D61" s="61"/>
      <c r="E61" s="61" t="s">
        <v>9</v>
      </c>
      <c r="F61" s="61" t="s">
        <v>10</v>
      </c>
      <c r="G61" s="1" t="s">
        <v>288</v>
      </c>
      <c r="H61" s="61" t="s">
        <v>149</v>
      </c>
      <c r="I61" s="61" t="s">
        <v>11</v>
      </c>
      <c r="J61" s="61" t="s">
        <v>12</v>
      </c>
      <c r="K61" s="61" t="s">
        <v>13</v>
      </c>
      <c r="L61" s="61" t="s">
        <v>147</v>
      </c>
      <c r="M61" s="61" t="s">
        <v>150</v>
      </c>
      <c r="N61" s="61" t="s">
        <v>148</v>
      </c>
    </row>
    <row r="62" spans="1:14" ht="72">
      <c r="A62" s="4">
        <v>25</v>
      </c>
      <c r="B62" s="11" t="s">
        <v>346</v>
      </c>
      <c r="C62" s="196" t="s">
        <v>217</v>
      </c>
      <c r="D62" s="197" t="s">
        <v>241</v>
      </c>
      <c r="E62" s="11" t="s">
        <v>280</v>
      </c>
      <c r="F62" s="13">
        <v>81184</v>
      </c>
      <c r="G62" s="13" t="s">
        <v>328</v>
      </c>
      <c r="H62" s="87">
        <v>41000</v>
      </c>
      <c r="I62" s="26">
        <v>1176.7</v>
      </c>
      <c r="J62" s="26">
        <v>1246.4000000000001</v>
      </c>
      <c r="K62" s="26">
        <v>583.79</v>
      </c>
      <c r="L62" s="26">
        <v>225</v>
      </c>
      <c r="M62" s="26">
        <f>+L62+K62+J62+I62</f>
        <v>3231.8900000000003</v>
      </c>
      <c r="N62" s="26">
        <f>+H62-M62</f>
        <v>37768.11</v>
      </c>
    </row>
    <row r="63" spans="1:14" ht="30.75">
      <c r="A63" s="42" t="s">
        <v>299</v>
      </c>
      <c r="B63" s="148"/>
      <c r="C63" s="148"/>
      <c r="D63" s="149"/>
      <c r="E63" s="148"/>
      <c r="F63" s="149"/>
      <c r="G63" s="149"/>
      <c r="H63" s="151">
        <f t="shared" ref="H63:N63" si="25">SUM(H62:H62)</f>
        <v>41000</v>
      </c>
      <c r="I63" s="151">
        <f t="shared" si="25"/>
        <v>1176.7</v>
      </c>
      <c r="J63" s="151">
        <f t="shared" si="25"/>
        <v>1246.4000000000001</v>
      </c>
      <c r="K63" s="151">
        <f t="shared" si="25"/>
        <v>583.79</v>
      </c>
      <c r="L63" s="151">
        <f t="shared" si="25"/>
        <v>225</v>
      </c>
      <c r="M63" s="151">
        <f t="shared" si="25"/>
        <v>3231.8900000000003</v>
      </c>
      <c r="N63" s="151">
        <f t="shared" si="25"/>
        <v>37768.11</v>
      </c>
    </row>
    <row r="64" spans="1:14" ht="50.25" thickBot="1">
      <c r="A64" s="199" t="s">
        <v>275</v>
      </c>
      <c r="B64" s="177"/>
      <c r="C64" s="177"/>
      <c r="D64" s="48"/>
      <c r="E64" s="177"/>
      <c r="F64" s="48"/>
      <c r="G64" s="48"/>
      <c r="H64" s="200">
        <f>+H14+H18+H23+H28+H33+H37+H46+H53+H59+H63</f>
        <v>1379000</v>
      </c>
      <c r="I64" s="200">
        <f t="shared" ref="I64:N64" si="26">+I14+I18+I23+I28+I33+I37+I46+I53+I59+I63</f>
        <v>39577.299999999996</v>
      </c>
      <c r="J64" s="200">
        <f t="shared" si="26"/>
        <v>41921.599999999999</v>
      </c>
      <c r="K64" s="200">
        <f t="shared" si="26"/>
        <v>72961.569999999992</v>
      </c>
      <c r="L64" s="200">
        <f t="shared" si="26"/>
        <v>36050.639999999999</v>
      </c>
      <c r="M64" s="200">
        <f t="shared" si="26"/>
        <v>190511.11000000002</v>
      </c>
      <c r="N64" s="200">
        <f t="shared" si="26"/>
        <v>1188488.8900000001</v>
      </c>
    </row>
    <row r="65" spans="1:14" ht="17.25" thickTop="1">
      <c r="A65" s="199"/>
      <c r="B65" s="177"/>
      <c r="C65" s="177"/>
      <c r="D65" s="48"/>
      <c r="E65" s="177"/>
      <c r="F65" s="48"/>
      <c r="G65" s="48"/>
      <c r="H65" s="201"/>
      <c r="I65" s="201"/>
      <c r="J65" s="201"/>
      <c r="K65" s="202"/>
      <c r="L65" s="202"/>
      <c r="M65" s="202"/>
      <c r="N65" s="203"/>
    </row>
    <row r="66" spans="1:14" ht="16.5">
      <c r="A66" s="48" t="s">
        <v>89</v>
      </c>
      <c r="B66" s="177"/>
      <c r="C66" s="177"/>
      <c r="D66" s="48"/>
      <c r="E66" s="177"/>
      <c r="F66" s="48"/>
      <c r="G66" s="178"/>
      <c r="H66" s="178"/>
      <c r="I66" s="178"/>
      <c r="J66" s="179" t="s">
        <v>347</v>
      </c>
      <c r="K66" s="179"/>
      <c r="L66" s="179"/>
      <c r="M66" s="177"/>
    </row>
    <row r="67" spans="1:14" ht="16.5">
      <c r="A67" s="199"/>
      <c r="B67" s="177"/>
      <c r="C67" s="177"/>
      <c r="D67" s="48"/>
      <c r="E67" s="177"/>
      <c r="F67" s="48"/>
      <c r="G67" s="48"/>
      <c r="H67" s="201"/>
      <c r="I67" s="201"/>
      <c r="J67" s="201"/>
      <c r="K67" s="202"/>
      <c r="L67" s="202"/>
      <c r="M67" s="202"/>
      <c r="N67" s="203"/>
    </row>
    <row r="68" spans="1:14" ht="16.5">
      <c r="A68" s="177"/>
      <c r="B68" s="177"/>
      <c r="C68" s="177"/>
      <c r="D68" s="48"/>
      <c r="E68" s="177"/>
      <c r="F68" s="48"/>
      <c r="G68" s="48"/>
      <c r="H68" s="178"/>
      <c r="I68" s="178"/>
      <c r="J68" s="178"/>
      <c r="K68" s="204"/>
      <c r="L68" s="204"/>
      <c r="M68" s="204"/>
      <c r="N68" s="177"/>
    </row>
    <row r="69" spans="1:14" ht="16.5">
      <c r="A69" s="10" t="s">
        <v>229</v>
      </c>
      <c r="B69" s="177"/>
      <c r="C69" s="177"/>
      <c r="D69" s="48"/>
      <c r="E69" s="177"/>
      <c r="F69" s="48"/>
      <c r="G69" s="48"/>
      <c r="H69" s="178"/>
      <c r="I69" s="178"/>
      <c r="J69" s="178"/>
      <c r="K69" s="181" t="s">
        <v>112</v>
      </c>
      <c r="L69" s="181"/>
      <c r="M69" s="181"/>
      <c r="N69" s="177"/>
    </row>
    <row r="70" spans="1:14" ht="16.5">
      <c r="A70" s="48" t="s">
        <v>254</v>
      </c>
      <c r="B70" s="177"/>
      <c r="C70" s="177"/>
      <c r="D70" s="48"/>
      <c r="E70" s="177"/>
      <c r="F70" s="48"/>
      <c r="G70" s="48"/>
      <c r="H70" s="178"/>
      <c r="I70" s="178"/>
      <c r="J70" s="178"/>
      <c r="K70" s="179" t="s">
        <v>15</v>
      </c>
      <c r="L70" s="179"/>
      <c r="M70" s="179"/>
      <c r="N70" s="177"/>
    </row>
    <row r="71" spans="1:14" ht="16.5">
      <c r="A71" s="182" t="s">
        <v>90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</row>
    <row r="72" spans="1:14" ht="16.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1:14" ht="16.5">
      <c r="A73" s="179"/>
      <c r="B73" s="179"/>
      <c r="C73" s="179"/>
      <c r="D73" s="180"/>
      <c r="E73" s="179"/>
      <c r="F73" s="179"/>
      <c r="G73" s="179"/>
      <c r="H73" s="179"/>
      <c r="I73" s="179"/>
      <c r="J73" s="179"/>
      <c r="K73" s="179"/>
      <c r="L73" s="205"/>
      <c r="M73" s="205"/>
      <c r="N73" s="205"/>
    </row>
    <row r="74" spans="1:14" ht="16.5">
      <c r="A74" s="183" t="s">
        <v>111</v>
      </c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</row>
    <row r="75" spans="1:14" ht="16.5">
      <c r="A75" s="182" t="s">
        <v>110</v>
      </c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</row>
  </sheetData>
  <mergeCells count="21">
    <mergeCell ref="A74:N74"/>
    <mergeCell ref="A75:N75"/>
    <mergeCell ref="K68:M68"/>
    <mergeCell ref="K69:M69"/>
    <mergeCell ref="K70:M70"/>
    <mergeCell ref="A71:N71"/>
    <mergeCell ref="A73:C73"/>
    <mergeCell ref="E73:H73"/>
    <mergeCell ref="I73:K73"/>
    <mergeCell ref="A34:N34"/>
    <mergeCell ref="A39:N39"/>
    <mergeCell ref="A47:N47"/>
    <mergeCell ref="A54:N54"/>
    <mergeCell ref="A60:N60"/>
    <mergeCell ref="J66:L66"/>
    <mergeCell ref="A1:N6"/>
    <mergeCell ref="A8:N8"/>
    <mergeCell ref="A15:N15"/>
    <mergeCell ref="A19:N19"/>
    <mergeCell ref="A24:N24"/>
    <mergeCell ref="A29:N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D3C0-924C-495B-9E48-2E737B664E43}">
  <dimension ref="A1:M28"/>
  <sheetViews>
    <sheetView topLeftCell="B6" workbookViewId="0">
      <selection activeCell="H9" sqref="H9"/>
    </sheetView>
  </sheetViews>
  <sheetFormatPr baseColWidth="10" defaultRowHeight="15"/>
  <cols>
    <col min="2" max="2" width="23.7109375" bestFit="1" customWidth="1"/>
    <col min="3" max="3" width="34" customWidth="1"/>
    <col min="5" max="5" width="23" customWidth="1"/>
  </cols>
  <sheetData>
    <row r="1" spans="1:13">
      <c r="A1" s="139" t="s">
        <v>243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1"/>
    </row>
    <row r="2" spans="1:13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</row>
    <row r="4" spans="1:13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1:13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ht="15.75" thickBot="1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4"/>
    </row>
    <row r="7" spans="1:13" ht="81.75" thickBot="1">
      <c r="A7" s="58" t="s">
        <v>244</v>
      </c>
      <c r="B7" s="59" t="s">
        <v>151</v>
      </c>
      <c r="C7" s="59" t="s">
        <v>0</v>
      </c>
      <c r="D7" s="59"/>
      <c r="E7" s="59" t="s">
        <v>245</v>
      </c>
      <c r="F7" s="59" t="s">
        <v>1</v>
      </c>
      <c r="G7" s="59" t="s">
        <v>246</v>
      </c>
      <c r="H7" s="59" t="s">
        <v>2</v>
      </c>
      <c r="I7" s="59" t="s">
        <v>3</v>
      </c>
      <c r="J7" s="59" t="s">
        <v>247</v>
      </c>
      <c r="K7" s="59" t="s">
        <v>5</v>
      </c>
      <c r="L7" s="59"/>
      <c r="M7" s="145"/>
    </row>
    <row r="8" spans="1:13" ht="27" thickBot="1">
      <c r="A8" s="130" t="s">
        <v>248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1:13" ht="18.75" thickBot="1">
      <c r="A9" s="1" t="s">
        <v>6</v>
      </c>
      <c r="B9" s="1" t="s">
        <v>7</v>
      </c>
      <c r="C9" s="1" t="s">
        <v>8</v>
      </c>
      <c r="D9" s="1" t="s">
        <v>249</v>
      </c>
      <c r="E9" s="1" t="s">
        <v>9</v>
      </c>
      <c r="F9" s="1" t="s">
        <v>10</v>
      </c>
      <c r="G9" s="1" t="s">
        <v>149</v>
      </c>
      <c r="H9" s="1" t="s">
        <v>11</v>
      </c>
      <c r="I9" s="1" t="s">
        <v>12</v>
      </c>
      <c r="J9" s="1" t="s">
        <v>13</v>
      </c>
      <c r="K9" s="1" t="s">
        <v>147</v>
      </c>
      <c r="L9" s="1" t="s">
        <v>150</v>
      </c>
      <c r="M9" s="1" t="s">
        <v>148</v>
      </c>
    </row>
    <row r="10" spans="1:13" ht="99">
      <c r="A10" s="43">
        <v>1</v>
      </c>
      <c r="B10" s="47" t="s">
        <v>250</v>
      </c>
      <c r="C10" s="47" t="s">
        <v>251</v>
      </c>
      <c r="D10" s="43" t="s">
        <v>242</v>
      </c>
      <c r="E10" s="47" t="s">
        <v>252</v>
      </c>
      <c r="F10" s="23">
        <v>500340</v>
      </c>
      <c r="G10" s="66">
        <v>50000</v>
      </c>
      <c r="H10" s="66">
        <v>1435</v>
      </c>
      <c r="I10" s="66">
        <v>1520</v>
      </c>
      <c r="J10" s="66">
        <v>1854</v>
      </c>
      <c r="K10" s="66">
        <v>25</v>
      </c>
      <c r="L10" s="83">
        <f>SUM(H10:K10)</f>
        <v>4834</v>
      </c>
      <c r="M10" s="66">
        <f>+G10-L10</f>
        <v>45166</v>
      </c>
    </row>
    <row r="11" spans="1:13" ht="33">
      <c r="A11" s="146" t="s">
        <v>253</v>
      </c>
      <c r="B11" s="47"/>
      <c r="C11" s="47"/>
      <c r="D11" s="43"/>
      <c r="E11" s="47"/>
      <c r="F11" s="23"/>
      <c r="G11" s="147">
        <f>SUM(G10)</f>
        <v>50000</v>
      </c>
      <c r="H11" s="147">
        <f t="shared" ref="H11:M11" si="0">SUM(H10)</f>
        <v>1435</v>
      </c>
      <c r="I11" s="147">
        <f t="shared" si="0"/>
        <v>1520</v>
      </c>
      <c r="J11" s="147">
        <f t="shared" si="0"/>
        <v>1854</v>
      </c>
      <c r="K11" s="147">
        <f t="shared" si="0"/>
        <v>25</v>
      </c>
      <c r="L11" s="147">
        <f t="shared" si="0"/>
        <v>4834</v>
      </c>
      <c r="M11" s="147">
        <f t="shared" si="0"/>
        <v>45166</v>
      </c>
    </row>
    <row r="12" spans="1:13" ht="50.25" thickBot="1">
      <c r="A12" s="146" t="s">
        <v>237</v>
      </c>
      <c r="B12" s="148"/>
      <c r="C12" s="148"/>
      <c r="D12" s="149"/>
      <c r="E12" s="148"/>
      <c r="F12" s="149"/>
      <c r="G12" s="150">
        <f>SUM(G10)</f>
        <v>50000</v>
      </c>
      <c r="H12" s="150">
        <f t="shared" ref="H12:M12" si="1">SUM(H10)</f>
        <v>1435</v>
      </c>
      <c r="I12" s="150">
        <f t="shared" si="1"/>
        <v>1520</v>
      </c>
      <c r="J12" s="150">
        <f t="shared" si="1"/>
        <v>1854</v>
      </c>
      <c r="K12" s="150">
        <f t="shared" si="1"/>
        <v>25</v>
      </c>
      <c r="L12" s="150">
        <f t="shared" si="1"/>
        <v>4834</v>
      </c>
      <c r="M12" s="150">
        <f t="shared" si="1"/>
        <v>45166</v>
      </c>
    </row>
    <row r="13" spans="1:13" ht="17.25" thickTop="1">
      <c r="A13" s="146"/>
      <c r="B13" s="148"/>
      <c r="C13" s="148"/>
      <c r="D13" s="149"/>
      <c r="E13" s="148"/>
      <c r="F13" s="149"/>
      <c r="G13" s="151"/>
      <c r="H13" s="151"/>
      <c r="I13" s="151"/>
      <c r="J13" s="151"/>
      <c r="K13" s="151"/>
      <c r="L13" s="151"/>
      <c r="M13" s="151"/>
    </row>
    <row r="14" spans="1:13" ht="16.5">
      <c r="A14" s="146"/>
      <c r="B14" s="148"/>
      <c r="C14" s="148"/>
      <c r="D14" s="149"/>
      <c r="E14" s="148"/>
      <c r="F14" s="149"/>
      <c r="G14" s="151"/>
      <c r="H14" s="151"/>
      <c r="I14" s="151"/>
      <c r="J14" s="151"/>
      <c r="K14" s="151"/>
      <c r="L14" s="151"/>
      <c r="M14" s="151"/>
    </row>
    <row r="15" spans="1:13" ht="16.5">
      <c r="A15" s="146"/>
      <c r="B15" s="148"/>
      <c r="C15" s="148"/>
      <c r="D15" s="149"/>
      <c r="E15" s="148"/>
      <c r="F15" s="149"/>
      <c r="G15" s="151"/>
      <c r="H15" s="151"/>
      <c r="I15" s="151"/>
      <c r="J15" s="151"/>
      <c r="K15" s="151"/>
      <c r="L15" s="151"/>
      <c r="M15" s="151"/>
    </row>
    <row r="16" spans="1:13">
      <c r="A16" s="72"/>
      <c r="B16" s="5"/>
      <c r="C16" s="5"/>
      <c r="D16" s="6"/>
      <c r="E16" s="5"/>
      <c r="F16" s="6"/>
      <c r="G16" s="152"/>
      <c r="H16" s="152"/>
      <c r="I16" s="152"/>
      <c r="J16" s="152"/>
      <c r="K16" s="152"/>
      <c r="L16" s="152"/>
      <c r="M16" s="152"/>
    </row>
    <row r="17" spans="1:13">
      <c r="A17" s="72"/>
      <c r="B17" s="5"/>
      <c r="C17" s="5"/>
      <c r="D17" s="6"/>
      <c r="E17" s="5"/>
      <c r="F17" s="6"/>
      <c r="G17" s="152"/>
      <c r="H17" s="152"/>
      <c r="I17" s="152"/>
      <c r="J17" s="152"/>
      <c r="K17" s="152"/>
      <c r="L17" s="152"/>
      <c r="M17" s="152"/>
    </row>
    <row r="18" spans="1:13">
      <c r="A18" s="4" t="s">
        <v>89</v>
      </c>
      <c r="B18" s="2"/>
      <c r="C18" s="2"/>
      <c r="D18" s="4"/>
      <c r="E18" s="2"/>
      <c r="F18" s="4"/>
      <c r="G18" s="7"/>
      <c r="H18" s="7"/>
      <c r="I18" s="7"/>
      <c r="J18" s="133" t="s">
        <v>91</v>
      </c>
      <c r="K18" s="133"/>
      <c r="L18" s="133"/>
      <c r="M18" s="2"/>
    </row>
    <row r="19" spans="1:13">
      <c r="A19" s="4"/>
      <c r="B19" s="2"/>
      <c r="C19" s="2"/>
      <c r="D19" s="4"/>
      <c r="E19" s="2"/>
      <c r="F19" s="4"/>
      <c r="G19" s="7"/>
      <c r="H19" s="7"/>
      <c r="I19" s="7"/>
      <c r="J19" s="9"/>
      <c r="K19" s="9"/>
      <c r="L19" s="9"/>
      <c r="M19" s="2"/>
    </row>
    <row r="20" spans="1:13">
      <c r="A20" s="133"/>
      <c r="B20" s="133"/>
      <c r="C20" s="133"/>
      <c r="D20" s="9"/>
      <c r="E20" s="2"/>
      <c r="F20" s="4"/>
      <c r="G20" s="7"/>
      <c r="H20" s="7"/>
      <c r="I20" s="7"/>
      <c r="J20" s="133"/>
      <c r="K20" s="133"/>
      <c r="L20" s="133"/>
      <c r="M20" s="2"/>
    </row>
    <row r="21" spans="1:13">
      <c r="A21" s="10" t="s">
        <v>229</v>
      </c>
      <c r="B21" s="2"/>
      <c r="C21" s="2"/>
      <c r="D21" s="4"/>
      <c r="E21" s="2"/>
      <c r="F21" s="4"/>
      <c r="G21" s="7"/>
      <c r="H21" s="7"/>
      <c r="I21" s="7"/>
      <c r="J21" s="138" t="s">
        <v>112</v>
      </c>
      <c r="K21" s="138"/>
      <c r="L21" s="138"/>
      <c r="M21" s="2"/>
    </row>
    <row r="22" spans="1:13">
      <c r="A22" s="4" t="s">
        <v>254</v>
      </c>
      <c r="B22" s="2"/>
      <c r="C22" s="2"/>
      <c r="D22" s="4"/>
      <c r="E22" s="2"/>
      <c r="F22" s="4"/>
      <c r="G22" s="7"/>
      <c r="H22" s="7"/>
      <c r="I22" s="7"/>
      <c r="J22" s="133" t="s">
        <v>15</v>
      </c>
      <c r="K22" s="133"/>
      <c r="L22" s="133"/>
      <c r="M22" s="2"/>
    </row>
    <row r="23" spans="1:13">
      <c r="A23" s="137" t="s">
        <v>90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>
      <c r="A25" s="133"/>
      <c r="B25" s="133"/>
      <c r="C25" s="133"/>
      <c r="D25" s="9"/>
      <c r="E25" s="133"/>
      <c r="F25" s="133"/>
      <c r="G25" s="133"/>
      <c r="H25" s="133"/>
      <c r="I25" s="133"/>
      <c r="J25" s="133"/>
      <c r="K25" s="133"/>
      <c r="L25" s="133"/>
      <c r="M25" s="133"/>
    </row>
    <row r="26" spans="1:13">
      <c r="A26" s="136" t="s">
        <v>111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13">
      <c r="A27" s="137" t="s">
        <v>110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D28" s="41"/>
    </row>
  </sheetData>
  <mergeCells count="14">
    <mergeCell ref="A26:M26"/>
    <mergeCell ref="A27:M27"/>
    <mergeCell ref="J22:L22"/>
    <mergeCell ref="A23:M23"/>
    <mergeCell ref="A25:C25"/>
    <mergeCell ref="E25:G25"/>
    <mergeCell ref="H25:J25"/>
    <mergeCell ref="K25:M25"/>
    <mergeCell ref="A1:M6"/>
    <mergeCell ref="A8:M8"/>
    <mergeCell ref="J18:L18"/>
    <mergeCell ref="A20:C20"/>
    <mergeCell ref="J20:L20"/>
    <mergeCell ref="J21:L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C428-B6CC-46E2-A4FD-BBA1F938147C}">
  <dimension ref="A1:M31"/>
  <sheetViews>
    <sheetView topLeftCell="B1" workbookViewId="0">
      <selection activeCell="E10" sqref="E10"/>
    </sheetView>
  </sheetViews>
  <sheetFormatPr baseColWidth="10" defaultRowHeight="15"/>
  <cols>
    <col min="1" max="1" width="14.85546875" customWidth="1"/>
    <col min="2" max="2" width="23.7109375" bestFit="1" customWidth="1"/>
    <col min="3" max="3" width="30.7109375" customWidth="1"/>
    <col min="5" max="5" width="23.28515625" customWidth="1"/>
    <col min="7" max="7" width="14.42578125" bestFit="1" customWidth="1"/>
    <col min="8" max="10" width="11.85546875" bestFit="1" customWidth="1"/>
    <col min="12" max="13" width="13.140625" bestFit="1" customWidth="1"/>
  </cols>
  <sheetData>
    <row r="1" spans="1:13">
      <c r="A1" s="139" t="s">
        <v>243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1"/>
    </row>
    <row r="2" spans="1:13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</row>
    <row r="4" spans="1:13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4"/>
    </row>
    <row r="5" spans="1:13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4"/>
    </row>
    <row r="6" spans="1:13" ht="15.75" thickBot="1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4"/>
    </row>
    <row r="7" spans="1:13" ht="81.75" thickBot="1">
      <c r="A7" s="58" t="s">
        <v>244</v>
      </c>
      <c r="B7" s="59" t="s">
        <v>151</v>
      </c>
      <c r="C7" s="59" t="s">
        <v>0</v>
      </c>
      <c r="D7" s="59"/>
      <c r="E7" s="59" t="s">
        <v>245</v>
      </c>
      <c r="F7" s="59" t="s">
        <v>1</v>
      </c>
      <c r="G7" s="59" t="s">
        <v>246</v>
      </c>
      <c r="H7" s="59" t="s">
        <v>2</v>
      </c>
      <c r="I7" s="59" t="s">
        <v>3</v>
      </c>
      <c r="J7" s="59" t="s">
        <v>247</v>
      </c>
      <c r="K7" s="59" t="s">
        <v>5</v>
      </c>
      <c r="L7" s="59"/>
      <c r="M7" s="145"/>
    </row>
    <row r="8" spans="1:13" ht="27" thickBot="1">
      <c r="A8" s="130" t="s">
        <v>248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1:13" ht="18.75" thickBot="1">
      <c r="A9" s="1" t="s">
        <v>6</v>
      </c>
      <c r="B9" s="1" t="s">
        <v>7</v>
      </c>
      <c r="C9" s="1" t="s">
        <v>8</v>
      </c>
      <c r="D9" s="1" t="s">
        <v>236</v>
      </c>
      <c r="E9" s="1" t="s">
        <v>9</v>
      </c>
      <c r="F9" s="1" t="s">
        <v>10</v>
      </c>
      <c r="G9" s="1" t="s">
        <v>149</v>
      </c>
      <c r="H9" s="1" t="s">
        <v>11</v>
      </c>
      <c r="I9" s="1" t="s">
        <v>12</v>
      </c>
      <c r="J9" s="1" t="s">
        <v>13</v>
      </c>
      <c r="K9" s="1" t="s">
        <v>147</v>
      </c>
      <c r="L9" s="1" t="s">
        <v>150</v>
      </c>
      <c r="M9" s="1" t="s">
        <v>148</v>
      </c>
    </row>
    <row r="10" spans="1:13" ht="66">
      <c r="A10" s="43">
        <v>1</v>
      </c>
      <c r="B10" s="47" t="s">
        <v>255</v>
      </c>
      <c r="C10" s="47" t="s">
        <v>256</v>
      </c>
      <c r="D10" s="43" t="s">
        <v>242</v>
      </c>
      <c r="E10" s="47" t="s">
        <v>252</v>
      </c>
      <c r="F10" s="23">
        <v>80451</v>
      </c>
      <c r="G10" s="66">
        <v>60000</v>
      </c>
      <c r="H10" s="66">
        <f>G10*0.0287</f>
        <v>1722</v>
      </c>
      <c r="I10" s="66">
        <f>IF(G10&lt;75829.93,G10*0.0304,2305.23)</f>
        <v>1824</v>
      </c>
      <c r="J10" s="66">
        <v>3486.68</v>
      </c>
      <c r="K10" s="66">
        <v>225</v>
      </c>
      <c r="L10" s="83">
        <f>H10+I10+J10+K10</f>
        <v>7257.68</v>
      </c>
      <c r="M10" s="110">
        <f>+G10-L10</f>
        <v>52742.32</v>
      </c>
    </row>
    <row r="11" spans="1:13" ht="33.75" thickBot="1">
      <c r="A11" s="146" t="s">
        <v>253</v>
      </c>
      <c r="B11" s="47"/>
      <c r="C11" s="47"/>
      <c r="D11" s="43"/>
      <c r="E11" s="47"/>
      <c r="F11" s="23"/>
      <c r="G11" s="151">
        <v>60000</v>
      </c>
      <c r="H11" s="151">
        <f>G11*0.0287</f>
        <v>1722</v>
      </c>
      <c r="I11" s="151">
        <f>IF(G11&lt;75829.93,G11*0.0304,2305.23)</f>
        <v>1824</v>
      </c>
      <c r="J11" s="151">
        <v>3486.68</v>
      </c>
      <c r="K11" s="151">
        <v>225</v>
      </c>
      <c r="L11" s="151">
        <f>H11+I11+J11+K11</f>
        <v>7257.68</v>
      </c>
      <c r="M11" s="153">
        <f>+G11-L11</f>
        <v>52742.32</v>
      </c>
    </row>
    <row r="12" spans="1:13" ht="27" thickBot="1">
      <c r="A12" s="130" t="s">
        <v>257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2"/>
    </row>
    <row r="13" spans="1:13" ht="18.75" thickBot="1">
      <c r="A13" s="1" t="s">
        <v>6</v>
      </c>
      <c r="B13" s="1" t="s">
        <v>7</v>
      </c>
      <c r="C13" s="1" t="s">
        <v>8</v>
      </c>
      <c r="D13" s="1"/>
      <c r="E13" s="1" t="s">
        <v>9</v>
      </c>
      <c r="F13" s="1" t="s">
        <v>10</v>
      </c>
      <c r="G13" s="1" t="s">
        <v>149</v>
      </c>
      <c r="H13" s="1" t="s">
        <v>11</v>
      </c>
      <c r="I13" s="1" t="s">
        <v>12</v>
      </c>
      <c r="J13" s="1" t="s">
        <v>13</v>
      </c>
      <c r="K13" s="1" t="s">
        <v>147</v>
      </c>
      <c r="L13" s="1" t="s">
        <v>150</v>
      </c>
      <c r="M13" s="1" t="s">
        <v>148</v>
      </c>
    </row>
    <row r="14" spans="1:13" ht="99">
      <c r="A14" s="43">
        <v>2</v>
      </c>
      <c r="B14" s="47" t="s">
        <v>258</v>
      </c>
      <c r="C14" s="47" t="s">
        <v>259</v>
      </c>
      <c r="D14" s="43" t="s">
        <v>242</v>
      </c>
      <c r="E14" s="47" t="s">
        <v>252</v>
      </c>
      <c r="F14" s="23">
        <v>500340</v>
      </c>
      <c r="G14" s="66">
        <v>50000</v>
      </c>
      <c r="H14" s="66">
        <v>1435</v>
      </c>
      <c r="I14" s="66">
        <v>1520</v>
      </c>
      <c r="J14" s="66">
        <v>1854</v>
      </c>
      <c r="K14" s="66">
        <v>225</v>
      </c>
      <c r="L14" s="83">
        <f>H14+I14+J14+K14</f>
        <v>5034</v>
      </c>
      <c r="M14" s="110">
        <f>+G14-L14</f>
        <v>44966</v>
      </c>
    </row>
    <row r="15" spans="1:13" ht="16.5">
      <c r="A15" s="43"/>
      <c r="B15" s="47"/>
      <c r="C15" s="47"/>
      <c r="D15" s="43"/>
      <c r="E15" s="47"/>
      <c r="F15" s="23"/>
      <c r="G15" s="154">
        <v>50000</v>
      </c>
      <c r="H15" s="154">
        <v>1435</v>
      </c>
      <c r="I15" s="154">
        <v>1520</v>
      </c>
      <c r="J15" s="154">
        <v>1854</v>
      </c>
      <c r="K15" s="154">
        <v>225</v>
      </c>
      <c r="L15" s="154">
        <f>H15+I15+J15+K15</f>
        <v>5034</v>
      </c>
      <c r="M15" s="155">
        <f>+G15-L15</f>
        <v>44966</v>
      </c>
    </row>
    <row r="16" spans="1:13" ht="49.5">
      <c r="A16" s="146" t="s">
        <v>237</v>
      </c>
      <c r="B16" s="148"/>
      <c r="C16" s="148"/>
      <c r="D16" s="149"/>
      <c r="E16" s="148"/>
      <c r="F16" s="149"/>
      <c r="G16" s="151">
        <f>+G11+G15</f>
        <v>110000</v>
      </c>
      <c r="H16" s="151">
        <f t="shared" ref="H16:M16" si="0">+H11+H15</f>
        <v>3157</v>
      </c>
      <c r="I16" s="151">
        <f t="shared" si="0"/>
        <v>3344</v>
      </c>
      <c r="J16" s="151">
        <f t="shared" si="0"/>
        <v>5340.68</v>
      </c>
      <c r="K16" s="151">
        <f t="shared" si="0"/>
        <v>450</v>
      </c>
      <c r="L16" s="151">
        <f t="shared" si="0"/>
        <v>12291.68</v>
      </c>
      <c r="M16" s="151">
        <f t="shared" si="0"/>
        <v>97708.32</v>
      </c>
    </row>
    <row r="17" spans="1:13" ht="16.5">
      <c r="A17" s="146"/>
      <c r="B17" s="148"/>
      <c r="C17" s="148"/>
      <c r="D17" s="149"/>
      <c r="E17" s="148"/>
      <c r="F17" s="149"/>
      <c r="G17" s="151"/>
      <c r="H17" s="151"/>
      <c r="I17" s="151"/>
      <c r="J17" s="151"/>
      <c r="K17" s="151"/>
      <c r="L17" s="151"/>
      <c r="M17" s="151"/>
    </row>
    <row r="18" spans="1:13" ht="16.5">
      <c r="A18" s="146"/>
      <c r="B18" s="148"/>
      <c r="C18" s="148"/>
      <c r="D18" s="149"/>
      <c r="E18" s="148"/>
      <c r="F18" s="149"/>
      <c r="G18" s="151"/>
      <c r="H18" s="151"/>
      <c r="I18" s="151"/>
      <c r="J18" s="151"/>
      <c r="K18" s="151"/>
      <c r="L18" s="151"/>
      <c r="M18" s="151"/>
    </row>
    <row r="19" spans="1:13" ht="16.5">
      <c r="A19" s="146"/>
      <c r="B19" s="148"/>
      <c r="C19" s="148"/>
      <c r="D19" s="149"/>
      <c r="E19" s="148"/>
      <c r="F19" s="149"/>
      <c r="G19" s="151"/>
      <c r="H19" s="151"/>
      <c r="I19" s="151"/>
      <c r="J19" s="151"/>
      <c r="K19" s="151"/>
      <c r="L19" s="151"/>
      <c r="M19" s="151"/>
    </row>
    <row r="20" spans="1:13">
      <c r="A20" s="72"/>
      <c r="B20" s="5"/>
      <c r="C20" s="5"/>
      <c r="D20" s="6"/>
      <c r="E20" s="5"/>
      <c r="F20" s="6"/>
      <c r="G20" s="152"/>
      <c r="H20" s="152"/>
      <c r="I20" s="152"/>
      <c r="J20" s="152"/>
      <c r="K20" s="152"/>
      <c r="L20" s="152"/>
      <c r="M20" s="152"/>
    </row>
    <row r="21" spans="1:13">
      <c r="A21" s="72"/>
      <c r="B21" s="5"/>
      <c r="C21" s="5"/>
      <c r="D21" s="6"/>
      <c r="E21" s="5"/>
      <c r="F21" s="6"/>
      <c r="G21" s="152"/>
      <c r="H21" s="152"/>
      <c r="I21" s="152"/>
      <c r="J21" s="152"/>
      <c r="K21" s="152"/>
      <c r="L21" s="152"/>
      <c r="M21" s="152"/>
    </row>
    <row r="22" spans="1:13">
      <c r="A22" s="4" t="s">
        <v>89</v>
      </c>
      <c r="B22" s="2"/>
      <c r="C22" s="2"/>
      <c r="D22" s="4"/>
      <c r="E22" s="2"/>
      <c r="F22" s="4"/>
      <c r="G22" s="7"/>
      <c r="H22" s="7"/>
      <c r="I22" s="7"/>
      <c r="J22" s="133" t="s">
        <v>91</v>
      </c>
      <c r="K22" s="133"/>
      <c r="L22" s="133"/>
      <c r="M22" s="2"/>
    </row>
    <row r="23" spans="1:13">
      <c r="A23" s="4"/>
      <c r="B23" s="2"/>
      <c r="C23" s="2"/>
      <c r="D23" s="4"/>
      <c r="E23" s="2"/>
      <c r="F23" s="4"/>
      <c r="G23" s="7"/>
      <c r="H23" s="7"/>
      <c r="I23" s="7"/>
      <c r="J23" s="9"/>
      <c r="K23" s="9"/>
      <c r="L23" s="9"/>
      <c r="M23" s="2"/>
    </row>
    <row r="24" spans="1:13">
      <c r="A24" s="133"/>
      <c r="B24" s="133"/>
      <c r="C24" s="133"/>
      <c r="D24" s="9"/>
      <c r="E24" s="2"/>
      <c r="F24" s="4"/>
      <c r="G24" s="7"/>
      <c r="H24" s="7"/>
      <c r="I24" s="7"/>
      <c r="J24" s="133"/>
      <c r="K24" s="133"/>
      <c r="L24" s="133"/>
      <c r="M24" s="2"/>
    </row>
    <row r="25" spans="1:13">
      <c r="A25" s="10" t="s">
        <v>229</v>
      </c>
      <c r="B25" s="2"/>
      <c r="C25" s="2"/>
      <c r="D25" s="4"/>
      <c r="E25" s="2"/>
      <c r="F25" s="4"/>
      <c r="G25" s="7"/>
      <c r="H25" s="7"/>
      <c r="I25" s="7"/>
      <c r="J25" s="138" t="s">
        <v>112</v>
      </c>
      <c r="K25" s="138"/>
      <c r="L25" s="138"/>
      <c r="M25" s="2"/>
    </row>
    <row r="26" spans="1:13">
      <c r="A26" s="4" t="s">
        <v>254</v>
      </c>
      <c r="B26" s="2"/>
      <c r="C26" s="2"/>
      <c r="D26" s="4"/>
      <c r="E26" s="2"/>
      <c r="F26" s="4"/>
      <c r="G26" s="7"/>
      <c r="H26" s="7"/>
      <c r="I26" s="7"/>
      <c r="J26" s="133" t="s">
        <v>15</v>
      </c>
      <c r="K26" s="133"/>
      <c r="L26" s="133"/>
      <c r="M26" s="2"/>
    </row>
    <row r="27" spans="1:13">
      <c r="A27" s="137" t="s">
        <v>90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133"/>
      <c r="B29" s="133"/>
      <c r="C29" s="133"/>
      <c r="D29" s="9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13">
      <c r="A30" s="136" t="s">
        <v>111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13">
      <c r="A31" s="137" t="s">
        <v>110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</sheetData>
  <mergeCells count="15">
    <mergeCell ref="A30:M30"/>
    <mergeCell ref="A31:M31"/>
    <mergeCell ref="J25:L25"/>
    <mergeCell ref="J26:L26"/>
    <mergeCell ref="A27:M27"/>
    <mergeCell ref="A29:C29"/>
    <mergeCell ref="E29:G29"/>
    <mergeCell ref="H29:J29"/>
    <mergeCell ref="K29:M29"/>
    <mergeCell ref="A1:M6"/>
    <mergeCell ref="A8:M8"/>
    <mergeCell ref="A12:M12"/>
    <mergeCell ref="J22:L22"/>
    <mergeCell ref="A24:C24"/>
    <mergeCell ref="J24:L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E6C24D-6C5D-4DAC-9380-58E1DA777D58}"/>
</file>

<file path=customXml/itemProps2.xml><?xml version="1.0" encoding="utf-8"?>
<ds:datastoreItem xmlns:ds="http://schemas.openxmlformats.org/officeDocument/2006/customXml" ds:itemID="{EFD989A6-368B-471D-AD18-69E4141ECB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Personal Fijo</vt:lpstr>
      <vt:lpstr>Vigilancia </vt:lpstr>
      <vt:lpstr>Caracter Eventual</vt:lpstr>
      <vt:lpstr>Caracter Temporal </vt:lpstr>
      <vt:lpstr>Perido de Prueba 01</vt:lpstr>
      <vt:lpstr>Periodo de Prueba 02</vt:lpstr>
      <vt:lpstr>'Personal Fijo'!Área_de_impresión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Ferreras Gómez</cp:lastModifiedBy>
  <cp:lastPrinted>2023-02-06T19:37:52Z</cp:lastPrinted>
  <dcterms:created xsi:type="dcterms:W3CDTF">2020-09-29T19:02:13Z</dcterms:created>
  <dcterms:modified xsi:type="dcterms:W3CDTF">2023-02-07T18:14:01Z</dcterms:modified>
</cp:coreProperties>
</file>