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gosto 2024/"/>
    </mc:Choice>
  </mc:AlternateContent>
  <xr:revisionPtr revIDLastSave="10" documentId="8_{7087BA5B-7118-4B8F-AA84-3DDAFEF641E3}" xr6:coauthVersionLast="47" xr6:coauthVersionMax="47" xr10:uidLastSave="{4FFE21A9-49D7-4A5A-B006-B656C73C7BDB}"/>
  <bookViews>
    <workbookView xWindow="-120" yWindow="-120" windowWidth="20730" windowHeight="11040" tabRatio="629" firstSheet="4" activeTab="4" xr2:uid="{00000000-000D-0000-FFFF-FFFF00000000}"/>
  </bookViews>
  <sheets>
    <sheet name="Fijo Agosto 2024" sheetId="1" r:id="rId1"/>
    <sheet name="Contratados " sheetId="3" r:id="rId2"/>
    <sheet name="Periodo de Prueba" sheetId="2" r:id="rId3"/>
    <sheet name="Vigilancia" sheetId="4" r:id="rId4"/>
    <sheet name="Periodo de Pensión " sheetId="5" r:id="rId5"/>
  </sheets>
  <definedNames>
    <definedName name="_xlnm.Print_Area" localSheetId="0">'Fijo Agosto 2024'!$A$1:$L$197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H15" i="5"/>
  <c r="J14" i="5"/>
  <c r="J15" i="5" s="1"/>
  <c r="I14" i="5"/>
  <c r="G14" i="5"/>
  <c r="G15" i="5" s="1"/>
  <c r="F14" i="5"/>
  <c r="F15" i="5" s="1"/>
  <c r="K13" i="5"/>
  <c r="L13" i="5" s="1"/>
  <c r="L14" i="5" s="1"/>
  <c r="L15" i="5" s="1"/>
  <c r="K14" i="5" l="1"/>
  <c r="K15" i="5" s="1"/>
  <c r="G25" i="4" l="1"/>
  <c r="J24" i="4"/>
  <c r="J25" i="4" s="1"/>
  <c r="I24" i="4"/>
  <c r="I25" i="4" s="1"/>
  <c r="H24" i="4"/>
  <c r="H25" i="4" s="1"/>
  <c r="G24" i="4"/>
  <c r="F24" i="4"/>
  <c r="F25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L24" i="4" l="1"/>
  <c r="L25" i="4" s="1"/>
  <c r="K24" i="4"/>
  <c r="K25" i="4" s="1"/>
  <c r="I16" i="2" l="1"/>
  <c r="K15" i="2"/>
  <c r="K16" i="2" s="1"/>
  <c r="J15" i="2"/>
  <c r="H15" i="2"/>
  <c r="H16" i="2" s="1"/>
  <c r="G15" i="2"/>
  <c r="G16" i="2" s="1"/>
  <c r="L14" i="2"/>
  <c r="M14" i="2" s="1"/>
  <c r="M15" i="2" s="1"/>
  <c r="M16" i="2" s="1"/>
  <c r="L15" i="2" l="1"/>
  <c r="L16" i="2" s="1"/>
  <c r="K73" i="3" l="1"/>
  <c r="J72" i="3"/>
  <c r="I72" i="3"/>
  <c r="G72" i="3"/>
  <c r="H72" i="3" s="1"/>
  <c r="L72" i="3" s="1"/>
  <c r="M72" i="3" s="1"/>
  <c r="L71" i="3"/>
  <c r="M71" i="3" s="1"/>
  <c r="H71" i="3"/>
  <c r="J68" i="3"/>
  <c r="L68" i="3" s="1"/>
  <c r="M68" i="3" s="1"/>
  <c r="L67" i="3"/>
  <c r="M67" i="3" s="1"/>
  <c r="K64" i="3"/>
  <c r="J64" i="3"/>
  <c r="G64" i="3"/>
  <c r="I63" i="3"/>
  <c r="H63" i="3"/>
  <c r="L63" i="3" s="1"/>
  <c r="M63" i="3" s="1"/>
  <c r="H62" i="3"/>
  <c r="L62" i="3" s="1"/>
  <c r="M62" i="3" s="1"/>
  <c r="I61" i="3"/>
  <c r="I64" i="3" s="1"/>
  <c r="H61" i="3"/>
  <c r="L61" i="3" s="1"/>
  <c r="M61" i="3" s="1"/>
  <c r="L60" i="3"/>
  <c r="M60" i="3" s="1"/>
  <c r="H60" i="3"/>
  <c r="H59" i="3"/>
  <c r="H64" i="3" s="1"/>
  <c r="J56" i="3"/>
  <c r="G56" i="3"/>
  <c r="H55" i="3"/>
  <c r="L55" i="3" s="1"/>
  <c r="K52" i="3"/>
  <c r="J52" i="3"/>
  <c r="G52" i="3"/>
  <c r="I51" i="3"/>
  <c r="L51" i="3" s="1"/>
  <c r="M51" i="3" s="1"/>
  <c r="H51" i="3"/>
  <c r="I50" i="3"/>
  <c r="L50" i="3" s="1"/>
  <c r="M50" i="3" s="1"/>
  <c r="H50" i="3"/>
  <c r="H52" i="3" s="1"/>
  <c r="I49" i="3"/>
  <c r="L49" i="3" s="1"/>
  <c r="M49" i="3" s="1"/>
  <c r="I48" i="3"/>
  <c r="I52" i="3" s="1"/>
  <c r="K45" i="3"/>
  <c r="J45" i="3"/>
  <c r="I45" i="3"/>
  <c r="H45" i="3"/>
  <c r="G45" i="3"/>
  <c r="I44" i="3"/>
  <c r="H44" i="3"/>
  <c r="L44" i="3" s="1"/>
  <c r="M44" i="3" s="1"/>
  <c r="L43" i="3"/>
  <c r="M43" i="3" s="1"/>
  <c r="I43" i="3"/>
  <c r="H43" i="3"/>
  <c r="L42" i="3"/>
  <c r="K38" i="3"/>
  <c r="J38" i="3"/>
  <c r="H38" i="3"/>
  <c r="G38" i="3"/>
  <c r="I37" i="3"/>
  <c r="L37" i="3" s="1"/>
  <c r="K34" i="3"/>
  <c r="J34" i="3"/>
  <c r="I34" i="3"/>
  <c r="G34" i="3"/>
  <c r="H33" i="3"/>
  <c r="H34" i="3" s="1"/>
  <c r="K30" i="3"/>
  <c r="J30" i="3"/>
  <c r="I30" i="3"/>
  <c r="H30" i="3"/>
  <c r="G30" i="3"/>
  <c r="I29" i="3"/>
  <c r="H29" i="3"/>
  <c r="L29" i="3" s="1"/>
  <c r="K26" i="3"/>
  <c r="J26" i="3"/>
  <c r="I26" i="3"/>
  <c r="H26" i="3"/>
  <c r="G26" i="3"/>
  <c r="I25" i="3"/>
  <c r="H25" i="3"/>
  <c r="L25" i="3" s="1"/>
  <c r="K22" i="3"/>
  <c r="J22" i="3"/>
  <c r="H22" i="3"/>
  <c r="G22" i="3"/>
  <c r="G73" i="3" s="1"/>
  <c r="I21" i="3"/>
  <c r="H21" i="3"/>
  <c r="L21" i="3" s="1"/>
  <c r="M21" i="3" s="1"/>
  <c r="I20" i="3"/>
  <c r="L20" i="3" s="1"/>
  <c r="H20" i="3"/>
  <c r="K17" i="3"/>
  <c r="J17" i="3"/>
  <c r="I17" i="3"/>
  <c r="G17" i="3"/>
  <c r="I16" i="3"/>
  <c r="H16" i="3"/>
  <c r="H17" i="3" s="1"/>
  <c r="K13" i="3"/>
  <c r="J13" i="3"/>
  <c r="J73" i="3" s="1"/>
  <c r="I13" i="3"/>
  <c r="H13" i="3"/>
  <c r="G13" i="3"/>
  <c r="L12" i="3"/>
  <c r="M12" i="3" s="1"/>
  <c r="L11" i="3"/>
  <c r="M11" i="3" s="1"/>
  <c r="I10" i="3"/>
  <c r="L10" i="3" s="1"/>
  <c r="L45" i="3" l="1"/>
  <c r="L30" i="3"/>
  <c r="M29" i="3"/>
  <c r="M30" i="3" s="1"/>
  <c r="M37" i="3"/>
  <c r="M38" i="3" s="1"/>
  <c r="L38" i="3"/>
  <c r="L26" i="3"/>
  <c r="M25" i="3"/>
  <c r="M26" i="3" s="1"/>
  <c r="L13" i="3"/>
  <c r="M10" i="3"/>
  <c r="M13" i="3" s="1"/>
  <c r="L56" i="3"/>
  <c r="M56" i="3" s="1"/>
  <c r="M55" i="3"/>
  <c r="L22" i="3"/>
  <c r="M20" i="3"/>
  <c r="M22" i="3" s="1"/>
  <c r="L59" i="3"/>
  <c r="L16" i="3"/>
  <c r="I22" i="3"/>
  <c r="I38" i="3"/>
  <c r="I73" i="3" s="1"/>
  <c r="M42" i="3"/>
  <c r="M45" i="3" s="1"/>
  <c r="L33" i="3"/>
  <c r="L48" i="3"/>
  <c r="H56" i="3"/>
  <c r="H73" i="3" s="1"/>
  <c r="L64" i="3" l="1"/>
  <c r="M59" i="3"/>
  <c r="M64" i="3" s="1"/>
  <c r="L17" i="3"/>
  <c r="L73" i="3" s="1"/>
  <c r="M16" i="3"/>
  <c r="M17" i="3" s="1"/>
  <c r="M73" i="3" s="1"/>
  <c r="M48" i="3"/>
  <c r="M52" i="3" s="1"/>
  <c r="L52" i="3"/>
  <c r="L34" i="3"/>
  <c r="M33" i="3"/>
  <c r="M34" i="3" s="1"/>
  <c r="J29" i="1" l="1"/>
  <c r="J81" i="1"/>
  <c r="J125" i="1"/>
  <c r="J157" i="1"/>
  <c r="J191" i="1"/>
  <c r="K32" i="1"/>
  <c r="K33" i="1"/>
  <c r="K28" i="1"/>
  <c r="K27" i="1"/>
  <c r="K26" i="1"/>
  <c r="K25" i="1"/>
  <c r="K24" i="1"/>
  <c r="K17" i="1"/>
  <c r="K10" i="1"/>
  <c r="K19" i="1"/>
  <c r="L19" i="1"/>
  <c r="K171" i="1"/>
  <c r="K170" i="1"/>
  <c r="K169" i="1"/>
  <c r="K168" i="1"/>
  <c r="K167" i="1"/>
  <c r="J33" i="1"/>
  <c r="J40" i="1"/>
  <c r="J46" i="1"/>
  <c r="J54" i="1"/>
  <c r="J58" i="1"/>
  <c r="J63" i="1"/>
  <c r="J73" i="1"/>
  <c r="J77" i="1"/>
  <c r="J129" i="1"/>
  <c r="J144" i="1"/>
  <c r="J177" i="1"/>
  <c r="J181" i="1"/>
  <c r="F192" i="1"/>
  <c r="F29" i="1"/>
  <c r="AI24" i="1"/>
  <c r="AM24" i="1" s="1"/>
  <c r="AN24" i="1" s="1"/>
  <c r="AI23" i="1"/>
  <c r="AM23" i="1" s="1"/>
  <c r="AN23" i="1" s="1"/>
  <c r="F46" i="1"/>
  <c r="F54" i="1"/>
  <c r="F63" i="1"/>
  <c r="F73" i="1"/>
  <c r="F87" i="1"/>
  <c r="F100" i="1"/>
  <c r="F104" i="1"/>
  <c r="F125" i="1"/>
  <c r="F129" i="1"/>
  <c r="F135" i="1"/>
  <c r="F144" i="1"/>
  <c r="F157" i="1"/>
  <c r="F164" i="1"/>
  <c r="F202" i="1"/>
  <c r="F81" i="1"/>
  <c r="F191" i="1"/>
  <c r="F33" i="1"/>
  <c r="F186" i="1"/>
  <c r="F181" i="1"/>
  <c r="F177" i="1"/>
  <c r="F77" i="1"/>
  <c r="F58" i="1"/>
  <c r="I191" i="1"/>
  <c r="I186" i="1"/>
  <c r="I181" i="1"/>
  <c r="I164" i="1"/>
  <c r="I157" i="1"/>
  <c r="I144" i="1"/>
  <c r="I135" i="1"/>
  <c r="I129" i="1"/>
  <c r="I104" i="1"/>
  <c r="I87" i="1"/>
  <c r="I81" i="1"/>
  <c r="I77" i="1"/>
  <c r="I73" i="1"/>
  <c r="I63" i="1"/>
  <c r="I54" i="1"/>
  <c r="I58" i="1"/>
  <c r="I46" i="1"/>
  <c r="I40" i="1"/>
  <c r="I33" i="1"/>
  <c r="I29" i="1"/>
  <c r="K202" i="1"/>
  <c r="F40" i="1"/>
  <c r="G141" i="1"/>
  <c r="H141" i="1"/>
  <c r="S63" i="1"/>
  <c r="T63" i="1"/>
  <c r="U63" i="1"/>
  <c r="V63" i="1"/>
  <c r="W63" i="1"/>
  <c r="X63" i="1"/>
  <c r="Y63" i="1"/>
  <c r="G66" i="1"/>
  <c r="H66" i="1"/>
  <c r="Y51" i="1"/>
  <c r="J186" i="1"/>
  <c r="J202" i="1"/>
  <c r="J104" i="1"/>
  <c r="Y90" i="1"/>
  <c r="X90" i="1"/>
  <c r="G202" i="1"/>
  <c r="L202" i="1"/>
  <c r="J135" i="1"/>
  <c r="H133" i="1"/>
  <c r="H134" i="1"/>
  <c r="G133" i="1"/>
  <c r="G134" i="1"/>
  <c r="Y56" i="1"/>
  <c r="H104" i="1"/>
  <c r="H77" i="1"/>
  <c r="H33" i="1"/>
  <c r="G124" i="1"/>
  <c r="H124" i="1"/>
  <c r="H202" i="1"/>
  <c r="J100" i="1"/>
  <c r="J87" i="1"/>
  <c r="H209" i="1"/>
  <c r="G209" i="1"/>
  <c r="Q187" i="1"/>
  <c r="W187" i="1"/>
  <c r="V187" i="1"/>
  <c r="U187" i="1"/>
  <c r="T187" i="1"/>
  <c r="S187" i="1"/>
  <c r="R187" i="1"/>
  <c r="W194" i="1"/>
  <c r="V194" i="1"/>
  <c r="U194" i="1"/>
  <c r="T194" i="1"/>
  <c r="S194" i="1"/>
  <c r="R194" i="1"/>
  <c r="Y76" i="1"/>
  <c r="X76" i="1"/>
  <c r="W76" i="1"/>
  <c r="V76" i="1"/>
  <c r="U76" i="1"/>
  <c r="T76" i="1"/>
  <c r="G140" i="1"/>
  <c r="G139" i="1"/>
  <c r="K139" i="1" s="1"/>
  <c r="L139" i="1" s="1"/>
  <c r="H140" i="1"/>
  <c r="H108" i="1"/>
  <c r="U90" i="1"/>
  <c r="T56" i="1"/>
  <c r="K184" i="1"/>
  <c r="Y98" i="1"/>
  <c r="X98" i="1"/>
  <c r="W98" i="1"/>
  <c r="V98" i="1"/>
  <c r="U98" i="1"/>
  <c r="T98" i="1"/>
  <c r="S98" i="1"/>
  <c r="J192" i="1" l="1"/>
  <c r="K141" i="1"/>
  <c r="L141" i="1" s="1"/>
  <c r="K66" i="1"/>
  <c r="L66" i="1" s="1"/>
  <c r="K134" i="1"/>
  <c r="L134" i="1" s="1"/>
  <c r="K133" i="1"/>
  <c r="L133" i="1" s="1"/>
  <c r="K124" i="1"/>
  <c r="L124" i="1" s="1"/>
  <c r="K140" i="1"/>
  <c r="L140" i="1" s="1"/>
  <c r="K209" i="1"/>
  <c r="L209" i="1" s="1"/>
  <c r="Q178" i="1"/>
  <c r="W178" i="1"/>
  <c r="V178" i="1"/>
  <c r="U178" i="1"/>
  <c r="T178" i="1"/>
  <c r="S178" i="1"/>
  <c r="R178" i="1"/>
  <c r="Y20" i="1"/>
  <c r="X20" i="1"/>
  <c r="W20" i="1"/>
  <c r="V20" i="1"/>
  <c r="U20" i="1"/>
  <c r="T20" i="1"/>
  <c r="S20" i="1"/>
  <c r="X51" i="1"/>
  <c r="W51" i="1"/>
  <c r="V51" i="1"/>
  <c r="U51" i="1"/>
  <c r="T51" i="1"/>
  <c r="S51" i="1"/>
  <c r="X56" i="1"/>
  <c r="W56" i="1"/>
  <c r="V56" i="1"/>
  <c r="U56" i="1"/>
  <c r="S56" i="1"/>
  <c r="G117" i="1"/>
  <c r="H117" i="1"/>
  <c r="W90" i="1"/>
  <c r="V90" i="1"/>
  <c r="T90" i="1"/>
  <c r="S90" i="1"/>
  <c r="Y153" i="1"/>
  <c r="X153" i="1"/>
  <c r="W153" i="1"/>
  <c r="V153" i="1"/>
  <c r="U153" i="1"/>
  <c r="T153" i="1"/>
  <c r="S153" i="1"/>
  <c r="I202" i="1"/>
  <c r="K117" i="1" l="1"/>
  <c r="L117" i="1" s="1"/>
  <c r="G32" i="1"/>
  <c r="G147" i="1"/>
  <c r="H147" i="1"/>
  <c r="G148" i="1"/>
  <c r="H148" i="1"/>
  <c r="G149" i="1"/>
  <c r="K149" i="1" s="1"/>
  <c r="L149" i="1" s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8" i="1"/>
  <c r="K18" i="1" s="1"/>
  <c r="L18" i="1" s="1"/>
  <c r="K153" i="1" l="1"/>
  <c r="L153" i="1" s="1"/>
  <c r="K156" i="1"/>
  <c r="L156" i="1" s="1"/>
  <c r="K154" i="1"/>
  <c r="L154" i="1" s="1"/>
  <c r="K150" i="1"/>
  <c r="L150" i="1" s="1"/>
  <c r="H157" i="1"/>
  <c r="K155" i="1"/>
  <c r="L155" i="1" s="1"/>
  <c r="K152" i="1"/>
  <c r="L152" i="1" s="1"/>
  <c r="K148" i="1"/>
  <c r="L148" i="1" s="1"/>
  <c r="G157" i="1"/>
  <c r="K151" i="1"/>
  <c r="L151" i="1" s="1"/>
  <c r="K147" i="1"/>
  <c r="L147" i="1" s="1"/>
  <c r="G62" i="1"/>
  <c r="G63" i="1" s="1"/>
  <c r="H175" i="1"/>
  <c r="K157" i="1" l="1"/>
  <c r="L157" i="1"/>
  <c r="H37" i="1"/>
  <c r="H172" i="1"/>
  <c r="H39" i="1"/>
  <c r="H80" i="1"/>
  <c r="H81" i="1" s="1"/>
  <c r="H67" i="1"/>
  <c r="H68" i="1"/>
  <c r="H70" i="1"/>
  <c r="K70" i="1" s="1"/>
  <c r="H71" i="1"/>
  <c r="H72" i="1"/>
  <c r="H84" i="1"/>
  <c r="H85" i="1"/>
  <c r="H91" i="1"/>
  <c r="H92" i="1"/>
  <c r="H93" i="1"/>
  <c r="H94" i="1"/>
  <c r="H95" i="1"/>
  <c r="H96" i="1"/>
  <c r="H97" i="1"/>
  <c r="H98" i="1"/>
  <c r="H99" i="1"/>
  <c r="H107" i="1"/>
  <c r="H132" i="1"/>
  <c r="H135" i="1" s="1"/>
  <c r="H128" i="1"/>
  <c r="H129" i="1" s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68" i="1"/>
  <c r="H169" i="1"/>
  <c r="H170" i="1"/>
  <c r="H171" i="1"/>
  <c r="H173" i="1"/>
  <c r="H176" i="1"/>
  <c r="G11" i="1"/>
  <c r="K11" i="1" s="1"/>
  <c r="L11" i="1" s="1"/>
  <c r="G12" i="1"/>
  <c r="K12" i="1" s="1"/>
  <c r="L12" i="1" s="1"/>
  <c r="G13" i="1"/>
  <c r="G14" i="1"/>
  <c r="G15" i="1"/>
  <c r="K15" i="1" s="1"/>
  <c r="G16" i="1"/>
  <c r="G17" i="1"/>
  <c r="G19" i="1"/>
  <c r="G20" i="1"/>
  <c r="G21" i="1"/>
  <c r="G22" i="1"/>
  <c r="G23" i="1"/>
  <c r="G24" i="1"/>
  <c r="G25" i="1"/>
  <c r="G26" i="1"/>
  <c r="G27" i="1"/>
  <c r="G28" i="1"/>
  <c r="G50" i="1"/>
  <c r="G51" i="1"/>
  <c r="G52" i="1"/>
  <c r="G53" i="1"/>
  <c r="K53" i="1" s="1"/>
  <c r="G67" i="1"/>
  <c r="G68" i="1"/>
  <c r="G69" i="1"/>
  <c r="G71" i="1"/>
  <c r="G72" i="1"/>
  <c r="G84" i="1"/>
  <c r="G85" i="1"/>
  <c r="G132" i="1"/>
  <c r="G135" i="1" s="1"/>
  <c r="G161" i="1"/>
  <c r="G167" i="1"/>
  <c r="K174" i="1"/>
  <c r="H62" i="1"/>
  <c r="H63" i="1" s="1"/>
  <c r="G94" i="1"/>
  <c r="G172" i="1"/>
  <c r="H100" i="1" l="1"/>
  <c r="H125" i="1"/>
  <c r="K62" i="1"/>
  <c r="L62" i="1" s="1"/>
  <c r="K51" i="1"/>
  <c r="L51" i="1" s="1"/>
  <c r="K94" i="1"/>
  <c r="L94" i="1" s="1"/>
  <c r="G87" i="1"/>
  <c r="H87" i="1"/>
  <c r="K172" i="1"/>
  <c r="L172" i="1" s="1"/>
  <c r="G111" i="1"/>
  <c r="K111" i="1" l="1"/>
  <c r="L111" i="1" s="1"/>
  <c r="L53" i="1"/>
  <c r="H143" i="1" l="1"/>
  <c r="G143" i="1"/>
  <c r="K16" i="1"/>
  <c r="L16" i="1" s="1"/>
  <c r="K13" i="1"/>
  <c r="K143" i="1" l="1"/>
  <c r="L143" i="1" s="1"/>
  <c r="H185" i="1"/>
  <c r="H186" i="1" s="1"/>
  <c r="G185" i="1"/>
  <c r="G142" i="1"/>
  <c r="H142" i="1"/>
  <c r="G99" i="1"/>
  <c r="H21" i="1"/>
  <c r="K21" i="1" l="1"/>
  <c r="K29" i="1" s="1"/>
  <c r="K99" i="1"/>
  <c r="L99" i="1" s="1"/>
  <c r="K142" i="1"/>
  <c r="L142" i="1" s="1"/>
  <c r="K185" i="1"/>
  <c r="L185" i="1" s="1"/>
  <c r="K132" i="1"/>
  <c r="K135" i="1" s="1"/>
  <c r="J164" i="1"/>
  <c r="L26" i="1"/>
  <c r="K14" i="1"/>
  <c r="G98" i="1"/>
  <c r="K103" i="1"/>
  <c r="L14" i="1" l="1"/>
  <c r="K98" i="1"/>
  <c r="L98" i="1" s="1"/>
  <c r="L174" i="1" l="1"/>
  <c r="L27" i="1"/>
  <c r="G96" i="1" l="1"/>
  <c r="G45" i="1"/>
  <c r="H45" i="1"/>
  <c r="K96" i="1" l="1"/>
  <c r="L96" i="1" s="1"/>
  <c r="K45" i="1"/>
  <c r="H10" i="1"/>
  <c r="H160" i="1"/>
  <c r="H52" i="1"/>
  <c r="H50" i="1"/>
  <c r="G95" i="1"/>
  <c r="G80" i="1"/>
  <c r="K23" i="1"/>
  <c r="G37" i="1"/>
  <c r="K37" i="1" s="1"/>
  <c r="K20" i="1"/>
  <c r="G160" i="1"/>
  <c r="K22" i="1"/>
  <c r="G10" i="1"/>
  <c r="G33" i="1"/>
  <c r="G121" i="1"/>
  <c r="H54" i="1" l="1"/>
  <c r="L10" i="1"/>
  <c r="G81" i="1"/>
  <c r="K80" i="1"/>
  <c r="K81" i="1" s="1"/>
  <c r="K95" i="1"/>
  <c r="L95" i="1" s="1"/>
  <c r="K50" i="1"/>
  <c r="L50" i="1" s="1"/>
  <c r="K121" i="1"/>
  <c r="K52" i="1"/>
  <c r="L45" i="1"/>
  <c r="K160" i="1"/>
  <c r="L86" i="1" l="1"/>
  <c r="K86" i="1"/>
  <c r="G123" i="1"/>
  <c r="K123" i="1" l="1"/>
  <c r="L123" i="1" s="1"/>
  <c r="G104" i="1" l="1"/>
  <c r="K104" i="1" l="1"/>
  <c r="G176" i="1" l="1"/>
  <c r="G93" i="1"/>
  <c r="L103" i="1"/>
  <c r="L104" i="1" s="1"/>
  <c r="K93" i="1" l="1"/>
  <c r="L93" i="1" s="1"/>
  <c r="K176" i="1"/>
  <c r="L176" i="1" s="1"/>
  <c r="L23" i="1" l="1"/>
  <c r="G173" i="1"/>
  <c r="G76" i="1"/>
  <c r="G77" i="1" s="1"/>
  <c r="G109" i="1"/>
  <c r="G108" i="1"/>
  <c r="K69" i="1"/>
  <c r="L69" i="1" s="1"/>
  <c r="L37" i="1"/>
  <c r="L80" i="1"/>
  <c r="L81" i="1" s="1"/>
  <c r="L52" i="1" l="1"/>
  <c r="H180" i="1" l="1"/>
  <c r="H181" i="1" s="1"/>
  <c r="G180" i="1"/>
  <c r="G181" i="1" s="1"/>
  <c r="G175" i="1"/>
  <c r="G170" i="1"/>
  <c r="K173" i="1"/>
  <c r="L173" i="1" s="1"/>
  <c r="G171" i="1"/>
  <c r="H144" i="1"/>
  <c r="G144" i="1"/>
  <c r="G169" i="1"/>
  <c r="H167" i="1"/>
  <c r="H177" i="1" s="1"/>
  <c r="G168" i="1"/>
  <c r="H190" i="1"/>
  <c r="G190" i="1"/>
  <c r="H163" i="1"/>
  <c r="G163" i="1"/>
  <c r="H162" i="1"/>
  <c r="G162" i="1"/>
  <c r="K162" i="1" l="1"/>
  <c r="G186" i="1"/>
  <c r="K186" i="1"/>
  <c r="K163" i="1"/>
  <c r="L163" i="1" s="1"/>
  <c r="G177" i="1"/>
  <c r="G164" i="1"/>
  <c r="K144" i="1"/>
  <c r="L169" i="1"/>
  <c r="L171" i="1"/>
  <c r="K190" i="1"/>
  <c r="L190" i="1" s="1"/>
  <c r="K180" i="1"/>
  <c r="K175" i="1"/>
  <c r="L175" i="1" s="1"/>
  <c r="I170" i="1"/>
  <c r="I177" i="1" s="1"/>
  <c r="L184" i="1" l="1"/>
  <c r="L186" i="1" s="1"/>
  <c r="L180" i="1"/>
  <c r="L181" i="1" s="1"/>
  <c r="K181" i="1"/>
  <c r="L144" i="1"/>
  <c r="L167" i="1"/>
  <c r="L170" i="1"/>
  <c r="L162" i="1"/>
  <c r="L168" i="1"/>
  <c r="K177" i="1" l="1"/>
  <c r="L177" i="1"/>
  <c r="K71" i="1"/>
  <c r="L71" i="1" s="1"/>
  <c r="K72" i="1"/>
  <c r="L72" i="1" s="1"/>
  <c r="L13" i="1"/>
  <c r="H191" i="1"/>
  <c r="H161" i="1" l="1"/>
  <c r="H164" i="1" s="1"/>
  <c r="K161" i="1" l="1"/>
  <c r="K164" i="1" s="1"/>
  <c r="L161" i="1" l="1"/>
  <c r="L20" i="1" l="1"/>
  <c r="G92" i="1"/>
  <c r="L24" i="1"/>
  <c r="G122" i="1"/>
  <c r="L22" i="1"/>
  <c r="G39" i="1"/>
  <c r="H73" i="1"/>
  <c r="H25" i="1"/>
  <c r="H29" i="1" s="1"/>
  <c r="G38" i="1"/>
  <c r="K38" i="1" s="1"/>
  <c r="L38" i="1" s="1"/>
  <c r="G128" i="1"/>
  <c r="L25" i="1" l="1"/>
  <c r="K122" i="1"/>
  <c r="K39" i="1"/>
  <c r="L39" i="1" s="1"/>
  <c r="K128" i="1"/>
  <c r="K129" i="1" s="1"/>
  <c r="G129" i="1"/>
  <c r="K92" i="1"/>
  <c r="L122" i="1" l="1"/>
  <c r="L92" i="1"/>
  <c r="L128" i="1"/>
  <c r="L129" i="1" s="1"/>
  <c r="L132" i="1"/>
  <c r="L135" i="1" s="1"/>
  <c r="L21" i="1" l="1"/>
  <c r="L121" i="1" l="1"/>
  <c r="L15" i="1" l="1"/>
  <c r="L28" i="1" l="1"/>
  <c r="G120" i="1" l="1"/>
  <c r="K120" i="1" l="1"/>
  <c r="L120" i="1" s="1"/>
  <c r="H57" i="1" l="1"/>
  <c r="H58" i="1" s="1"/>
  <c r="G57" i="1"/>
  <c r="G58" i="1" s="1"/>
  <c r="G119" i="1"/>
  <c r="G118" i="1"/>
  <c r="G115" i="1"/>
  <c r="G113" i="1"/>
  <c r="G112" i="1"/>
  <c r="G110" i="1"/>
  <c r="G107" i="1"/>
  <c r="G114" i="1"/>
  <c r="G116" i="1"/>
  <c r="K109" i="1"/>
  <c r="G189" i="1"/>
  <c r="H44" i="1"/>
  <c r="H46" i="1" s="1"/>
  <c r="G44" i="1"/>
  <c r="G43" i="1"/>
  <c r="G97" i="1"/>
  <c r="G49" i="1"/>
  <c r="G91" i="1"/>
  <c r="G90" i="1"/>
  <c r="H36" i="1"/>
  <c r="H40" i="1" s="1"/>
  <c r="G36" i="1"/>
  <c r="G40" i="1" s="1"/>
  <c r="L32" i="1"/>
  <c r="L33" i="1" s="1"/>
  <c r="H192" i="1" l="1"/>
  <c r="G125" i="1"/>
  <c r="G46" i="1"/>
  <c r="G29" i="1"/>
  <c r="L17" i="1"/>
  <c r="K118" i="1"/>
  <c r="L118" i="1" s="1"/>
  <c r="G100" i="1"/>
  <c r="K115" i="1"/>
  <c r="L115" i="1" s="1"/>
  <c r="K119" i="1"/>
  <c r="L119" i="1" s="1"/>
  <c r="K116" i="1"/>
  <c r="L116" i="1" s="1"/>
  <c r="K189" i="1"/>
  <c r="K191" i="1" s="1"/>
  <c r="G191" i="1"/>
  <c r="K68" i="1"/>
  <c r="L68" i="1" s="1"/>
  <c r="G73" i="1"/>
  <c r="G54" i="1"/>
  <c r="K43" i="1"/>
  <c r="K84" i="1"/>
  <c r="K49" i="1"/>
  <c r="L70" i="1"/>
  <c r="K85" i="1"/>
  <c r="K36" i="1"/>
  <c r="K40" i="1" s="1"/>
  <c r="K67" i="1"/>
  <c r="L67" i="1" s="1"/>
  <c r="K76" i="1"/>
  <c r="K57" i="1"/>
  <c r="K58" i="1" s="1"/>
  <c r="K61" i="1"/>
  <c r="K63" i="1" s="1"/>
  <c r="K44" i="1"/>
  <c r="L44" i="1" s="1"/>
  <c r="L160" i="1"/>
  <c r="L164" i="1" s="1"/>
  <c r="I107" i="1"/>
  <c r="I112" i="1"/>
  <c r="K112" i="1" s="1"/>
  <c r="I91" i="1"/>
  <c r="K91" i="1" s="1"/>
  <c r="L91" i="1" s="1"/>
  <c r="I108" i="1"/>
  <c r="I114" i="1"/>
  <c r="K114" i="1" s="1"/>
  <c r="I110" i="1"/>
  <c r="K110" i="1" s="1"/>
  <c r="I90" i="1"/>
  <c r="I100" i="1" s="1"/>
  <c r="I113" i="1"/>
  <c r="I125" i="1" l="1"/>
  <c r="I192" i="1" s="1"/>
  <c r="G192" i="1"/>
  <c r="L29" i="1"/>
  <c r="K108" i="1"/>
  <c r="L108" i="1" s="1"/>
  <c r="L61" i="1"/>
  <c r="L63" i="1" s="1"/>
  <c r="L73" i="1"/>
  <c r="L76" i="1"/>
  <c r="L77" i="1" s="1"/>
  <c r="K77" i="1"/>
  <c r="K113" i="1"/>
  <c r="L113" i="1" s="1"/>
  <c r="K107" i="1"/>
  <c r="L43" i="1"/>
  <c r="L46" i="1" s="1"/>
  <c r="K46" i="1"/>
  <c r="L189" i="1"/>
  <c r="L191" i="1" s="1"/>
  <c r="K90" i="1"/>
  <c r="L57" i="1"/>
  <c r="L58" i="1" s="1"/>
  <c r="K73" i="1"/>
  <c r="K97" i="1"/>
  <c r="L114" i="1"/>
  <c r="K54" i="1"/>
  <c r="L36" i="1"/>
  <c r="L40" i="1" s="1"/>
  <c r="L110" i="1"/>
  <c r="L85" i="1"/>
  <c r="K87" i="1"/>
  <c r="L112" i="1"/>
  <c r="L109" i="1"/>
  <c r="L49" i="1"/>
  <c r="L54" i="1" s="1"/>
  <c r="L84" i="1"/>
  <c r="K192" i="1" l="1"/>
  <c r="L192" i="1" s="1"/>
  <c r="L107" i="1"/>
  <c r="L125" i="1" s="1"/>
  <c r="K125" i="1"/>
  <c r="K100" i="1"/>
  <c r="L90" i="1"/>
  <c r="L97" i="1"/>
  <c r="L87" i="1"/>
  <c r="L100" i="1" l="1"/>
</calcChain>
</file>

<file path=xl/sharedStrings.xml><?xml version="1.0" encoding="utf-8"?>
<sst xmlns="http://schemas.openxmlformats.org/spreadsheetml/2006/main" count="1470" uniqueCount="368">
  <si>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AGOSTO 2024</t>
    </r>
  </si>
  <si>
    <t>Capitulo: 0221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</si>
  <si>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</si>
  <si>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</si>
  <si>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</si>
  <si>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</si>
  <si>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</si>
  <si>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</si>
  <si>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</si>
  <si>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2.1.1.1.0.1</t>
  </si>
  <si>
    <t>Fondo: 0100</t>
  </si>
  <si>
    <t>Dirección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</si>
  <si>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</si>
  <si>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</si>
  <si>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</si>
  <si>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</si>
  <si>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</si>
  <si>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</si>
  <si>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</si>
  <si>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</si>
  <si>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</si>
  <si>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</si>
  <si>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</si>
  <si>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</si>
  <si>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ROSA LINDA PEREZ MEDRANO</t>
  </si>
  <si>
    <t>ASISTENTE DEL DIRECTOR</t>
  </si>
  <si>
    <t>F</t>
  </si>
  <si>
    <t>SERVIDOR PÚBLICO DE CARRERA</t>
  </si>
  <si>
    <t>CRISTIAN SÁNCHEZ REYES</t>
  </si>
  <si>
    <t>DIRECTOR GENERAL</t>
  </si>
  <si>
    <t>M</t>
  </si>
  <si>
    <t xml:space="preserve">FUNCIONARIO DE LIBRE NOMBRAMIENTO Y REMOCIÓN </t>
  </si>
  <si>
    <t>ROSA CAMILA RIVERA ACOSTA</t>
  </si>
  <si>
    <t>SUB DIRECTORA</t>
  </si>
  <si>
    <t>LEONCIO JIMENEZ ORTIZ</t>
  </si>
  <si>
    <t>ASESOR FINANCIERO</t>
  </si>
  <si>
    <t>SERVIDOR PÚBLICO NOMBRADO</t>
  </si>
  <si>
    <t>MARTIN APOLONIO SANCHEZ ARTILES</t>
  </si>
  <si>
    <t>ASESOR</t>
  </si>
  <si>
    <t>ANGEL EDUARDO FAMILIA JIMENEZ</t>
  </si>
  <si>
    <t>SUB-DIRECTOR</t>
  </si>
  <si>
    <t>MARIA ISABEL JIMENEZ CASTRO</t>
  </si>
  <si>
    <t>SECRETARIA I</t>
  </si>
  <si>
    <t>SONIA ESTHER LOPEZ PEREZ</t>
  </si>
  <si>
    <t>JOSMAIRY ESTEFANIA MONTOLIO PEREZ</t>
  </si>
  <si>
    <t>ASESORA</t>
  </si>
  <si>
    <t>NF</t>
  </si>
  <si>
    <t>LESLIE SIRAHIDEE UREÑA MELLA</t>
  </si>
  <si>
    <t>ASISTENTE DE LA SUBDIRECCION</t>
  </si>
  <si>
    <t>NI</t>
  </si>
  <si>
    <t>ANGEL PASTOR DE JESUS MORENO GARCIA</t>
  </si>
  <si>
    <t>TOTALES</t>
  </si>
  <si>
    <t>BERONICA BONILLA</t>
  </si>
  <si>
    <t>AUXILIAR ADMINISTRATIVO (A)</t>
  </si>
  <si>
    <t>BEATRIZ TERESA ARIZA CORONADO</t>
  </si>
  <si>
    <t>ASESOR COMUNICACIÓN</t>
  </si>
  <si>
    <t>JUANA ELENA RODRIGUEZ VASQUEZ</t>
  </si>
  <si>
    <t>ASISTENTE DE LA DIRECCION GENERAL</t>
  </si>
  <si>
    <t xml:space="preserve">BERONICA BONILLA </t>
  </si>
  <si>
    <t>JONATHAN FRANCISCO CORNIELLE HIDALGO</t>
  </si>
  <si>
    <t>ELAINY LESERCY GARCIA SOTO</t>
  </si>
  <si>
    <t>ASISTENTE EJECUTIVA</t>
  </si>
  <si>
    <t>JOSE LUIS VASQUEZ MILIANO</t>
  </si>
  <si>
    <t>EDWARD MARTINEZ POZO</t>
  </si>
  <si>
    <t>CHOFER</t>
  </si>
  <si>
    <t>ELVINALISA DEL CARMEN ALMONTE REODRIGUEZ</t>
  </si>
  <si>
    <t>ASESOR ACADEMICO</t>
  </si>
  <si>
    <t>ROGELIA RUBIO CUEVAS</t>
  </si>
  <si>
    <t>ASISTENTE DEL SUBDIRECTOR</t>
  </si>
  <si>
    <t>SARAH STEFFANY TORRES GOMEZ</t>
  </si>
  <si>
    <t>SECRETARIA DEL DIRECTOR</t>
  </si>
  <si>
    <t>Sub Total:</t>
  </si>
  <si>
    <t>Sección de Libre Acceso a la información</t>
  </si>
  <si>
    <t>DRIADES NAYADE FERRERAS GOMEZ</t>
  </si>
  <si>
    <t>RESPONSABLE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</si>
  <si>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</si>
  <si>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</si>
  <si>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</si>
  <si>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</si>
  <si>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GIANNA  DE JESUS ORTIZ ZACARIAS</t>
  </si>
  <si>
    <t>ARLET NATIVIDAD REYES ROJAS</t>
  </si>
  <si>
    <t>GESTOR DE REDES SOCIALES</t>
  </si>
  <si>
    <t xml:space="preserve">Departamento Jurídico </t>
  </si>
  <si>
    <t>ALTAGRACIA SVELTRINA GARCIA SICARD DE DIAZ</t>
  </si>
  <si>
    <t>ENC. DEPTO. JURIDICO</t>
  </si>
  <si>
    <t>MANUEL ANTONIO BAUTISTA MEJIA</t>
  </si>
  <si>
    <t>AUXILIAR LEGAL</t>
  </si>
  <si>
    <t>YASAIRA ENCARNACION LARA</t>
  </si>
  <si>
    <t>AUXILIAR ADMINISTRATIVO I</t>
  </si>
  <si>
    <t>Departamento de Recursos Humanos</t>
  </si>
  <si>
    <t>SONIA CASTILLO GERALDO</t>
  </si>
  <si>
    <t>CLARIVEL CASTRO</t>
  </si>
  <si>
    <t>ENC. DPTO. DE RECURSOS HUMANO</t>
  </si>
  <si>
    <t>DEBRA STEPHANIE HERNANDEZ MORALES</t>
  </si>
  <si>
    <t>ANALISTA DE RECURSOS HUMANOS</t>
  </si>
  <si>
    <t>JOSE AMAURIS NOBLE JIMENEZ</t>
  </si>
  <si>
    <t>RUT SOLANGE GUZMAN ADAMES</t>
  </si>
  <si>
    <t>Departamento de Planificación y Desarrollo</t>
  </si>
  <si>
    <t>División Contabilidad</t>
  </si>
  <si>
    <t>MARIA TERESA LEON PAULINO DE RODRIGUEZ</t>
  </si>
  <si>
    <t xml:space="preserve">TÉCNICO ADMINISTRATIVO         </t>
  </si>
  <si>
    <t>División de Desarrollo Institucional y Calidad en la Gestión</t>
  </si>
  <si>
    <t>CRONNY MABEL PEREZ  PEREZ</t>
  </si>
  <si>
    <t>ENC. INTERINA DEPTO. DE DESARROLLO INSTITUCIONAL Y CALIDAD</t>
  </si>
  <si>
    <t>ANA LUISA ROMERO</t>
  </si>
  <si>
    <t>ANALISTA DE DESARROLLO INSTITUCIONAL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</si>
  <si>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</si>
  <si>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</si>
  <si>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</si>
  <si>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</si>
  <si>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</si>
  <si>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PORFIRIO ANTONIO RODRIGUEZ GOMEZ</t>
  </si>
  <si>
    <t>SOPORTE TECNICO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</si>
  <si>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</si>
  <si>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</si>
  <si>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</si>
  <si>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</si>
  <si>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</si>
  <si>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</si>
  <si>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SHAMIR ENMANUEL MEDINA GUZMAN</t>
  </si>
  <si>
    <t>Departamento Administrativo Financiero</t>
  </si>
  <si>
    <t>CATALINA FELIZ TERRERO</t>
  </si>
  <si>
    <t>ENC. ADMINISTRATIVO Y FINANCIERO</t>
  </si>
  <si>
    <t>Sección de Presupuesto</t>
  </si>
  <si>
    <t>JUANA MARIA RODRIGUEZ GARCIA</t>
  </si>
  <si>
    <t>División de Contabilidad</t>
  </si>
  <si>
    <t>EMILIANO DEL ROSARIO GENAO</t>
  </si>
  <si>
    <t>CONTADOR</t>
  </si>
  <si>
    <t>ALBA IRIS PEÑA MARRERO</t>
  </si>
  <si>
    <t>SOPORTE ADMINISTRATIVO</t>
  </si>
  <si>
    <t>IVIS NEWILL MONTERO MATOS</t>
  </si>
  <si>
    <t>AUXILIAR ADMINISTRATIVO 1</t>
  </si>
  <si>
    <t>División Administrativa</t>
  </si>
  <si>
    <t>SUSANA DURAN SANCHEZ</t>
  </si>
  <si>
    <t>RECEPCIONISTA</t>
  </si>
  <si>
    <t>FATIMA DEL ROSARIO MESA BATISTA</t>
  </si>
  <si>
    <t>NICOLAS SALAS GRAJALES</t>
  </si>
  <si>
    <t>AUXILIAR ADMINISTRATIVO</t>
  </si>
  <si>
    <t>VICTOR ALFONSO MORILLO GONZALEZ</t>
  </si>
  <si>
    <t>RHINA YOMIRA PEÑA BELLO</t>
  </si>
  <si>
    <t>SANTA TERESA LOPEZ FELIZ</t>
  </si>
  <si>
    <t>DEURI LARA SUAREZ</t>
  </si>
  <si>
    <t>LLUMERQUI ANTONIO LEDESMA DIAZ</t>
  </si>
  <si>
    <t>DOMINGA REYNOSO</t>
  </si>
  <si>
    <t>ALEXANDRA ACOSTA</t>
  </si>
  <si>
    <t>Sección de Compras y Contrataciones</t>
  </si>
  <si>
    <t>KEICI ORTIZ BATISTA</t>
  </si>
  <si>
    <t>TECNICO DE COMPRAS</t>
  </si>
  <si>
    <t>Sección de Servicios Generales</t>
  </si>
  <si>
    <t>ANTONIO VENTURA</t>
  </si>
  <si>
    <t>ANA HILDA RAMIREZ MELLA</t>
  </si>
  <si>
    <t>CONSERJE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</si>
  <si>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</si>
  <si>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</si>
  <si>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</si>
  <si>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</si>
  <si>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</si>
  <si>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</si>
  <si>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</si>
  <si>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ANDRES RIVAS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</si>
  <si>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</si>
  <si>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</si>
  <si>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</si>
  <si>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</si>
  <si>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</si>
  <si>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</si>
  <si>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</si>
  <si>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</si>
  <si>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KELVIN REVI ALMANZAR</t>
  </si>
  <si>
    <t>SACHARY LORENZO MERCEDES</t>
  </si>
  <si>
    <t>CHOFER DEL DIRECTOR</t>
  </si>
  <si>
    <t>ERICKA LORENZO DE LA ROSA</t>
  </si>
  <si>
    <t>BRYAN ANEURYS CABRERA RODRÍGUEZ</t>
  </si>
  <si>
    <t xml:space="preserve">CHOFER         </t>
  </si>
  <si>
    <t>RANDY ANTHONY MARTINEZ LEYBA</t>
  </si>
  <si>
    <t>Almacen</t>
  </si>
  <si>
    <t>JERSON RIVERA FIGUEREO</t>
  </si>
  <si>
    <t>SUPERVISOR DE ALMACEN Y SUMINISTROS</t>
  </si>
  <si>
    <t xml:space="preserve">Departamento de Formación Docente </t>
  </si>
  <si>
    <t>WILKANIA YASSIEL PEÑA ROJAS</t>
  </si>
  <si>
    <t>MARIA ALEJANDRINA MELENDEZ GERALDO</t>
  </si>
  <si>
    <t xml:space="preserve">AUXILIAR ADMINISTRATIVO         </t>
  </si>
  <si>
    <t>ROSA MARIA BONILLA MONTERO</t>
  </si>
  <si>
    <t>Sub-Capitulo: 01</t>
  </si>
  <si>
    <t>UE:
0002</t>
  </si>
  <si>
    <t>Sub-Programa 
02</t>
  </si>
  <si>
    <t>Proyecto 
0</t>
  </si>
  <si>
    <t>Actividad: 0002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</si>
  <si>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</si>
  <si>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</si>
  <si>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</si>
  <si>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</si>
  <si>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</si>
  <si>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BIENVENIDO ROSARIO CEBALLOS (Santiago de los Caballeros)</t>
  </si>
  <si>
    <t>COORDINADOR ACADEMICO</t>
  </si>
  <si>
    <t>NANCY MIGUELINA DRULLARD FELIZ</t>
  </si>
  <si>
    <t xml:space="preserve">COORDINADOR ACADÉMICO         </t>
  </si>
  <si>
    <t>HILDA ARASELIS CASTRO HUGGINS</t>
  </si>
  <si>
    <t>ANALISTA DE ACREDITACION Y CERTIFICACION</t>
  </si>
  <si>
    <t>HEIDI CAROLINA DE LA CRUZ</t>
  </si>
  <si>
    <t>Departamento Tecnico Academico</t>
  </si>
  <si>
    <t>IAN CRISTIAN SOTO FELIX</t>
  </si>
  <si>
    <t xml:space="preserve">AUXILIAR ADMINISTRATIVO </t>
  </si>
  <si>
    <t>LEOPOLDO FIDEL GRULLON GUZMAN</t>
  </si>
  <si>
    <t>SOPORTE USUARIO I</t>
  </si>
  <si>
    <t xml:space="preserve">ESTHER WONG ALCANTARA </t>
  </si>
  <si>
    <t>ENC. DEPARTAMENTO ACREDITACION</t>
  </si>
  <si>
    <t xml:space="preserve">DEILIN MATOS </t>
  </si>
  <si>
    <t>DEILIN RICARDO MATOS CARRASCO</t>
  </si>
  <si>
    <t>AUXILIAR ACADEMICO</t>
  </si>
  <si>
    <t>RUDELANIA FRIAS NIVAR</t>
  </si>
  <si>
    <t>RIXI ALONDRA MELO AQUINO</t>
  </si>
  <si>
    <t>ALBERT MANUEL FIGUEREO RINCON</t>
  </si>
  <si>
    <t>PAOLA SCARLA DIAZ ROSARIO</t>
  </si>
  <si>
    <t>LEA PAULINO MORALES</t>
  </si>
  <si>
    <t>JULANY VALENTINA CUESTA GUZMAN</t>
  </si>
  <si>
    <t>COORDINADOR TECNICO GRAL.</t>
  </si>
  <si>
    <t>División de Desarrollo Curricular y Docente</t>
  </si>
  <si>
    <t>LUZ MARIA BATISTA GALVAN</t>
  </si>
  <si>
    <t>COORDINADORA CAPAC. Y DESARROLLO</t>
  </si>
  <si>
    <t>CESAR JOEL PERALTA SUERO</t>
  </si>
  <si>
    <t>BERTHA LIDIA ESPINOSA PEREZ</t>
  </si>
  <si>
    <t>ENC. DIVISION DE GESTION DE ADMISION ACADEMICA</t>
  </si>
  <si>
    <t>ANA PATRICIA CASTRO MENDOZA</t>
  </si>
  <si>
    <t>División de Extensiones</t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</si>
  <si>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</si>
  <si>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</si>
  <si>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</si>
  <si>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t>EURIDICE WALKIRIA DIAZ LIRANZO</t>
  </si>
  <si>
    <r>
      <t xml:space="preserve">BELLANIRIS SANTOS REYES </t>
    </r>
    <r>
      <rPr>
        <i/>
        <sz val="12"/>
        <color rgb="FF000000"/>
        <rFont val="Segoe UI "/>
      </rPr>
      <t>(La Vega)</t>
    </r>
  </si>
  <si>
    <t>SADAN SEBASTIAN SURIEL DELORBE</t>
  </si>
  <si>
    <r>
      <t xml:space="preserve">YORCITO MATOS SANTOS </t>
    </r>
    <r>
      <rPr>
        <i/>
        <sz val="12"/>
        <color rgb="FF000000"/>
        <rFont val="Segoe UI 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</si>
  <si>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</si>
  <si>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</si>
  <si>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</si>
  <si>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PAMELA ARACHE</t>
  </si>
  <si>
    <t>Departamento de Recursos Formativos Digitales</t>
  </si>
  <si>
    <t>ALEXANDER RAMOS PEREZ</t>
  </si>
  <si>
    <t>SOPORTE INFORMATICO</t>
  </si>
  <si>
    <t>División de Admisión e Información</t>
  </si>
  <si>
    <t>ISAAC ESPINOSA GUZMAN</t>
  </si>
  <si>
    <t>JENCY IVERSON CARABALLO GUZMAN</t>
  </si>
  <si>
    <t>División de Coordinación de Profesionalización</t>
  </si>
  <si>
    <t>ELIZABETH ANJINETH TRONCOSO FIGUEROA</t>
  </si>
  <si>
    <t>ABOGADO (A) I</t>
  </si>
  <si>
    <t>MIRIAM CAMBERO MARTE</t>
  </si>
  <si>
    <t>ENC. DIVISION ADMISION Y REGISTRO ACADEMICO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</si>
  <si>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</si>
  <si>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</si>
  <si>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</si>
  <si>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</si>
  <si>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 SR. LLUMERQUI ANTONIO LEDESMA DÍAZ</t>
  </si>
  <si>
    <t>SRA. CATALINA FELIZ TERRERO</t>
  </si>
  <si>
    <t>SR. CRISTIAN SANCHEZ REYES</t>
  </si>
  <si>
    <t xml:space="preserve">                                     AUXILIAR ADMINISTRATIVO</t>
  </si>
  <si>
    <t>ENC. ADMINISTRATIVO FINANCIERO</t>
  </si>
  <si>
    <t>TOTAL INGRESOS</t>
  </si>
  <si>
    <t>OTRO DESC</t>
  </si>
  <si>
    <t>TOTAL DESC</t>
  </si>
  <si>
    <t>TOTAL NETO</t>
  </si>
  <si>
    <t>FIJO totales 2024</t>
  </si>
  <si>
    <t xml:space="preserve">INTERINO totales </t>
  </si>
  <si>
    <t>TOTALES GENERAL</t>
  </si>
  <si>
    <t>KATHIA VELEZ RAMIREZ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</si>
  <si>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AGOSTO 2024</t>
    </r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</si>
  <si>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</si>
  <si>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</si>
  <si>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</si>
  <si>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</si>
  <si>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</si>
  <si>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</si>
  <si>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</si>
  <si>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</si>
  <si>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TECNICO ADMINISTRATIVO</t>
  </si>
  <si>
    <t>01/10/2022- 01/04/2023</t>
  </si>
  <si>
    <t>ARMANDO JOSE RABASSA ROSARIO</t>
  </si>
  <si>
    <t>DISEÑADOR GRAFICO</t>
  </si>
  <si>
    <t xml:space="preserve">                           </t>
  </si>
  <si>
    <t>DIANA STEFANY MARCANO TAVAREZ</t>
  </si>
  <si>
    <t>ENC. RECURSOS HUMANOS</t>
  </si>
  <si>
    <t>03/09/2022- 03/03/2023</t>
  </si>
  <si>
    <t>DEPARTAMENTO DE FORMACIÓN DOCENTE</t>
  </si>
  <si>
    <t>MASSIEL ALEYKA RAMÍREZ DE LOS SANTOS</t>
  </si>
  <si>
    <t xml:space="preserve">Analista de Programación Académica         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</si>
  <si>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</si>
  <si>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</si>
  <si>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</si>
  <si>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</si>
  <si>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</si>
  <si>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</si>
  <si>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</si>
  <si>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</si>
  <si>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</si>
  <si>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</si>
  <si>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</si>
  <si>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</si>
  <si>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</si>
  <si>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</si>
  <si>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</si>
  <si>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</si>
  <si>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</si>
  <si>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01/08/2022- 01/02/2023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</si>
  <si>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</si>
  <si>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</si>
  <si>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</si>
  <si>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</si>
  <si>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</si>
  <si>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</si>
  <si>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</si>
  <si>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</si>
  <si>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</si>
  <si>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</si>
  <si>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</si>
  <si>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</si>
  <si>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</si>
  <si>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</si>
  <si>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DIVISIÓN DE DESARROLLO CURRICULAR Y DOCENTE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</si>
  <si>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</si>
  <si>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</si>
  <si>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</si>
  <si>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</si>
  <si>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</si>
  <si>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</si>
  <si>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</si>
  <si>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</si>
  <si>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</si>
  <si>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</si>
  <si>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</si>
  <si>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</si>
  <si>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</si>
  <si>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</si>
  <si>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</si>
  <si>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</si>
  <si>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NÓMINA  DE PERSONAL DE PERÍODO PROBATORIO INGRESO A CARRERA CORRESPONDIENTE AL MES DE AGOSTO 2024</t>
  </si>
  <si>
    <t xml:space="preserve">Cuenta: 2.1.1.2.05 </t>
  </si>
  <si>
    <t>Direccion General</t>
  </si>
  <si>
    <t xml:space="preserve">ANALISTA DE COMPRAS Y CONTRATACIONES     </t>
  </si>
  <si>
    <t>Período Probatorio Ingreso a Carrera</t>
  </si>
  <si>
    <t xml:space="preserve">                                            SR. LLUMERQUI ANTONIO LEDESMA DÍAZ</t>
  </si>
  <si>
    <t xml:space="preserve">                             AUXILIAR ADMINISTRATIVO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</si>
  <si>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AGOSTO 2024</t>
    </r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</si>
  <si>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</si>
  <si>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</si>
  <si>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</si>
  <si>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</si>
  <si>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</si>
  <si>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</si>
  <si>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</si>
  <si>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</si>
  <si>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</si>
  <si>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</si>
  <si>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</si>
  <si>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</si>
  <si>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</si>
  <si>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</si>
  <si>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</si>
  <si>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</si>
  <si>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</si>
  <si>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>FELIX MANUEL DE LA ROSA MOTA</t>
  </si>
  <si>
    <t xml:space="preserve">SEGURIDAD DEL DESPACHO         </t>
  </si>
  <si>
    <t>WANYI SANCHEZ NUÑEZ</t>
  </si>
  <si>
    <t>INSTITUTO NACIONAL DE ADMINISTRACIÓN PÚBLICA 
(INAP)
NÓMINA  DE PERSONAL DE TRÁMITE DE PENSIÓN CORRESPONDIENTE AL MES DE AGOSTO 2024</t>
  </si>
  <si>
    <t>Cuenta: 2.1.1.3.0.1</t>
  </si>
  <si>
    <t>ALFONSO PEREZ Y PEREZ</t>
  </si>
  <si>
    <t>ENCARGADO DE LA DIVISION DE CONTABILIDAD</t>
  </si>
  <si>
    <t>TRAMITE DE PENSION</t>
  </si>
  <si>
    <t xml:space="preserve">                                                   SR. LLUMERQUI ANTONIO LEDESMA DÍAZ</t>
  </si>
  <si>
    <t xml:space="preserve">   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</si>
</sst>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1C0A]#,##0.00;\-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164" fontId="1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164" fontId="12" fillId="0" borderId="0" xfId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4" fontId="0" fillId="0" borderId="0" xfId="0" applyNumberFormat="1"/>
    <xf numFmtId="164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164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164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64" fontId="11" fillId="0" borderId="2" xfId="1" applyFont="1" applyFill="1" applyBorder="1" applyAlignment="1">
      <alignment horizontal="right" vertical="center" wrapText="1"/>
    </xf>
    <xf numFmtId="164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4" fontId="12" fillId="0" borderId="2" xfId="1" applyFont="1" applyFill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/>
    </xf>
    <xf numFmtId="164" fontId="11" fillId="0" borderId="2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right" vertical="center" wrapText="1"/>
    </xf>
    <xf numFmtId="164" fontId="12" fillId="0" borderId="2" xfId="1" applyFont="1" applyFill="1" applyBorder="1" applyAlignment="1">
      <alignment vertical="center" wrapText="1"/>
    </xf>
    <xf numFmtId="164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164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164" fontId="11" fillId="3" borderId="2" xfId="1" applyFont="1" applyFill="1" applyBorder="1" applyAlignment="1">
      <alignment horizontal="left" vertical="center" wrapText="1"/>
    </xf>
    <xf numFmtId="164" fontId="11" fillId="3" borderId="2" xfId="1" applyFont="1" applyFill="1" applyBorder="1" applyAlignment="1">
      <alignment horizontal="center" vertical="center" wrapText="1"/>
    </xf>
    <xf numFmtId="164" fontId="12" fillId="3" borderId="2" xfId="1" applyFont="1" applyFill="1" applyBorder="1" applyAlignment="1">
      <alignment horizontal="right" vertical="center" wrapText="1"/>
    </xf>
    <xf numFmtId="164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164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164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11" fillId="0" borderId="2" xfId="1" applyFont="1" applyFill="1" applyBorder="1" applyAlignment="1">
      <alignment horizontal="left" vertical="center" wrapText="1"/>
    </xf>
    <xf numFmtId="164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3" fontId="0" fillId="5" borderId="0" xfId="0" applyNumberFormat="1" applyFill="1"/>
    <xf numFmtId="0" fontId="17" fillId="5" borderId="2" xfId="0" applyFont="1" applyFill="1" applyBorder="1"/>
    <xf numFmtId="164" fontId="11" fillId="5" borderId="2" xfId="1" applyFont="1" applyFill="1" applyBorder="1" applyAlignment="1">
      <alignment horizontal="right" vertical="center" wrapText="1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3" fontId="17" fillId="5" borderId="2" xfId="0" applyNumberFormat="1" applyFont="1" applyFill="1" applyBorder="1"/>
    <xf numFmtId="4" fontId="17" fillId="5" borderId="2" xfId="0" applyNumberFormat="1" applyFont="1" applyFill="1" applyBorder="1"/>
    <xf numFmtId="4" fontId="0" fillId="5" borderId="0" xfId="0" applyNumberFormat="1" applyFill="1"/>
    <xf numFmtId="4" fontId="0" fillId="5" borderId="4" xfId="0" applyNumberFormat="1" applyFill="1" applyBorder="1"/>
    <xf numFmtId="164" fontId="0" fillId="5" borderId="0" xfId="1" applyFont="1" applyFill="1"/>
    <xf numFmtId="164" fontId="0" fillId="5" borderId="0" xfId="0" applyNumberFormat="1" applyFill="1"/>
    <xf numFmtId="164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/>
    </xf>
    <xf numFmtId="4" fontId="11" fillId="5" borderId="0" xfId="0" applyNumberFormat="1" applyFont="1" applyFill="1" applyAlignment="1">
      <alignment vertical="center"/>
    </xf>
    <xf numFmtId="0" fontId="17" fillId="5" borderId="0" xfId="0" applyFont="1" applyFill="1"/>
    <xf numFmtId="3" fontId="17" fillId="5" borderId="0" xfId="0" applyNumberFormat="1" applyFont="1" applyFill="1"/>
    <xf numFmtId="4" fontId="17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6" fillId="5" borderId="0" xfId="0" applyFont="1" applyFill="1"/>
    <xf numFmtId="164" fontId="0" fillId="5" borderId="0" xfId="1" applyFont="1" applyFill="1" applyAlignment="1">
      <alignment horizontal="right"/>
    </xf>
    <xf numFmtId="4" fontId="0" fillId="5" borderId="0" xfId="0" applyNumberFormat="1" applyFill="1" applyAlignment="1">
      <alignment horizontal="left"/>
    </xf>
    <xf numFmtId="4" fontId="6" fillId="5" borderId="0" xfId="0" applyNumberFormat="1" applyFont="1" applyFill="1"/>
    <xf numFmtId="164" fontId="12" fillId="5" borderId="2" xfId="1" applyFont="1" applyFill="1" applyBorder="1" applyAlignment="1">
      <alignment horizontal="center" vertical="center" wrapText="1"/>
    </xf>
    <xf numFmtId="2" fontId="12" fillId="5" borderId="2" xfId="1" applyNumberFormat="1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left"/>
    </xf>
    <xf numFmtId="4" fontId="18" fillId="5" borderId="2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164" fontId="0" fillId="5" borderId="2" xfId="1" applyFont="1" applyFill="1" applyBorder="1"/>
    <xf numFmtId="164" fontId="12" fillId="0" borderId="0" xfId="1" applyFont="1" applyFill="1" applyBorder="1" applyAlignment="1">
      <alignment vertical="center" wrapText="1"/>
    </xf>
    <xf numFmtId="164" fontId="12" fillId="0" borderId="0" xfId="1" applyFont="1" applyBorder="1" applyAlignment="1">
      <alignment horizontal="left" vertical="center" wrapText="1"/>
    </xf>
    <xf numFmtId="164" fontId="12" fillId="0" borderId="0" xfId="1" applyFont="1" applyBorder="1" applyAlignment="1">
      <alignment horizontal="center" vertical="center"/>
    </xf>
    <xf numFmtId="164" fontId="12" fillId="0" borderId="0" xfId="1" applyFont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right" vertical="center" wrapText="1"/>
    </xf>
    <xf numFmtId="164" fontId="12" fillId="3" borderId="0" xfId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1" fillId="0" borderId="0" xfId="1" applyFont="1" applyFill="1" applyBorder="1" applyAlignment="1">
      <alignment horizontal="right" vertical="center" wrapText="1"/>
    </xf>
    <xf numFmtId="164" fontId="11" fillId="0" borderId="0" xfId="1" applyFont="1" applyAlignment="1">
      <alignment horizontal="right" vertical="center" wrapText="1"/>
    </xf>
    <xf numFmtId="164" fontId="12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left" vertical="center"/>
    </xf>
    <xf numFmtId="164" fontId="12" fillId="0" borderId="0" xfId="1" applyFont="1" applyAlignment="1">
      <alignment horizontal="left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164" fontId="12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2" fillId="0" borderId="23" xfId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9" fillId="0" borderId="0" xfId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/>
    </xf>
    <xf numFmtId="164" fontId="9" fillId="0" borderId="1" xfId="1" applyFont="1" applyFill="1" applyBorder="1" applyAlignment="1">
      <alignment horizontal="right" vertical="center"/>
    </xf>
    <xf numFmtId="164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4" xfId="0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2" fillId="0" borderId="0" xfId="1" applyFont="1" applyFill="1" applyBorder="1" applyAlignment="1">
      <alignment horizontal="center" vertical="center" wrapText="1"/>
    </xf>
    <xf numFmtId="164" fontId="22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8" fillId="0" borderId="28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right" vertical="center" wrapText="1" readingOrder="1"/>
    </xf>
    <xf numFmtId="2" fontId="8" fillId="0" borderId="0" xfId="1" applyNumberFormat="1" applyFont="1" applyFill="1" applyBorder="1" applyAlignment="1">
      <alignment horizontal="right" vertical="center" wrapText="1"/>
    </xf>
    <xf numFmtId="164" fontId="8" fillId="0" borderId="32" xfId="1" applyFont="1" applyFill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8" fillId="0" borderId="5" xfId="1" applyFont="1" applyFill="1" applyBorder="1" applyAlignment="1">
      <alignment horizontal="right" vertical="center" wrapText="1"/>
    </xf>
    <xf numFmtId="165" fontId="26" fillId="0" borderId="5" xfId="0" applyNumberFormat="1" applyFont="1" applyBorder="1" applyAlignment="1">
      <alignment horizontal="right" vertical="center" wrapText="1" readingOrder="1"/>
    </xf>
    <xf numFmtId="164" fontId="8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164" fontId="8" fillId="0" borderId="0" xfId="1" applyFont="1" applyFill="1" applyBorder="1" applyAlignment="1">
      <alignment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164" fontId="9" fillId="0" borderId="5" xfId="1" applyFont="1" applyFill="1" applyBorder="1" applyAlignment="1">
      <alignment horizontal="right" vertical="center" wrapText="1"/>
    </xf>
    <xf numFmtId="2" fontId="9" fillId="0" borderId="5" xfId="1" applyNumberFormat="1" applyFont="1" applyFill="1" applyBorder="1" applyAlignment="1">
      <alignment horizontal="right" vertical="center" wrapText="1"/>
    </xf>
    <xf numFmtId="164" fontId="9" fillId="0" borderId="5" xfId="1" applyFont="1" applyFill="1" applyBorder="1" applyAlignment="1">
      <alignment vertical="center" wrapText="1"/>
    </xf>
    <xf numFmtId="164" fontId="9" fillId="0" borderId="6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204510</xdr:colOff>
      <xdr:row>0</xdr:row>
      <xdr:rowOff>54029</xdr:rowOff>
    </xdr:from>
    <xdr:to>
      <xdr:col>1</xdr:col>
      <xdr:colOff>557894</xdr:colOff>
      <xdr:row>5</xdr:row>
      <xdr:rowOff>81644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10" y="54029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2136321</xdr:colOff>
      <xdr:row>195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195</xdr:row>
      <xdr:rowOff>0</xdr:rowOff>
    </xdr:from>
    <xdr:to>
      <xdr:col>11</xdr:col>
      <xdr:colOff>1055915</xdr:colOff>
      <xdr:row>195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195</xdr:row>
      <xdr:rowOff>0</xdr:rowOff>
    </xdr:from>
    <xdr:to>
      <xdr:col>5</xdr:col>
      <xdr:colOff>394607</xdr:colOff>
      <xdr:row>195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76</xdr:row>
      <xdr:rowOff>1</xdr:rowOff>
    </xdr:from>
    <xdr:to>
      <xdr:col>6</xdr:col>
      <xdr:colOff>369868</xdr:colOff>
      <xdr:row>76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EC59EF9-2C61-47B1-B732-893DEFB1ED13}"/>
            </a:ext>
          </a:extLst>
        </xdr:cNvPr>
        <xdr:cNvCxnSpPr/>
      </xdr:nvCxnSpPr>
      <xdr:spPr>
        <a:xfrm flipV="1">
          <a:off x="9977531" y="291846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0</xdr:rowOff>
    </xdr:from>
    <xdr:to>
      <xdr:col>1</xdr:col>
      <xdr:colOff>1428750</xdr:colOff>
      <xdr:row>76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1265D15-0CF7-4726-B3B2-7D654BF125A9}"/>
            </a:ext>
          </a:extLst>
        </xdr:cNvPr>
        <xdr:cNvCxnSpPr/>
      </xdr:nvCxnSpPr>
      <xdr:spPr>
        <a:xfrm>
          <a:off x="0" y="291846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1191652</xdr:colOff>
      <xdr:row>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2376E2-2483-45A5-B1F0-A5BB7D2B9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76</xdr:row>
      <xdr:rowOff>0</xdr:rowOff>
    </xdr:from>
    <xdr:to>
      <xdr:col>12</xdr:col>
      <xdr:colOff>105117</xdr:colOff>
      <xdr:row>76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464BE75-F999-40DD-97BB-936EBF665AF9}"/>
            </a:ext>
          </a:extLst>
        </xdr:cNvPr>
        <xdr:cNvCxnSpPr/>
      </xdr:nvCxnSpPr>
      <xdr:spPr>
        <a:xfrm flipV="1">
          <a:off x="18218604" y="291846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19</xdr:row>
      <xdr:rowOff>1</xdr:rowOff>
    </xdr:from>
    <xdr:to>
      <xdr:col>7</xdr:col>
      <xdr:colOff>369868</xdr:colOff>
      <xdr:row>19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DED60BD-6D0E-4E97-8357-68AD1C89DDBA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821CB2-F2E0-49E0-943E-C155F2FA3858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19</xdr:row>
      <xdr:rowOff>0</xdr:rowOff>
    </xdr:from>
    <xdr:to>
      <xdr:col>13</xdr:col>
      <xdr:colOff>105117</xdr:colOff>
      <xdr:row>19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C69B95A-1037-4E66-9987-B057BEA1EB12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4</xdr:row>
      <xdr:rowOff>81643</xdr:rowOff>
    </xdr:from>
    <xdr:to>
      <xdr:col>2</xdr:col>
      <xdr:colOff>247651</xdr:colOff>
      <xdr:row>8</xdr:row>
      <xdr:rowOff>125274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A1DD0B-9437-4751-B9A0-6E3440FA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843643"/>
          <a:ext cx="914400" cy="805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1728107</xdr:colOff>
      <xdr:row>28</xdr:row>
      <xdr:rowOff>1</xdr:rowOff>
    </xdr:from>
    <xdr:to>
      <xdr:col>6</xdr:col>
      <xdr:colOff>369868</xdr:colOff>
      <xdr:row>28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B26473C-4B91-44ED-9719-1727489675BA}"/>
            </a:ext>
          </a:extLst>
        </xdr:cNvPr>
        <xdr:cNvCxnSpPr/>
      </xdr:nvCxnSpPr>
      <xdr:spPr>
        <a:xfrm flipV="1">
          <a:off x="8824232" y="10248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28</xdr:row>
      <xdr:rowOff>0</xdr:rowOff>
    </xdr:from>
    <xdr:to>
      <xdr:col>1</xdr:col>
      <xdr:colOff>1932214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21E6C06-490D-41BE-B791-BD566E6FD957}"/>
            </a:ext>
          </a:extLst>
        </xdr:cNvPr>
        <xdr:cNvCxnSpPr/>
      </xdr:nvCxnSpPr>
      <xdr:spPr>
        <a:xfrm>
          <a:off x="40821" y="10248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28</xdr:row>
      <xdr:rowOff>0</xdr:rowOff>
    </xdr:from>
    <xdr:to>
      <xdr:col>12</xdr:col>
      <xdr:colOff>105117</xdr:colOff>
      <xdr:row>28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D74DC31-ED00-4DED-BFC4-2B510D306A0A}"/>
            </a:ext>
          </a:extLst>
        </xdr:cNvPr>
        <xdr:cNvCxnSpPr/>
      </xdr:nvCxnSpPr>
      <xdr:spPr>
        <a:xfrm flipV="1">
          <a:off x="16237404" y="10248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95251</xdr:colOff>
      <xdr:row>2</xdr:row>
      <xdr:rowOff>81643</xdr:rowOff>
    </xdr:from>
    <xdr:to>
      <xdr:col>1</xdr:col>
      <xdr:colOff>457201</xdr:colOff>
      <xdr:row>7</xdr:row>
      <xdr:rowOff>119398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20884B-BCAA-47E2-A5A1-95B7856B2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462643"/>
          <a:ext cx="1123950" cy="990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18</xdr:row>
      <xdr:rowOff>1</xdr:rowOff>
    </xdr:from>
    <xdr:to>
      <xdr:col>6</xdr:col>
      <xdr:colOff>369868</xdr:colOff>
      <xdr:row>18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2A8B1F8-D767-4DAF-AFC3-FC00D43D6F55}"/>
            </a:ext>
          </a:extLst>
        </xdr:cNvPr>
        <xdr:cNvCxnSpPr/>
      </xdr:nvCxnSpPr>
      <xdr:spPr>
        <a:xfrm flipV="1">
          <a:off x="8620125" y="6534151"/>
          <a:ext cx="2617768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18</xdr:row>
      <xdr:rowOff>0</xdr:rowOff>
    </xdr:from>
    <xdr:to>
      <xdr:col>1</xdr:col>
      <xdr:colOff>2789464</xdr:colOff>
      <xdr:row>18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B9D9A51-B425-43F1-B2BD-8CCEA036385A}"/>
            </a:ext>
          </a:extLst>
        </xdr:cNvPr>
        <xdr:cNvCxnSpPr/>
      </xdr:nvCxnSpPr>
      <xdr:spPr>
        <a:xfrm>
          <a:off x="40821" y="6534150"/>
          <a:ext cx="3996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18</xdr:row>
      <xdr:rowOff>0</xdr:rowOff>
    </xdr:from>
    <xdr:to>
      <xdr:col>12</xdr:col>
      <xdr:colOff>105117</xdr:colOff>
      <xdr:row>18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3A654-CB4F-4203-AD67-B3AA2779BFE0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95251</xdr:colOff>
      <xdr:row>3</xdr:row>
      <xdr:rowOff>81643</xdr:rowOff>
    </xdr:from>
    <xdr:to>
      <xdr:col>1</xdr:col>
      <xdr:colOff>57151</xdr:colOff>
      <xdr:row>6</xdr:row>
      <xdr:rowOff>147934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824300-2B01-47DE-92FF-AE421496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653143"/>
          <a:ext cx="723900" cy="637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4"/>
  <sheetViews>
    <sheetView zoomScale="70" zoomScaleNormal="70" zoomScaleSheetLayoutView="35" workbookViewId="0">
      <selection activeCell="M10" sqref="M10"/>
    </sheetView>
  </sheetViews>
  <sheetFormatPr defaultColWidth="11.42578125" defaultRowHeight="15"/>
  <cols>
    <col min="1" max="1" width="19.28515625" style="18" customWidth="1"/>
    <col min="2" max="2" width="41.5703125" style="82" customWidth="1"/>
    <col min="3" max="3" width="41" style="82" customWidth="1"/>
    <col min="4" max="4" width="13" style="2" customWidth="1"/>
    <col min="5" max="5" width="41.5703125" style="6" customWidth="1"/>
    <col min="6" max="6" width="24" customWidth="1"/>
    <col min="7" max="7" width="18.28515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</cols>
  <sheetData>
    <row r="1" spans="1:38" ht="15" customHeight="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94"/>
      <c r="N1" s="94"/>
    </row>
    <row r="2" spans="1:38" ht="1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94"/>
      <c r="N2" s="94"/>
    </row>
    <row r="3" spans="1:38" ht="15" customHeight="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94"/>
      <c r="N3" s="94"/>
    </row>
    <row r="4" spans="1:38" ht="1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94"/>
      <c r="N4" s="94"/>
    </row>
    <row r="5" spans="1:38" ht="15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94"/>
      <c r="N5" s="94"/>
    </row>
    <row r="6" spans="1:38" ht="15" customHeight="1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94"/>
      <c r="N6" s="94"/>
    </row>
    <row r="7" spans="1:38" s="1" customFormat="1" ht="44.1" customHeight="1">
      <c r="A7" s="42" t="s">
        <v>1</v>
      </c>
      <c r="B7" s="43" t="s">
        <v>2</v>
      </c>
      <c r="C7" s="43" t="s">
        <v>3</v>
      </c>
      <c r="D7" s="42" t="s">
        <v>4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/>
      <c r="L7" s="42"/>
      <c r="M7" s="92"/>
      <c r="N7" s="92"/>
    </row>
    <row r="8" spans="1:38" ht="24.95" customHeight="1">
      <c r="A8" s="212" t="s">
        <v>11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92"/>
      <c r="N8" s="92"/>
    </row>
    <row r="9" spans="1:38" ht="30" customHeight="1">
      <c r="A9" s="42" t="s">
        <v>12</v>
      </c>
      <c r="B9" s="43" t="s">
        <v>13</v>
      </c>
      <c r="C9" s="43" t="s">
        <v>14</v>
      </c>
      <c r="D9" s="42" t="s">
        <v>15</v>
      </c>
      <c r="E9" s="42" t="s">
        <v>16</v>
      </c>
      <c r="F9" s="42" t="s">
        <v>17</v>
      </c>
      <c r="G9" s="42" t="s">
        <v>18</v>
      </c>
      <c r="H9" s="42" t="s">
        <v>19</v>
      </c>
      <c r="I9" s="42" t="s">
        <v>20</v>
      </c>
      <c r="J9" s="42" t="s">
        <v>21</v>
      </c>
      <c r="K9" s="42" t="s">
        <v>22</v>
      </c>
      <c r="L9" s="42" t="s">
        <v>23</v>
      </c>
      <c r="M9" s="92"/>
      <c r="N9" s="92"/>
    </row>
    <row r="10" spans="1:38" ht="30" customHeight="1">
      <c r="A10" s="31">
        <v>1</v>
      </c>
      <c r="B10" s="32" t="s">
        <v>24</v>
      </c>
      <c r="C10" s="32" t="s">
        <v>25</v>
      </c>
      <c r="D10" s="26" t="s">
        <v>26</v>
      </c>
      <c r="E10" s="26" t="s">
        <v>27</v>
      </c>
      <c r="F10" s="33">
        <v>70000</v>
      </c>
      <c r="G10" s="33">
        <f>F10*0.0287</f>
        <v>2009</v>
      </c>
      <c r="H10" s="33">
        <f>IF(F10&lt;75829.93,F10*0.0304,2305.23)</f>
        <v>2128</v>
      </c>
      <c r="I10" s="33">
        <v>5368.45</v>
      </c>
      <c r="J10" s="33">
        <v>125</v>
      </c>
      <c r="K10" s="33">
        <f>+G10+H10+I10+J10</f>
        <v>9630.4500000000007</v>
      </c>
      <c r="L10" s="34">
        <f t="shared" ref="L10:L16" si="0">+F10-K10</f>
        <v>60369.55</v>
      </c>
      <c r="M10" s="92"/>
      <c r="N10" s="92"/>
    </row>
    <row r="11" spans="1:38" ht="30" customHeight="1">
      <c r="A11" s="31">
        <v>2</v>
      </c>
      <c r="B11" s="32" t="s">
        <v>28</v>
      </c>
      <c r="C11" s="32" t="s">
        <v>29</v>
      </c>
      <c r="D11" s="26" t="s">
        <v>30</v>
      </c>
      <c r="E11" s="26" t="s">
        <v>31</v>
      </c>
      <c r="F11" s="33">
        <v>225000</v>
      </c>
      <c r="G11" s="33">
        <f t="shared" ref="G11:G28" si="1">F11*0.0287</f>
        <v>6457.5</v>
      </c>
      <c r="H11" s="63">
        <v>5883.16</v>
      </c>
      <c r="I11" s="33">
        <v>41318.910000000003</v>
      </c>
      <c r="J11" s="33">
        <v>27900.27</v>
      </c>
      <c r="K11" s="33">
        <f>+G11+H11+I11+J11</f>
        <v>81559.840000000011</v>
      </c>
      <c r="L11" s="34">
        <f t="shared" si="0"/>
        <v>143440.15999999997</v>
      </c>
      <c r="M11" s="92"/>
      <c r="N11" s="92"/>
    </row>
    <row r="12" spans="1:38" ht="30" customHeight="1">
      <c r="A12" s="31">
        <v>3</v>
      </c>
      <c r="B12" s="32" t="s">
        <v>32</v>
      </c>
      <c r="C12" s="32" t="s">
        <v>33</v>
      </c>
      <c r="D12" s="26" t="s">
        <v>26</v>
      </c>
      <c r="E12" s="26" t="s">
        <v>31</v>
      </c>
      <c r="F12" s="33">
        <v>160000</v>
      </c>
      <c r="G12" s="33">
        <f t="shared" si="1"/>
        <v>4592</v>
      </c>
      <c r="H12" s="63">
        <v>4864</v>
      </c>
      <c r="I12" s="33">
        <v>26218.94</v>
      </c>
      <c r="J12" s="33">
        <v>11231.23</v>
      </c>
      <c r="K12" s="33">
        <f>+G12+H12+I12+J12</f>
        <v>46906.17</v>
      </c>
      <c r="L12" s="34">
        <f t="shared" si="0"/>
        <v>113093.83</v>
      </c>
      <c r="M12" s="92"/>
      <c r="N12" s="92"/>
    </row>
    <row r="13" spans="1:38" ht="30" customHeight="1">
      <c r="A13" s="31">
        <v>4</v>
      </c>
      <c r="B13" s="85" t="s">
        <v>34</v>
      </c>
      <c r="C13" s="32" t="s">
        <v>35</v>
      </c>
      <c r="D13" s="25" t="s">
        <v>30</v>
      </c>
      <c r="E13" s="26" t="s">
        <v>36</v>
      </c>
      <c r="F13" s="33">
        <v>60000</v>
      </c>
      <c r="G13" s="33">
        <f t="shared" si="1"/>
        <v>1722</v>
      </c>
      <c r="H13" s="63">
        <v>1824</v>
      </c>
      <c r="I13" s="33">
        <v>3143.56</v>
      </c>
      <c r="J13" s="33">
        <v>2940.46</v>
      </c>
      <c r="K13" s="33">
        <f t="shared" ref="K13:K23" si="2">+G13+H13+I13+J13</f>
        <v>9630.02</v>
      </c>
      <c r="L13" s="34">
        <f t="shared" si="0"/>
        <v>50369.979999999996</v>
      </c>
      <c r="M13" s="92"/>
      <c r="N13" s="92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38" ht="30" customHeight="1">
      <c r="A14" s="31">
        <v>5</v>
      </c>
      <c r="B14" s="32" t="s">
        <v>37</v>
      </c>
      <c r="C14" s="32" t="s">
        <v>38</v>
      </c>
      <c r="D14" s="26" t="s">
        <v>30</v>
      </c>
      <c r="E14" s="35" t="s">
        <v>36</v>
      </c>
      <c r="F14" s="33">
        <v>85000</v>
      </c>
      <c r="G14" s="33">
        <f t="shared" si="1"/>
        <v>2439.5</v>
      </c>
      <c r="H14" s="63">
        <v>2584</v>
      </c>
      <c r="I14" s="33">
        <v>8148.2</v>
      </c>
      <c r="J14" s="33">
        <v>1740.46</v>
      </c>
      <c r="K14" s="33">
        <f t="shared" si="2"/>
        <v>14912.16</v>
      </c>
      <c r="L14" s="34">
        <f t="shared" si="0"/>
        <v>70087.839999999997</v>
      </c>
      <c r="M14" s="92"/>
      <c r="N14" s="92"/>
      <c r="P14" s="95"/>
      <c r="Q14" s="95"/>
      <c r="R14" s="95"/>
      <c r="S14" s="95"/>
      <c r="T14" s="95"/>
      <c r="U14" s="95"/>
      <c r="V14" s="95"/>
      <c r="W14" s="95"/>
      <c r="X14" s="95"/>
      <c r="Y14" s="95"/>
    </row>
    <row r="15" spans="1:38" ht="30" customHeight="1">
      <c r="A15" s="31">
        <v>6</v>
      </c>
      <c r="B15" s="32" t="s">
        <v>39</v>
      </c>
      <c r="C15" s="32" t="s">
        <v>40</v>
      </c>
      <c r="D15" s="26" t="s">
        <v>30</v>
      </c>
      <c r="E15" s="26" t="s">
        <v>31</v>
      </c>
      <c r="F15" s="33">
        <v>160000</v>
      </c>
      <c r="G15" s="33">
        <f t="shared" si="1"/>
        <v>4592</v>
      </c>
      <c r="H15" s="63">
        <v>4864</v>
      </c>
      <c r="I15" s="33">
        <v>25790.07</v>
      </c>
      <c r="J15" s="33">
        <v>19131.560000000001</v>
      </c>
      <c r="K15" s="33">
        <f>+G15+H15+I15+J15</f>
        <v>54377.630000000005</v>
      </c>
      <c r="L15" s="34">
        <f t="shared" si="0"/>
        <v>105622.37</v>
      </c>
      <c r="M15" s="92"/>
      <c r="N15" s="92"/>
      <c r="P15" s="95"/>
      <c r="Q15" s="95"/>
      <c r="R15" s="95"/>
      <c r="S15" s="95"/>
      <c r="T15" s="95"/>
      <c r="U15" s="95"/>
      <c r="V15" s="95"/>
      <c r="W15" s="95"/>
      <c r="X15" s="95"/>
      <c r="Y15" s="95"/>
    </row>
    <row r="16" spans="1:38" s="58" customFormat="1" ht="30" customHeight="1">
      <c r="A16" s="31">
        <v>7</v>
      </c>
      <c r="B16" s="85" t="s">
        <v>41</v>
      </c>
      <c r="C16" s="32" t="s">
        <v>42</v>
      </c>
      <c r="D16" s="25" t="s">
        <v>26</v>
      </c>
      <c r="E16" s="26" t="s">
        <v>36</v>
      </c>
      <c r="F16" s="33">
        <v>40000</v>
      </c>
      <c r="G16" s="33">
        <f t="shared" si="1"/>
        <v>1148</v>
      </c>
      <c r="H16" s="33">
        <v>1216</v>
      </c>
      <c r="I16" s="33">
        <v>442.65</v>
      </c>
      <c r="J16" s="33">
        <v>25</v>
      </c>
      <c r="K16" s="33">
        <f t="shared" si="2"/>
        <v>2831.65</v>
      </c>
      <c r="L16" s="34">
        <f t="shared" si="0"/>
        <v>37168.35</v>
      </c>
      <c r="M16" s="92"/>
      <c r="N16" s="92"/>
      <c r="O16"/>
      <c r="P16" s="95"/>
      <c r="Q16" s="213" t="s">
        <v>41</v>
      </c>
      <c r="R16" s="214"/>
      <c r="S16" s="214"/>
      <c r="T16" s="214"/>
      <c r="U16" s="214"/>
      <c r="V16" s="214"/>
      <c r="W16" s="214"/>
      <c r="X16" s="214"/>
      <c r="Y16" s="215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40" ht="30" customHeight="1">
      <c r="A17" s="31">
        <v>8</v>
      </c>
      <c r="B17" s="32" t="s">
        <v>43</v>
      </c>
      <c r="C17" s="32" t="s">
        <v>33</v>
      </c>
      <c r="D17" s="26" t="s">
        <v>26</v>
      </c>
      <c r="E17" s="26" t="s">
        <v>31</v>
      </c>
      <c r="F17" s="23">
        <v>160000</v>
      </c>
      <c r="G17" s="33">
        <f t="shared" si="1"/>
        <v>4592</v>
      </c>
      <c r="H17" s="24">
        <v>4864</v>
      </c>
      <c r="I17" s="23">
        <v>26218.94</v>
      </c>
      <c r="J17" s="23">
        <v>12211.34</v>
      </c>
      <c r="K17" s="23">
        <f>+G17+H17+I17+J17</f>
        <v>47886.28</v>
      </c>
      <c r="L17" s="27">
        <f>F17-K17</f>
        <v>112113.72</v>
      </c>
      <c r="M17" s="92"/>
      <c r="N17" s="92"/>
      <c r="P17" s="95"/>
      <c r="Q17" s="96"/>
      <c r="R17" s="96"/>
      <c r="S17" s="97" t="s">
        <v>17</v>
      </c>
      <c r="T17" s="97" t="s">
        <v>18</v>
      </c>
      <c r="U17" s="97" t="s">
        <v>19</v>
      </c>
      <c r="V17" s="97" t="s">
        <v>20</v>
      </c>
      <c r="W17" s="97" t="s">
        <v>21</v>
      </c>
      <c r="X17" s="97" t="s">
        <v>22</v>
      </c>
      <c r="Y17" s="97" t="s">
        <v>23</v>
      </c>
    </row>
    <row r="18" spans="1:40" ht="30" customHeight="1">
      <c r="A18" s="31">
        <v>9</v>
      </c>
      <c r="B18" s="32" t="s">
        <v>44</v>
      </c>
      <c r="C18" s="32" t="s">
        <v>45</v>
      </c>
      <c r="D18" s="26" t="s">
        <v>26</v>
      </c>
      <c r="E18" s="26" t="s">
        <v>31</v>
      </c>
      <c r="F18" s="23">
        <v>100000</v>
      </c>
      <c r="G18" s="33">
        <f t="shared" si="1"/>
        <v>2870</v>
      </c>
      <c r="H18" s="24">
        <v>3040</v>
      </c>
      <c r="I18" s="23">
        <v>11676.57</v>
      </c>
      <c r="J18" s="23">
        <v>1740.46</v>
      </c>
      <c r="K18" s="23">
        <f t="shared" si="2"/>
        <v>19327.03</v>
      </c>
      <c r="L18" s="27">
        <f>F18-K18</f>
        <v>80672.97</v>
      </c>
      <c r="M18" s="92"/>
      <c r="N18" s="92"/>
      <c r="O18" s="22"/>
      <c r="P18" s="98"/>
      <c r="Q18" s="96"/>
      <c r="R18" s="99" t="s">
        <v>46</v>
      </c>
      <c r="S18" s="100">
        <v>35000</v>
      </c>
      <c r="T18" s="101">
        <v>1004.5</v>
      </c>
      <c r="U18" s="101">
        <v>1064</v>
      </c>
      <c r="V18" s="101">
        <v>0</v>
      </c>
      <c r="W18" s="101">
        <v>25</v>
      </c>
      <c r="X18" s="102">
        <v>2093.5</v>
      </c>
      <c r="Y18" s="101">
        <v>32906.5</v>
      </c>
    </row>
    <row r="19" spans="1:40" ht="30" customHeight="1">
      <c r="A19" s="31">
        <v>10</v>
      </c>
      <c r="B19" s="32" t="s">
        <v>47</v>
      </c>
      <c r="C19" s="32" t="s">
        <v>48</v>
      </c>
      <c r="D19" s="26" t="s">
        <v>26</v>
      </c>
      <c r="E19" s="35" t="s">
        <v>36</v>
      </c>
      <c r="F19" s="33">
        <v>60000</v>
      </c>
      <c r="G19" s="33">
        <f t="shared" si="1"/>
        <v>1722</v>
      </c>
      <c r="H19" s="33">
        <v>1824</v>
      </c>
      <c r="I19" s="33">
        <v>3486.65</v>
      </c>
      <c r="J19" s="33">
        <v>25</v>
      </c>
      <c r="K19" s="33">
        <f>+G19+H19+I19+J19</f>
        <v>7057.65</v>
      </c>
      <c r="L19" s="27">
        <f>F19-K19</f>
        <v>52942.35</v>
      </c>
      <c r="M19" s="92"/>
      <c r="N19" s="92"/>
      <c r="P19" s="95"/>
      <c r="Q19" s="96"/>
      <c r="R19" s="99" t="s">
        <v>49</v>
      </c>
      <c r="S19" s="100">
        <v>5000</v>
      </c>
      <c r="T19" s="101">
        <v>143.5</v>
      </c>
      <c r="U19" s="101">
        <v>152</v>
      </c>
      <c r="V19" s="101">
        <v>442.65</v>
      </c>
      <c r="W19" s="101">
        <v>0</v>
      </c>
      <c r="X19" s="101">
        <v>738.15</v>
      </c>
      <c r="Y19" s="101">
        <v>4261.8500000000004</v>
      </c>
    </row>
    <row r="20" spans="1:40" ht="30" customHeight="1">
      <c r="A20" s="31">
        <v>11</v>
      </c>
      <c r="B20" s="32" t="s">
        <v>50</v>
      </c>
      <c r="C20" s="32" t="s">
        <v>38</v>
      </c>
      <c r="D20" s="26" t="s">
        <v>30</v>
      </c>
      <c r="E20" s="35" t="s">
        <v>36</v>
      </c>
      <c r="F20" s="33">
        <v>90000</v>
      </c>
      <c r="G20" s="33">
        <f t="shared" si="1"/>
        <v>2583</v>
      </c>
      <c r="H20" s="33">
        <v>2736</v>
      </c>
      <c r="I20" s="33">
        <v>9753.19</v>
      </c>
      <c r="J20" s="33">
        <v>1488.3</v>
      </c>
      <c r="K20" s="33">
        <f t="shared" si="2"/>
        <v>16560.490000000002</v>
      </c>
      <c r="L20" s="34">
        <f>F20-K20</f>
        <v>73439.509999999995</v>
      </c>
      <c r="M20" s="92"/>
      <c r="N20" s="92"/>
      <c r="P20" s="95"/>
      <c r="Q20" s="96"/>
      <c r="R20" s="99" t="s">
        <v>51</v>
      </c>
      <c r="S20" s="103">
        <f>+S18+S19</f>
        <v>40000</v>
      </c>
      <c r="T20" s="104">
        <f>T18+T19</f>
        <v>1148</v>
      </c>
      <c r="U20" s="104">
        <f>U18+U19</f>
        <v>1216</v>
      </c>
      <c r="V20" s="104">
        <f>+V18+V19</f>
        <v>442.65</v>
      </c>
      <c r="W20" s="104">
        <f>W18+W19</f>
        <v>25</v>
      </c>
      <c r="X20" s="104">
        <f>+X18+X19</f>
        <v>2831.65</v>
      </c>
      <c r="Y20" s="104">
        <f>+Y18+Y19</f>
        <v>37168.35</v>
      </c>
    </row>
    <row r="21" spans="1:40" ht="30" customHeight="1">
      <c r="A21" s="31">
        <v>12</v>
      </c>
      <c r="B21" s="32" t="s">
        <v>52</v>
      </c>
      <c r="C21" s="32" t="s">
        <v>53</v>
      </c>
      <c r="D21" s="26" t="s">
        <v>26</v>
      </c>
      <c r="E21" s="26" t="s">
        <v>36</v>
      </c>
      <c r="F21" s="36">
        <v>45000</v>
      </c>
      <c r="G21" s="33">
        <f t="shared" si="1"/>
        <v>1291.5</v>
      </c>
      <c r="H21" s="36">
        <f>IF(F21&lt;75829.93,F21*0.0304,2305.23)</f>
        <v>1368</v>
      </c>
      <c r="I21" s="33">
        <v>891.01</v>
      </c>
      <c r="J21" s="36">
        <v>1940.46</v>
      </c>
      <c r="K21" s="33">
        <f t="shared" si="2"/>
        <v>5490.97</v>
      </c>
      <c r="L21" s="30">
        <f t="shared" ref="L21:L24" si="3">+F21-K21</f>
        <v>39509.03</v>
      </c>
      <c r="M21" s="92"/>
      <c r="N21" s="92"/>
      <c r="P21" s="95"/>
      <c r="Q21" s="95"/>
      <c r="R21" s="95"/>
      <c r="S21" s="95"/>
      <c r="T21" s="95"/>
      <c r="U21" s="95"/>
      <c r="V21" s="95"/>
      <c r="W21" s="95"/>
      <c r="X21" s="95"/>
      <c r="Y21" s="95"/>
    </row>
    <row r="22" spans="1:40" ht="30" customHeight="1">
      <c r="A22" s="31">
        <v>13</v>
      </c>
      <c r="B22" s="32" t="s">
        <v>54</v>
      </c>
      <c r="C22" s="32" t="s">
        <v>55</v>
      </c>
      <c r="D22" s="26" t="s">
        <v>26</v>
      </c>
      <c r="E22" s="35" t="s">
        <v>36</v>
      </c>
      <c r="F22" s="33">
        <v>100000</v>
      </c>
      <c r="G22" s="33">
        <f t="shared" si="1"/>
        <v>2870</v>
      </c>
      <c r="H22" s="33">
        <v>3040</v>
      </c>
      <c r="I22" s="33">
        <v>12105.44</v>
      </c>
      <c r="J22" s="33">
        <v>25</v>
      </c>
      <c r="K22" s="33">
        <f t="shared" si="2"/>
        <v>18040.440000000002</v>
      </c>
      <c r="L22" s="34">
        <f t="shared" si="3"/>
        <v>81959.56</v>
      </c>
      <c r="M22" s="92"/>
      <c r="N22" s="92"/>
      <c r="P22" s="95"/>
      <c r="Q22" s="95"/>
      <c r="R22" s="95"/>
      <c r="S22" s="95"/>
      <c r="T22" s="95"/>
      <c r="U22" s="95"/>
      <c r="V22" s="95"/>
      <c r="W22" s="95"/>
      <c r="X22" s="95"/>
      <c r="Y22" s="95"/>
    </row>
    <row r="23" spans="1:40" ht="30" customHeight="1">
      <c r="A23" s="31">
        <v>14</v>
      </c>
      <c r="B23" s="32" t="s">
        <v>56</v>
      </c>
      <c r="C23" s="32" t="s">
        <v>57</v>
      </c>
      <c r="D23" s="26" t="s">
        <v>26</v>
      </c>
      <c r="E23" s="35" t="s">
        <v>36</v>
      </c>
      <c r="F23" s="33">
        <v>75000</v>
      </c>
      <c r="G23" s="33">
        <f t="shared" si="1"/>
        <v>2152.5</v>
      </c>
      <c r="H23" s="33">
        <v>2280</v>
      </c>
      <c r="I23" s="33">
        <v>6309.35</v>
      </c>
      <c r="J23" s="33">
        <v>1525</v>
      </c>
      <c r="K23" s="33">
        <f t="shared" si="2"/>
        <v>12266.85</v>
      </c>
      <c r="L23" s="34">
        <f t="shared" si="3"/>
        <v>62733.15</v>
      </c>
      <c r="M23" s="92"/>
      <c r="N23" s="92"/>
      <c r="P23" s="95"/>
      <c r="Q23" s="213" t="s">
        <v>58</v>
      </c>
      <c r="R23" s="214"/>
      <c r="S23" s="214"/>
      <c r="T23" s="214"/>
      <c r="U23" s="214"/>
      <c r="V23" s="214"/>
      <c r="W23" s="214"/>
      <c r="X23" s="214"/>
      <c r="Y23" s="215"/>
      <c r="AD23" s="32" t="s">
        <v>59</v>
      </c>
      <c r="AE23" s="32" t="s">
        <v>38</v>
      </c>
      <c r="AF23" s="26" t="s">
        <v>30</v>
      </c>
      <c r="AG23" s="35" t="s">
        <v>36</v>
      </c>
      <c r="AH23" s="33">
        <v>80000</v>
      </c>
      <c r="AI23" s="33">
        <f t="shared" ref="AI23:AI24" si="4">AH23*0.0287</f>
        <v>2296</v>
      </c>
      <c r="AJ23" s="33">
        <v>2432</v>
      </c>
      <c r="AK23" s="33">
        <v>7400.94</v>
      </c>
      <c r="AL23" s="33">
        <v>25</v>
      </c>
      <c r="AM23" s="33">
        <f t="shared" ref="AM23:AM24" si="5">+AI23+AJ23+AK23+AL23</f>
        <v>12153.939999999999</v>
      </c>
      <c r="AN23" s="34">
        <f t="shared" ref="AN23:AN24" si="6">+AH23-AM23</f>
        <v>67846.06</v>
      </c>
    </row>
    <row r="24" spans="1:40" ht="30" customHeight="1">
      <c r="A24" s="31">
        <v>15</v>
      </c>
      <c r="B24" s="32" t="s">
        <v>60</v>
      </c>
      <c r="C24" s="32" t="s">
        <v>61</v>
      </c>
      <c r="D24" s="26" t="s">
        <v>26</v>
      </c>
      <c r="E24" s="35" t="s">
        <v>36</v>
      </c>
      <c r="F24" s="33">
        <v>60000</v>
      </c>
      <c r="G24" s="33">
        <f t="shared" si="1"/>
        <v>1722</v>
      </c>
      <c r="H24" s="33">
        <v>1824</v>
      </c>
      <c r="I24" s="33">
        <v>3486.65</v>
      </c>
      <c r="J24" s="33">
        <v>25</v>
      </c>
      <c r="K24" s="33">
        <f>+G24+H24+I24+J24</f>
        <v>7057.65</v>
      </c>
      <c r="L24" s="34">
        <f t="shared" si="3"/>
        <v>52942.35</v>
      </c>
      <c r="M24" s="92"/>
      <c r="N24" s="92"/>
      <c r="P24" s="95"/>
      <c r="Q24" s="96"/>
      <c r="R24" s="96"/>
      <c r="S24" s="97" t="s">
        <v>17</v>
      </c>
      <c r="T24" s="97" t="s">
        <v>18</v>
      </c>
      <c r="U24" s="97" t="s">
        <v>19</v>
      </c>
      <c r="V24" s="97" t="s">
        <v>20</v>
      </c>
      <c r="W24" s="97" t="s">
        <v>21</v>
      </c>
      <c r="X24" s="97" t="s">
        <v>22</v>
      </c>
      <c r="Y24" s="97" t="s">
        <v>23</v>
      </c>
      <c r="AD24" s="32" t="s">
        <v>62</v>
      </c>
      <c r="AE24" s="32" t="s">
        <v>38</v>
      </c>
      <c r="AF24" s="26" t="s">
        <v>30</v>
      </c>
      <c r="AG24" s="35" t="s">
        <v>36</v>
      </c>
      <c r="AH24" s="33">
        <v>80000</v>
      </c>
      <c r="AI24" s="33">
        <f t="shared" si="4"/>
        <v>2296</v>
      </c>
      <c r="AJ24" s="33">
        <v>2432</v>
      </c>
      <c r="AK24" s="33">
        <v>7400.94</v>
      </c>
      <c r="AL24" s="33">
        <v>1625</v>
      </c>
      <c r="AM24" s="33">
        <f t="shared" si="5"/>
        <v>13753.939999999999</v>
      </c>
      <c r="AN24" s="34">
        <f t="shared" si="6"/>
        <v>66246.06</v>
      </c>
    </row>
    <row r="25" spans="1:40" ht="30" customHeight="1">
      <c r="A25" s="31">
        <v>19</v>
      </c>
      <c r="B25" s="38" t="s">
        <v>63</v>
      </c>
      <c r="C25" s="32" t="s">
        <v>64</v>
      </c>
      <c r="D25" s="26" t="s">
        <v>30</v>
      </c>
      <c r="E25" s="26" t="s">
        <v>36</v>
      </c>
      <c r="F25" s="33">
        <v>26000</v>
      </c>
      <c r="G25" s="33">
        <f t="shared" si="1"/>
        <v>746.2</v>
      </c>
      <c r="H25" s="33">
        <f>IF(F25&lt;75829.93,F25*0.0304,2305.23)</f>
        <v>790.4</v>
      </c>
      <c r="I25" s="33">
        <v>0</v>
      </c>
      <c r="J25" s="33">
        <v>545</v>
      </c>
      <c r="K25" s="33">
        <f>+G25+H25+I25+J25</f>
        <v>2081.6</v>
      </c>
      <c r="L25" s="34">
        <f t="shared" ref="L25:L28" si="7">+F25-K25</f>
        <v>23918.400000000001</v>
      </c>
      <c r="M25" s="92"/>
      <c r="N25" s="92"/>
      <c r="P25" s="95"/>
      <c r="Q25" s="95"/>
      <c r="R25" s="95"/>
      <c r="S25" s="95"/>
      <c r="T25" s="95"/>
      <c r="U25" s="95"/>
      <c r="V25" s="95"/>
      <c r="W25" s="95"/>
      <c r="X25" s="95"/>
      <c r="Y25" s="95"/>
    </row>
    <row r="26" spans="1:40" ht="30" customHeight="1">
      <c r="A26" s="31">
        <v>20</v>
      </c>
      <c r="B26" s="32" t="s">
        <v>65</v>
      </c>
      <c r="C26" s="32" t="s">
        <v>66</v>
      </c>
      <c r="D26" s="26" t="s">
        <v>26</v>
      </c>
      <c r="E26" s="26" t="s">
        <v>36</v>
      </c>
      <c r="F26" s="33">
        <v>80000</v>
      </c>
      <c r="G26" s="33">
        <f t="shared" si="1"/>
        <v>2296</v>
      </c>
      <c r="H26" s="33">
        <v>2432</v>
      </c>
      <c r="I26" s="33">
        <v>7400.94</v>
      </c>
      <c r="J26" s="33">
        <v>25</v>
      </c>
      <c r="K26" s="33">
        <f>+G26+H26+I26+J26</f>
        <v>12153.939999999999</v>
      </c>
      <c r="L26" s="34">
        <f t="shared" si="7"/>
        <v>67846.06</v>
      </c>
      <c r="M26" s="92"/>
      <c r="N26" s="92"/>
      <c r="P26" s="95"/>
      <c r="Q26" s="95"/>
      <c r="R26" s="95"/>
      <c r="S26" s="95"/>
      <c r="T26" s="95"/>
      <c r="U26" s="95"/>
      <c r="V26" s="95"/>
      <c r="W26" s="95"/>
      <c r="X26" s="95"/>
      <c r="Y26" s="95"/>
    </row>
    <row r="27" spans="1:40" ht="30" customHeight="1">
      <c r="A27" s="31">
        <v>21</v>
      </c>
      <c r="B27" s="32" t="s">
        <v>67</v>
      </c>
      <c r="C27" s="32" t="s">
        <v>68</v>
      </c>
      <c r="D27" s="26" t="s">
        <v>26</v>
      </c>
      <c r="E27" s="26" t="s">
        <v>36</v>
      </c>
      <c r="F27" s="33">
        <v>60000</v>
      </c>
      <c r="G27" s="33">
        <f t="shared" si="1"/>
        <v>1722</v>
      </c>
      <c r="H27" s="33">
        <v>1824</v>
      </c>
      <c r="I27" s="33">
        <v>3486.65</v>
      </c>
      <c r="J27" s="33">
        <v>2225</v>
      </c>
      <c r="K27" s="33">
        <f>+G27+H27+I27+J27</f>
        <v>9257.65</v>
      </c>
      <c r="L27" s="34">
        <f t="shared" si="7"/>
        <v>50742.35</v>
      </c>
      <c r="M27" s="92"/>
      <c r="N27" s="92"/>
      <c r="P27" s="95"/>
      <c r="Q27" s="95"/>
      <c r="R27" s="95"/>
      <c r="S27" s="95"/>
      <c r="T27" s="95"/>
      <c r="U27" s="95"/>
      <c r="V27" s="95"/>
      <c r="W27" s="95"/>
      <c r="X27" s="95"/>
      <c r="Y27" s="95"/>
    </row>
    <row r="28" spans="1:40" ht="30" customHeight="1">
      <c r="A28" s="31">
        <v>22</v>
      </c>
      <c r="B28" s="39" t="s">
        <v>69</v>
      </c>
      <c r="C28" s="39" t="s">
        <v>70</v>
      </c>
      <c r="D28" s="26" t="s">
        <v>26</v>
      </c>
      <c r="E28" s="35" t="s">
        <v>36</v>
      </c>
      <c r="F28" s="33">
        <v>70000</v>
      </c>
      <c r="G28" s="33">
        <f t="shared" si="1"/>
        <v>2009</v>
      </c>
      <c r="H28" s="33">
        <v>2128</v>
      </c>
      <c r="I28" s="33">
        <v>5368.45</v>
      </c>
      <c r="J28" s="33">
        <v>25</v>
      </c>
      <c r="K28" s="33">
        <f>+G28+H28+I28+J28</f>
        <v>9530.4500000000007</v>
      </c>
      <c r="L28" s="34">
        <f t="shared" si="7"/>
        <v>60469.55</v>
      </c>
      <c r="M28" s="92"/>
      <c r="N28" s="92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1:40" ht="30" customHeight="1">
      <c r="A29" s="40" t="s">
        <v>71</v>
      </c>
      <c r="B29" s="74"/>
      <c r="C29" s="74"/>
      <c r="D29" s="26"/>
      <c r="E29" s="41"/>
      <c r="F29" s="34">
        <f>+F10+F11+F12+F13+F14+F15+F16+F17+F18+F19+F20+F21+F22+F23+F24+F25+F27+F26+F28</f>
        <v>1726000</v>
      </c>
      <c r="G29" s="34">
        <f t="shared" ref="G29:L29" si="8">SUM(G10:G28)</f>
        <v>49536.2</v>
      </c>
      <c r="H29" s="34">
        <f t="shared" si="8"/>
        <v>51513.560000000005</v>
      </c>
      <c r="I29" s="34">
        <f t="shared" si="8"/>
        <v>200614.62000000002</v>
      </c>
      <c r="J29" s="34">
        <f t="shared" si="8"/>
        <v>84894.540000000008</v>
      </c>
      <c r="K29" s="34">
        <f t="shared" si="8"/>
        <v>386558.92</v>
      </c>
      <c r="L29" s="34">
        <f t="shared" si="8"/>
        <v>1339441.08</v>
      </c>
      <c r="M29" s="92"/>
      <c r="N29" s="92"/>
      <c r="O29" s="20"/>
      <c r="P29" s="105"/>
      <c r="Q29" s="105"/>
      <c r="R29" s="95"/>
      <c r="S29" s="95"/>
      <c r="T29" s="95"/>
      <c r="U29" s="95"/>
      <c r="V29" s="95"/>
      <c r="W29" s="95"/>
      <c r="X29" s="95"/>
      <c r="Y29" s="95"/>
    </row>
    <row r="30" spans="1:40" ht="30" customHeight="1">
      <c r="A30" s="212" t="s">
        <v>72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92"/>
      <c r="N30" s="92"/>
      <c r="P30" s="95"/>
      <c r="Q30" s="95"/>
      <c r="R30" s="95"/>
      <c r="S30" s="95"/>
      <c r="T30" s="95"/>
      <c r="U30" s="95"/>
      <c r="V30" s="95"/>
      <c r="W30" s="95"/>
      <c r="X30" s="95"/>
      <c r="Y30" s="95"/>
    </row>
    <row r="31" spans="1:40" ht="30" customHeight="1">
      <c r="A31" s="42" t="s">
        <v>12</v>
      </c>
      <c r="B31" s="43" t="s">
        <v>13</v>
      </c>
      <c r="C31" s="43" t="s">
        <v>14</v>
      </c>
      <c r="D31" s="42" t="s">
        <v>15</v>
      </c>
      <c r="E31" s="43" t="s">
        <v>16</v>
      </c>
      <c r="F31" s="42" t="s">
        <v>17</v>
      </c>
      <c r="G31" s="42" t="s">
        <v>18</v>
      </c>
      <c r="H31" s="42" t="s">
        <v>19</v>
      </c>
      <c r="I31" s="42" t="s">
        <v>20</v>
      </c>
      <c r="J31" s="42" t="s">
        <v>21</v>
      </c>
      <c r="K31" s="42" t="s">
        <v>22</v>
      </c>
      <c r="L31" s="42" t="s">
        <v>23</v>
      </c>
      <c r="M31" s="92"/>
      <c r="N31" s="92"/>
      <c r="P31" s="95"/>
      <c r="Q31" s="95"/>
      <c r="R31" s="95"/>
      <c r="S31" s="95"/>
      <c r="T31" s="95"/>
      <c r="U31" s="95"/>
      <c r="V31" s="95"/>
      <c r="W31" s="95"/>
      <c r="X31" s="95"/>
      <c r="Y31" s="95"/>
    </row>
    <row r="32" spans="1:40" ht="30" customHeight="1">
      <c r="A32" s="31">
        <v>23</v>
      </c>
      <c r="B32" s="32" t="s">
        <v>73</v>
      </c>
      <c r="C32" s="32" t="s">
        <v>74</v>
      </c>
      <c r="D32" s="26" t="s">
        <v>26</v>
      </c>
      <c r="E32" s="26" t="s">
        <v>27</v>
      </c>
      <c r="F32" s="33">
        <v>49000</v>
      </c>
      <c r="G32" s="33">
        <f>F32*0.0287</f>
        <v>1406.3</v>
      </c>
      <c r="H32" s="33">
        <v>1489.6</v>
      </c>
      <c r="I32" s="33">
        <v>1712.86</v>
      </c>
      <c r="J32" s="33">
        <v>30887.11</v>
      </c>
      <c r="K32" s="33">
        <f>+G32+H32+I32+J32</f>
        <v>35495.870000000003</v>
      </c>
      <c r="L32" s="33">
        <f>+F32-K32</f>
        <v>13504.129999999997</v>
      </c>
      <c r="M32" s="92"/>
      <c r="N32" s="92"/>
      <c r="O32" s="20"/>
      <c r="P32" s="105"/>
      <c r="Q32" s="105"/>
      <c r="R32" s="95"/>
      <c r="S32" s="95"/>
      <c r="T32" s="95"/>
      <c r="U32" s="95"/>
      <c r="V32" s="95"/>
      <c r="W32" s="95"/>
      <c r="X32" s="95"/>
      <c r="Y32" s="95"/>
    </row>
    <row r="33" spans="1:28" ht="30" customHeight="1">
      <c r="A33" s="40" t="s">
        <v>71</v>
      </c>
      <c r="B33" s="75"/>
      <c r="C33" s="75"/>
      <c r="D33" s="44"/>
      <c r="E33" s="45"/>
      <c r="F33" s="34">
        <f>+F32</f>
        <v>49000</v>
      </c>
      <c r="G33" s="64">
        <f>+SUM(G32)</f>
        <v>1406.3</v>
      </c>
      <c r="H33" s="64">
        <f>+SUM(H32)</f>
        <v>1489.6</v>
      </c>
      <c r="I33" s="34">
        <f>SUM(I32)</f>
        <v>1712.86</v>
      </c>
      <c r="J33" s="34">
        <f>SUM(J32)</f>
        <v>30887.11</v>
      </c>
      <c r="K33" s="34">
        <f>+K32</f>
        <v>35495.870000000003</v>
      </c>
      <c r="L33" s="34">
        <f>SUM(L32)</f>
        <v>13504.129999999997</v>
      </c>
      <c r="M33" s="92"/>
      <c r="N33" s="92"/>
      <c r="O33" s="20"/>
      <c r="P33" s="105"/>
      <c r="Q33" s="105"/>
      <c r="R33" s="95"/>
      <c r="S33" s="95"/>
      <c r="T33" s="95"/>
      <c r="U33" s="95"/>
      <c r="V33" s="95"/>
      <c r="W33" s="95"/>
      <c r="X33" s="95"/>
      <c r="Y33" s="95"/>
    </row>
    <row r="34" spans="1:28" ht="30" customHeight="1">
      <c r="A34" s="212" t="s">
        <v>75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92"/>
      <c r="N34" s="92"/>
      <c r="O34" s="20"/>
      <c r="P34" s="105"/>
      <c r="Q34" s="105"/>
      <c r="R34" s="95"/>
      <c r="S34" s="95"/>
      <c r="T34" s="95"/>
      <c r="U34" s="95"/>
      <c r="V34" s="95"/>
      <c r="W34" s="95"/>
      <c r="X34" s="95"/>
      <c r="Y34" s="95"/>
    </row>
    <row r="35" spans="1:28" ht="30" customHeight="1">
      <c r="A35" s="42" t="s">
        <v>12</v>
      </c>
      <c r="B35" s="43" t="s">
        <v>13</v>
      </c>
      <c r="C35" s="43" t="s">
        <v>14</v>
      </c>
      <c r="D35" s="42" t="s">
        <v>15</v>
      </c>
      <c r="E35" s="43" t="s">
        <v>16</v>
      </c>
      <c r="F35" s="42" t="s">
        <v>17</v>
      </c>
      <c r="G35" s="42" t="s">
        <v>18</v>
      </c>
      <c r="H35" s="42" t="s">
        <v>19</v>
      </c>
      <c r="I35" s="42" t="s">
        <v>20</v>
      </c>
      <c r="J35" s="42" t="s">
        <v>21</v>
      </c>
      <c r="K35" s="42" t="s">
        <v>22</v>
      </c>
      <c r="L35" s="42" t="s">
        <v>23</v>
      </c>
      <c r="M35" s="92"/>
      <c r="N35" s="92"/>
      <c r="O35" s="20"/>
      <c r="P35" s="105"/>
      <c r="Q35" s="105"/>
      <c r="R35" s="95"/>
      <c r="S35" s="95"/>
      <c r="T35" s="95"/>
      <c r="U35" s="95"/>
      <c r="V35" s="95"/>
      <c r="W35" s="95"/>
      <c r="X35" s="95"/>
      <c r="Y35" s="95"/>
    </row>
    <row r="36" spans="1:28" s="62" customFormat="1" ht="30" customHeight="1">
      <c r="A36" s="71">
        <v>24</v>
      </c>
      <c r="B36" s="66" t="s">
        <v>76</v>
      </c>
      <c r="C36" s="66" t="s">
        <v>77</v>
      </c>
      <c r="D36" s="59" t="s">
        <v>30</v>
      </c>
      <c r="E36" s="60" t="s">
        <v>27</v>
      </c>
      <c r="F36" s="24">
        <v>50000</v>
      </c>
      <c r="G36" s="24">
        <f t="shared" ref="G36:G38" si="9">F36*0.0287</f>
        <v>1435</v>
      </c>
      <c r="H36" s="24">
        <f>IF(F36&lt;75829.93,F36*0.0304,2305.23)</f>
        <v>1520</v>
      </c>
      <c r="I36" s="24">
        <v>1854</v>
      </c>
      <c r="J36" s="24">
        <v>1325</v>
      </c>
      <c r="K36" s="24">
        <f t="shared" ref="K36:K39" si="10">G36+H36+I36+J36</f>
        <v>6134</v>
      </c>
      <c r="L36" s="61">
        <f t="shared" ref="L36:L39" si="11">+F36-K36</f>
        <v>43866</v>
      </c>
      <c r="M36" s="92"/>
      <c r="N36" s="92"/>
      <c r="O36" s="20"/>
      <c r="P36" s="105"/>
      <c r="Q36" s="105"/>
      <c r="R36" s="95"/>
      <c r="S36" s="95"/>
      <c r="T36" s="95"/>
      <c r="U36" s="95"/>
      <c r="V36" s="95"/>
      <c r="W36" s="95"/>
      <c r="X36" s="95"/>
      <c r="Y36" s="95"/>
      <c r="Z36"/>
      <c r="AA36"/>
      <c r="AB36"/>
    </row>
    <row r="37" spans="1:28" ht="30" customHeight="1">
      <c r="A37" s="31">
        <v>25</v>
      </c>
      <c r="B37" s="32" t="s">
        <v>78</v>
      </c>
      <c r="C37" s="32" t="s">
        <v>45</v>
      </c>
      <c r="D37" s="26" t="s">
        <v>26</v>
      </c>
      <c r="E37" s="26" t="s">
        <v>27</v>
      </c>
      <c r="F37" s="33">
        <v>60000</v>
      </c>
      <c r="G37" s="33">
        <f>F37*0.0287</f>
        <v>1722</v>
      </c>
      <c r="H37" s="23">
        <f t="shared" ref="H37:H39" si="12">IF(F37&lt;75829.93,F37*0.0304,2305.23)</f>
        <v>1824</v>
      </c>
      <c r="I37" s="33">
        <v>3486.65</v>
      </c>
      <c r="J37" s="33">
        <v>145</v>
      </c>
      <c r="K37" s="23">
        <f t="shared" si="10"/>
        <v>7177.65</v>
      </c>
      <c r="L37" s="34">
        <f>+F37-K37</f>
        <v>52822.35</v>
      </c>
      <c r="M37" s="92"/>
      <c r="N37" s="92"/>
      <c r="O37" s="20"/>
      <c r="P37" s="105"/>
      <c r="Q37" s="105"/>
      <c r="R37" s="95"/>
      <c r="S37" s="95"/>
      <c r="T37" s="95"/>
      <c r="U37" s="95"/>
      <c r="V37" s="95"/>
      <c r="W37" s="95"/>
      <c r="X37" s="95"/>
      <c r="Y37" s="95"/>
    </row>
    <row r="38" spans="1:28" ht="30" customHeight="1">
      <c r="A38" s="71">
        <v>26</v>
      </c>
      <c r="B38" s="32" t="s">
        <v>79</v>
      </c>
      <c r="C38" s="32" t="s">
        <v>45</v>
      </c>
      <c r="D38" s="25" t="s">
        <v>26</v>
      </c>
      <c r="E38" s="26" t="s">
        <v>36</v>
      </c>
      <c r="F38" s="23">
        <v>100000</v>
      </c>
      <c r="G38" s="23">
        <f t="shared" si="9"/>
        <v>2870</v>
      </c>
      <c r="H38" s="23">
        <v>3040</v>
      </c>
      <c r="I38" s="23">
        <v>11247.71</v>
      </c>
      <c r="J38" s="23">
        <v>3655.92</v>
      </c>
      <c r="K38" s="23">
        <f t="shared" si="10"/>
        <v>20813.629999999997</v>
      </c>
      <c r="L38" s="27">
        <f t="shared" si="11"/>
        <v>79186.37</v>
      </c>
      <c r="M38" s="92"/>
      <c r="N38" s="92"/>
      <c r="O38" s="20"/>
      <c r="P38" s="105"/>
      <c r="Q38" s="105"/>
      <c r="R38" s="95"/>
      <c r="S38" s="95"/>
      <c r="T38" s="95"/>
      <c r="U38" s="95"/>
      <c r="V38" s="95"/>
      <c r="W38" s="95"/>
      <c r="X38" s="95"/>
      <c r="Y38" s="95"/>
    </row>
    <row r="39" spans="1:28" ht="30" customHeight="1">
      <c r="A39" s="31">
        <v>27</v>
      </c>
      <c r="B39" s="32" t="s">
        <v>80</v>
      </c>
      <c r="C39" s="32" t="s">
        <v>81</v>
      </c>
      <c r="D39" s="25" t="s">
        <v>26</v>
      </c>
      <c r="E39" s="26" t="s">
        <v>36</v>
      </c>
      <c r="F39" s="23">
        <v>41000</v>
      </c>
      <c r="G39" s="23">
        <f t="shared" ref="G39" si="13">F39*0.0287</f>
        <v>1176.7</v>
      </c>
      <c r="H39" s="23">
        <f t="shared" si="12"/>
        <v>1246.4000000000001</v>
      </c>
      <c r="I39" s="23">
        <v>583.78</v>
      </c>
      <c r="J39" s="23">
        <v>25</v>
      </c>
      <c r="K39" s="23">
        <f t="shared" si="10"/>
        <v>3031.88</v>
      </c>
      <c r="L39" s="27">
        <f t="shared" si="11"/>
        <v>37968.120000000003</v>
      </c>
      <c r="M39" s="92"/>
      <c r="N39" s="92"/>
      <c r="O39" s="20"/>
      <c r="P39" s="105"/>
      <c r="Q39" s="105"/>
      <c r="R39" s="95"/>
      <c r="S39" s="95"/>
      <c r="T39" s="95"/>
      <c r="U39" s="95"/>
      <c r="V39" s="95"/>
      <c r="W39" s="95"/>
      <c r="X39" s="95"/>
      <c r="Y39" s="95"/>
    </row>
    <row r="40" spans="1:28" ht="30" customHeight="1">
      <c r="A40" s="40" t="s">
        <v>71</v>
      </c>
      <c r="B40" s="74"/>
      <c r="C40" s="74"/>
      <c r="D40" s="46"/>
      <c r="E40" s="41"/>
      <c r="F40" s="34">
        <f>SUM(F36:F39)</f>
        <v>251000</v>
      </c>
      <c r="G40" s="64">
        <f t="shared" ref="G40:L40" si="14">SUM(G36:G39)</f>
        <v>7203.7</v>
      </c>
      <c r="H40" s="64">
        <f>SUM(H36:H39)</f>
        <v>7630.4</v>
      </c>
      <c r="I40" s="34">
        <f>SUM(I36:I39)</f>
        <v>17172.14</v>
      </c>
      <c r="J40" s="34">
        <f>SUM(J36:J39)</f>
        <v>5150.92</v>
      </c>
      <c r="K40" s="34">
        <f t="shared" si="14"/>
        <v>37157.159999999996</v>
      </c>
      <c r="L40" s="34">
        <f t="shared" si="14"/>
        <v>213842.84</v>
      </c>
      <c r="M40" s="92"/>
      <c r="N40" s="92"/>
      <c r="P40" s="95"/>
      <c r="Q40" s="95"/>
      <c r="R40" s="95"/>
      <c r="S40" s="95"/>
      <c r="T40" s="95"/>
      <c r="U40" s="95"/>
      <c r="V40" s="95"/>
      <c r="W40" s="95"/>
      <c r="X40" s="95"/>
      <c r="Y40" s="95"/>
    </row>
    <row r="41" spans="1:28" ht="30" customHeight="1">
      <c r="A41" s="212" t="s">
        <v>82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92"/>
      <c r="N41" s="92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spans="1:28" ht="30" customHeight="1">
      <c r="A42" s="42" t="s">
        <v>12</v>
      </c>
      <c r="B42" s="43" t="s">
        <v>13</v>
      </c>
      <c r="C42" s="43" t="s">
        <v>14</v>
      </c>
      <c r="D42" s="42" t="s">
        <v>15</v>
      </c>
      <c r="E42" s="43" t="s">
        <v>16</v>
      </c>
      <c r="F42" s="42" t="s">
        <v>17</v>
      </c>
      <c r="G42" s="42" t="s">
        <v>18</v>
      </c>
      <c r="H42" s="42" t="s">
        <v>19</v>
      </c>
      <c r="I42" s="42" t="s">
        <v>20</v>
      </c>
      <c r="J42" s="42" t="s">
        <v>21</v>
      </c>
      <c r="K42" s="42" t="s">
        <v>22</v>
      </c>
      <c r="L42" s="42" t="s">
        <v>23</v>
      </c>
      <c r="M42" s="92"/>
      <c r="N42" s="92"/>
      <c r="P42" s="95"/>
      <c r="Q42" s="95"/>
      <c r="R42" s="95"/>
      <c r="S42" s="95"/>
      <c r="T42" s="95"/>
      <c r="U42" s="95"/>
      <c r="V42" s="95"/>
      <c r="W42" s="95"/>
      <c r="X42" s="95"/>
      <c r="Y42" s="95"/>
    </row>
    <row r="43" spans="1:28" ht="30" customHeight="1">
      <c r="A43" s="31">
        <v>28</v>
      </c>
      <c r="B43" s="38" t="s">
        <v>83</v>
      </c>
      <c r="C43" s="32" t="s">
        <v>84</v>
      </c>
      <c r="D43" s="25" t="s">
        <v>26</v>
      </c>
      <c r="E43" s="26" t="s">
        <v>27</v>
      </c>
      <c r="F43" s="23">
        <v>100000</v>
      </c>
      <c r="G43" s="23">
        <f>F43*0.0287</f>
        <v>2870</v>
      </c>
      <c r="H43" s="23">
        <v>3040</v>
      </c>
      <c r="I43" s="23">
        <v>12105.44</v>
      </c>
      <c r="J43" s="23">
        <v>4311.62</v>
      </c>
      <c r="K43" s="23">
        <f>G43+H43+I43+J43</f>
        <v>22327.06</v>
      </c>
      <c r="L43" s="27">
        <f>+F43-K43</f>
        <v>77672.94</v>
      </c>
      <c r="M43" s="92"/>
      <c r="N43" s="92"/>
      <c r="P43" s="95"/>
      <c r="Q43" s="95"/>
      <c r="R43" s="95"/>
      <c r="S43" s="95"/>
      <c r="T43" s="95"/>
      <c r="U43" s="95"/>
      <c r="V43" s="95"/>
      <c r="W43" s="95"/>
      <c r="X43" s="95"/>
      <c r="Y43" s="95"/>
    </row>
    <row r="44" spans="1:28" ht="30" customHeight="1">
      <c r="A44" s="31">
        <v>29</v>
      </c>
      <c r="B44" s="32" t="s">
        <v>85</v>
      </c>
      <c r="C44" s="32" t="s">
        <v>86</v>
      </c>
      <c r="D44" s="25" t="s">
        <v>30</v>
      </c>
      <c r="E44" s="26" t="s">
        <v>27</v>
      </c>
      <c r="F44" s="23">
        <v>45000</v>
      </c>
      <c r="G44" s="23">
        <f>F44*0.0287</f>
        <v>1291.5</v>
      </c>
      <c r="H44" s="23">
        <f>IF(F44&lt;75829.93,F44*0.0304,2305.23)</f>
        <v>1368</v>
      </c>
      <c r="I44" s="23">
        <v>891.01</v>
      </c>
      <c r="J44" s="23">
        <v>2040.46</v>
      </c>
      <c r="K44" s="23">
        <f>G44+H44+I44+J44</f>
        <v>5590.97</v>
      </c>
      <c r="L44" s="27">
        <f t="shared" ref="L44" si="15">+F44-K44</f>
        <v>39409.03</v>
      </c>
      <c r="M44" s="92"/>
      <c r="N44" s="92"/>
      <c r="P44" s="95"/>
      <c r="Q44" s="95"/>
      <c r="R44" s="95"/>
      <c r="S44" s="95"/>
      <c r="T44" s="95"/>
      <c r="U44" s="95"/>
      <c r="V44" s="95"/>
      <c r="W44" s="95"/>
      <c r="X44" s="95"/>
      <c r="Y44" s="95"/>
    </row>
    <row r="45" spans="1:28" ht="30" customHeight="1">
      <c r="A45" s="31">
        <v>30</v>
      </c>
      <c r="B45" s="32" t="s">
        <v>87</v>
      </c>
      <c r="C45" s="39" t="s">
        <v>88</v>
      </c>
      <c r="D45" s="25" t="s">
        <v>26</v>
      </c>
      <c r="E45" s="26" t="s">
        <v>36</v>
      </c>
      <c r="F45" s="23">
        <v>37000</v>
      </c>
      <c r="G45" s="23">
        <f>F45*0.0287</f>
        <v>1061.9000000000001</v>
      </c>
      <c r="H45" s="23">
        <f>IF(F45&lt;75829.93,F45*0.0304,2305.23)</f>
        <v>1124.8</v>
      </c>
      <c r="I45" s="23">
        <v>19.239999999999998</v>
      </c>
      <c r="J45" s="23">
        <v>5173.97</v>
      </c>
      <c r="K45" s="23">
        <f>G45+H45+I45+J45</f>
        <v>7379.91</v>
      </c>
      <c r="L45" s="27">
        <f t="shared" ref="L45" si="16">+F45-K45</f>
        <v>29620.09</v>
      </c>
      <c r="M45" s="92"/>
      <c r="N45" s="92"/>
      <c r="P45" s="95"/>
      <c r="Q45" s="95"/>
      <c r="R45" s="95"/>
      <c r="S45" s="95"/>
      <c r="T45" s="95"/>
      <c r="U45" s="95"/>
      <c r="V45" s="95"/>
      <c r="W45" s="95"/>
      <c r="X45" s="95"/>
      <c r="Y45" s="95"/>
    </row>
    <row r="46" spans="1:28" ht="30" customHeight="1">
      <c r="A46" s="40" t="s">
        <v>71</v>
      </c>
      <c r="B46" s="76"/>
      <c r="C46" s="76"/>
      <c r="D46" s="46"/>
      <c r="E46" s="41"/>
      <c r="F46" s="34">
        <f>SUM(F43:F45)</f>
        <v>182000</v>
      </c>
      <c r="G46" s="64">
        <f>+SUM(G43:G45)</f>
        <v>5223.3999999999996</v>
      </c>
      <c r="H46" s="64">
        <f>+SUM(H43:H45)</f>
        <v>5532.8</v>
      </c>
      <c r="I46" s="34">
        <f>SUM(I43:I45)</f>
        <v>13015.69</v>
      </c>
      <c r="J46" s="34">
        <f>SUM(J43:J45)</f>
        <v>11526.05</v>
      </c>
      <c r="K46" s="34">
        <f t="shared" ref="K46:L46" si="17">SUM(K43:K45)</f>
        <v>35297.94</v>
      </c>
      <c r="L46" s="34">
        <f t="shared" si="17"/>
        <v>146702.06</v>
      </c>
      <c r="M46" s="92"/>
      <c r="N46" s="92"/>
      <c r="P46" s="95"/>
      <c r="Q46" s="95"/>
      <c r="R46" s="95"/>
      <c r="S46" s="95"/>
      <c r="T46" s="95"/>
      <c r="U46" s="95"/>
      <c r="V46" s="95"/>
      <c r="W46" s="95"/>
      <c r="X46" s="95"/>
      <c r="Y46" s="95"/>
    </row>
    <row r="47" spans="1:28" ht="30" customHeight="1">
      <c r="A47" s="212" t="s">
        <v>89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92"/>
      <c r="N47" s="92"/>
      <c r="P47" s="95"/>
      <c r="Q47" s="213" t="s">
        <v>90</v>
      </c>
      <c r="R47" s="214"/>
      <c r="S47" s="214"/>
      <c r="T47" s="214"/>
      <c r="U47" s="214"/>
      <c r="V47" s="214"/>
      <c r="W47" s="214"/>
      <c r="X47" s="214"/>
      <c r="Y47" s="215"/>
    </row>
    <row r="48" spans="1:28" ht="30" customHeight="1">
      <c r="A48" s="42" t="s">
        <v>12</v>
      </c>
      <c r="B48" s="43" t="s">
        <v>13</v>
      </c>
      <c r="C48" s="43" t="s">
        <v>14</v>
      </c>
      <c r="D48" s="42" t="s">
        <v>15</v>
      </c>
      <c r="E48" s="43" t="s">
        <v>16</v>
      </c>
      <c r="F48" s="42" t="s">
        <v>17</v>
      </c>
      <c r="G48" s="42" t="s">
        <v>18</v>
      </c>
      <c r="H48" s="42" t="s">
        <v>19</v>
      </c>
      <c r="I48" s="42" t="s">
        <v>20</v>
      </c>
      <c r="J48" s="42" t="s">
        <v>21</v>
      </c>
      <c r="K48" s="42" t="s">
        <v>22</v>
      </c>
      <c r="L48" s="42" t="s">
        <v>23</v>
      </c>
      <c r="M48" s="92"/>
      <c r="N48" s="92"/>
      <c r="P48" s="95"/>
      <c r="Q48" s="96"/>
      <c r="R48" s="96"/>
      <c r="S48" s="97" t="s">
        <v>17</v>
      </c>
      <c r="T48" s="97" t="s">
        <v>18</v>
      </c>
      <c r="U48" s="97" t="s">
        <v>19</v>
      </c>
      <c r="V48" s="97" t="s">
        <v>20</v>
      </c>
      <c r="W48" s="97" t="s">
        <v>21</v>
      </c>
      <c r="X48" s="97" t="s">
        <v>22</v>
      </c>
      <c r="Y48" s="97" t="s">
        <v>23</v>
      </c>
    </row>
    <row r="49" spans="1:49" ht="30" customHeight="1">
      <c r="A49" s="25">
        <v>31</v>
      </c>
      <c r="B49" s="32" t="s">
        <v>91</v>
      </c>
      <c r="C49" s="32" t="s">
        <v>92</v>
      </c>
      <c r="D49" s="25" t="s">
        <v>26</v>
      </c>
      <c r="E49" s="26" t="s">
        <v>27</v>
      </c>
      <c r="F49" s="23">
        <v>100000</v>
      </c>
      <c r="G49" s="23">
        <f t="shared" ref="G49:G53" si="18">F49*0.0287</f>
        <v>2870</v>
      </c>
      <c r="H49" s="23">
        <v>3040</v>
      </c>
      <c r="I49" s="23">
        <v>12105.44</v>
      </c>
      <c r="J49" s="23">
        <v>26507.73</v>
      </c>
      <c r="K49" s="23">
        <f>+G49+H49+I49+J49</f>
        <v>44523.17</v>
      </c>
      <c r="L49" s="27">
        <f>+F49-K49</f>
        <v>55476.83</v>
      </c>
      <c r="M49" s="92"/>
      <c r="N49" s="92"/>
      <c r="P49" s="95"/>
      <c r="Q49" s="96"/>
      <c r="R49" s="99" t="s">
        <v>46</v>
      </c>
      <c r="S49" s="100">
        <v>35000</v>
      </c>
      <c r="T49" s="101">
        <v>1004.5</v>
      </c>
      <c r="U49" s="101">
        <v>1064</v>
      </c>
      <c r="V49" s="101">
        <v>0</v>
      </c>
      <c r="W49" s="101">
        <v>2225</v>
      </c>
      <c r="X49" s="102">
        <v>4293.5</v>
      </c>
      <c r="Y49" s="101">
        <v>30706.5</v>
      </c>
    </row>
    <row r="50" spans="1:49" ht="30" customHeight="1">
      <c r="A50" s="25">
        <v>32</v>
      </c>
      <c r="B50" s="32" t="s">
        <v>93</v>
      </c>
      <c r="C50" s="32" t="s">
        <v>94</v>
      </c>
      <c r="D50" s="25" t="s">
        <v>26</v>
      </c>
      <c r="E50" s="26" t="s">
        <v>27</v>
      </c>
      <c r="F50" s="23">
        <v>65000</v>
      </c>
      <c r="G50" s="23">
        <f t="shared" si="18"/>
        <v>1865.5</v>
      </c>
      <c r="H50" s="23">
        <f t="shared" ref="H50:H52" si="19">IF(F50&lt;75829.93,F50*0.0304,2305.23)</f>
        <v>1976</v>
      </c>
      <c r="I50" s="24">
        <v>4084.46</v>
      </c>
      <c r="J50" s="23">
        <v>2040.46</v>
      </c>
      <c r="K50" s="23">
        <f t="shared" ref="K50:K53" si="20">+G50+H50+I50+J50</f>
        <v>9966.42</v>
      </c>
      <c r="L50" s="27">
        <f>+F50-K50</f>
        <v>55033.58</v>
      </c>
      <c r="M50" s="92"/>
      <c r="N50" s="92"/>
      <c r="P50" s="95"/>
      <c r="Q50" s="96"/>
      <c r="R50" s="99" t="s">
        <v>49</v>
      </c>
      <c r="S50" s="100">
        <v>10000</v>
      </c>
      <c r="T50" s="101">
        <v>287</v>
      </c>
      <c r="U50" s="101">
        <v>304</v>
      </c>
      <c r="V50" s="101">
        <v>1148.32</v>
      </c>
      <c r="W50" s="101">
        <v>0</v>
      </c>
      <c r="X50" s="101">
        <v>1739.32</v>
      </c>
      <c r="Y50" s="106">
        <v>8260.68</v>
      </c>
    </row>
    <row r="51" spans="1:49" s="62" customFormat="1" ht="30" customHeight="1">
      <c r="A51" s="25">
        <v>33</v>
      </c>
      <c r="B51" s="77" t="s">
        <v>90</v>
      </c>
      <c r="C51" s="77" t="s">
        <v>88</v>
      </c>
      <c r="D51" s="59" t="s">
        <v>26</v>
      </c>
      <c r="E51" s="60" t="s">
        <v>36</v>
      </c>
      <c r="F51" s="65">
        <v>45000</v>
      </c>
      <c r="G51" s="24">
        <f t="shared" si="18"/>
        <v>1291.5</v>
      </c>
      <c r="H51" s="65">
        <v>1368</v>
      </c>
      <c r="I51" s="24">
        <v>1148.32</v>
      </c>
      <c r="J51" s="65">
        <v>2225</v>
      </c>
      <c r="K51" s="24">
        <f t="shared" si="20"/>
        <v>6032.82</v>
      </c>
      <c r="L51" s="61">
        <f t="shared" ref="L51" si="21">+F51-K51</f>
        <v>38967.18</v>
      </c>
      <c r="M51" s="92"/>
      <c r="N51" s="92"/>
      <c r="O51"/>
      <c r="P51" s="95"/>
      <c r="Q51" s="96"/>
      <c r="R51" s="99" t="s">
        <v>51</v>
      </c>
      <c r="S51" s="103">
        <f>+S49+S50</f>
        <v>45000</v>
      </c>
      <c r="T51" s="104">
        <f>T49+T50</f>
        <v>1291.5</v>
      </c>
      <c r="U51" s="104">
        <f>U49+U50</f>
        <v>1368</v>
      </c>
      <c r="V51" s="104">
        <f>+V49+V50</f>
        <v>1148.32</v>
      </c>
      <c r="W51" s="104">
        <f>W49+W50</f>
        <v>2225</v>
      </c>
      <c r="X51" s="104">
        <f>+X49+X50</f>
        <v>6032.82</v>
      </c>
      <c r="Y51" s="104">
        <f>+Y49+Y50</f>
        <v>38967.18</v>
      </c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62" customFormat="1" ht="30" customHeight="1">
      <c r="A52" s="25">
        <v>34</v>
      </c>
      <c r="B52" s="77" t="s">
        <v>95</v>
      </c>
      <c r="C52" s="67" t="s">
        <v>94</v>
      </c>
      <c r="D52" s="59" t="s">
        <v>30</v>
      </c>
      <c r="E52" s="60" t="s">
        <v>27</v>
      </c>
      <c r="F52" s="24">
        <v>60000</v>
      </c>
      <c r="G52" s="24">
        <f t="shared" si="18"/>
        <v>1722</v>
      </c>
      <c r="H52" s="24">
        <f t="shared" si="19"/>
        <v>1824</v>
      </c>
      <c r="I52" s="24">
        <v>3486.65</v>
      </c>
      <c r="J52" s="24">
        <v>125</v>
      </c>
      <c r="K52" s="24">
        <f t="shared" si="20"/>
        <v>7157.65</v>
      </c>
      <c r="L52" s="61">
        <f>+F52-K52</f>
        <v>52842.35</v>
      </c>
      <c r="N52" s="92"/>
      <c r="O52"/>
      <c r="P52" s="95"/>
      <c r="Q52" s="213" t="s">
        <v>96</v>
      </c>
      <c r="R52" s="216"/>
      <c r="S52" s="216"/>
      <c r="T52" s="216"/>
      <c r="U52" s="216"/>
      <c r="V52" s="216"/>
      <c r="W52" s="216"/>
      <c r="X52" s="216"/>
      <c r="Y52" s="217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62" customFormat="1" ht="30" customHeight="1">
      <c r="A53" s="25">
        <v>35</v>
      </c>
      <c r="B53" s="77" t="s">
        <v>96</v>
      </c>
      <c r="C53" s="77" t="s">
        <v>88</v>
      </c>
      <c r="D53" s="59" t="s">
        <v>26</v>
      </c>
      <c r="E53" s="60" t="s">
        <v>36</v>
      </c>
      <c r="F53" s="24">
        <v>45000</v>
      </c>
      <c r="G53" s="24">
        <f t="shared" si="18"/>
        <v>1291.5</v>
      </c>
      <c r="H53" s="24">
        <v>1368</v>
      </c>
      <c r="I53" s="24">
        <v>1148.32</v>
      </c>
      <c r="J53" s="24">
        <v>19825.12</v>
      </c>
      <c r="K53" s="24">
        <f t="shared" si="20"/>
        <v>23632.94</v>
      </c>
      <c r="L53" s="61">
        <f>+F53-K53</f>
        <v>21367.06</v>
      </c>
      <c r="M53" s="92"/>
      <c r="N53" s="92"/>
      <c r="O53"/>
      <c r="P53" s="95"/>
      <c r="Q53" s="96"/>
      <c r="R53" s="96"/>
      <c r="S53" s="97" t="s">
        <v>17</v>
      </c>
      <c r="T53" s="97" t="s">
        <v>18</v>
      </c>
      <c r="U53" s="97" t="s">
        <v>19</v>
      </c>
      <c r="V53" s="97" t="s">
        <v>20</v>
      </c>
      <c r="W53" s="97" t="s">
        <v>21</v>
      </c>
      <c r="X53" s="97" t="s">
        <v>22</v>
      </c>
      <c r="Y53" s="97" t="s">
        <v>23</v>
      </c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ht="30" customHeight="1">
      <c r="A54" s="40" t="s">
        <v>71</v>
      </c>
      <c r="B54" s="49"/>
      <c r="C54" s="74"/>
      <c r="D54" s="46"/>
      <c r="E54" s="41"/>
      <c r="F54" s="34">
        <f>+SUM(F49:F53)</f>
        <v>315000</v>
      </c>
      <c r="G54" s="64">
        <f t="shared" ref="G54:L54" si="22">+SUM(G49:G53)</f>
        <v>9040.5</v>
      </c>
      <c r="H54" s="64">
        <f>+SUM(H49:H53)</f>
        <v>9576</v>
      </c>
      <c r="I54" s="34">
        <f>+SUM(I49:I53)</f>
        <v>21973.190000000002</v>
      </c>
      <c r="J54" s="34">
        <f>+SUM(J49:J53)</f>
        <v>50723.31</v>
      </c>
      <c r="K54" s="34">
        <f t="shared" si="22"/>
        <v>91313</v>
      </c>
      <c r="L54" s="34">
        <f t="shared" si="22"/>
        <v>223687</v>
      </c>
      <c r="M54" s="92"/>
      <c r="N54" s="92"/>
      <c r="P54" s="95"/>
      <c r="Q54" s="96"/>
      <c r="R54" s="99" t="s">
        <v>46</v>
      </c>
      <c r="S54" s="100">
        <v>35000</v>
      </c>
      <c r="T54" s="101">
        <v>1004.5</v>
      </c>
      <c r="U54" s="101">
        <v>1064</v>
      </c>
      <c r="V54" s="101">
        <v>0</v>
      </c>
      <c r="W54" s="101">
        <v>19825.12</v>
      </c>
      <c r="X54" s="102">
        <v>21893.62</v>
      </c>
      <c r="Y54" s="101">
        <v>13106.38</v>
      </c>
    </row>
    <row r="55" spans="1:49" ht="30" customHeight="1">
      <c r="A55" s="212" t="s">
        <v>97</v>
      </c>
      <c r="B55" s="212" t="s">
        <v>98</v>
      </c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92"/>
      <c r="N55" s="92"/>
      <c r="P55" s="95"/>
      <c r="Q55" s="96"/>
      <c r="R55" s="99" t="s">
        <v>49</v>
      </c>
      <c r="S55" s="100">
        <v>10000</v>
      </c>
      <c r="T55" s="101">
        <v>287</v>
      </c>
      <c r="U55" s="101">
        <v>304</v>
      </c>
      <c r="V55" s="101">
        <v>1148.32</v>
      </c>
      <c r="W55" s="101">
        <v>0</v>
      </c>
      <c r="X55" s="101">
        <v>1739.32</v>
      </c>
      <c r="Y55" s="101">
        <v>8260.68</v>
      </c>
    </row>
    <row r="56" spans="1:49" ht="30" customHeight="1">
      <c r="A56" s="42" t="s">
        <v>12</v>
      </c>
      <c r="B56" s="43" t="s">
        <v>13</v>
      </c>
      <c r="C56" s="43" t="s">
        <v>14</v>
      </c>
      <c r="D56" s="42" t="s">
        <v>15</v>
      </c>
      <c r="E56" s="43" t="s">
        <v>16</v>
      </c>
      <c r="F56" s="42" t="s">
        <v>17</v>
      </c>
      <c r="G56" s="42" t="s">
        <v>18</v>
      </c>
      <c r="H56" s="42" t="s">
        <v>19</v>
      </c>
      <c r="I56" s="42" t="s">
        <v>20</v>
      </c>
      <c r="J56" s="42" t="s">
        <v>21</v>
      </c>
      <c r="K56" s="42" t="s">
        <v>22</v>
      </c>
      <c r="L56" s="42" t="s">
        <v>23</v>
      </c>
      <c r="M56" s="92"/>
      <c r="N56" s="92"/>
      <c r="P56" s="95"/>
      <c r="Q56" s="96"/>
      <c r="R56" s="99" t="s">
        <v>51</v>
      </c>
      <c r="S56" s="103">
        <f>+S54+S55</f>
        <v>45000</v>
      </c>
      <c r="T56" s="104">
        <f>T54+T55</f>
        <v>1291.5</v>
      </c>
      <c r="U56" s="104">
        <f>U54+U55</f>
        <v>1368</v>
      </c>
      <c r="V56" s="104">
        <f>+V54+V55</f>
        <v>1148.32</v>
      </c>
      <c r="W56" s="104">
        <f>W54+W55</f>
        <v>19825.12</v>
      </c>
      <c r="X56" s="104">
        <f>+X54+X55</f>
        <v>23632.94</v>
      </c>
      <c r="Y56" s="104">
        <f>+Y54+Y55</f>
        <v>21367.059999999998</v>
      </c>
    </row>
    <row r="57" spans="1:49" ht="30" customHeight="1">
      <c r="A57" s="26">
        <v>36</v>
      </c>
      <c r="B57" s="32" t="s">
        <v>99</v>
      </c>
      <c r="C57" s="32" t="s">
        <v>100</v>
      </c>
      <c r="D57" s="26" t="s">
        <v>26</v>
      </c>
      <c r="E57" s="26" t="s">
        <v>27</v>
      </c>
      <c r="F57" s="23">
        <v>55000</v>
      </c>
      <c r="G57" s="23">
        <f t="shared" ref="G57" si="23">F57*0.0287</f>
        <v>1578.5</v>
      </c>
      <c r="H57" s="23">
        <f t="shared" ref="H57" si="24">IF(F57&lt;75829.93,F57*0.0304,2305.23)</f>
        <v>1672</v>
      </c>
      <c r="I57" s="23">
        <v>2559.67</v>
      </c>
      <c r="J57" s="23">
        <v>1425</v>
      </c>
      <c r="K57" s="36">
        <f>G57+H57+I57+J57</f>
        <v>7235.17</v>
      </c>
      <c r="L57" s="27">
        <f>+F57-K57</f>
        <v>47764.83</v>
      </c>
      <c r="M57" s="92"/>
      <c r="N57" s="92"/>
      <c r="P57" s="95"/>
      <c r="Q57" s="95"/>
      <c r="R57" s="95"/>
      <c r="S57" s="95"/>
      <c r="T57" s="95"/>
      <c r="U57" s="95"/>
      <c r="V57" s="95"/>
      <c r="W57" s="95"/>
      <c r="X57" s="95"/>
      <c r="Y57" s="95"/>
    </row>
    <row r="58" spans="1:49" ht="30" customHeight="1">
      <c r="A58" s="40" t="s">
        <v>71</v>
      </c>
      <c r="B58" s="79"/>
      <c r="C58" s="76"/>
      <c r="D58" s="46"/>
      <c r="E58" s="41"/>
      <c r="F58" s="34">
        <f>SUM(F57:F57)</f>
        <v>55000</v>
      </c>
      <c r="G58" s="64">
        <f>+SUM(G57:G57)</f>
        <v>1578.5</v>
      </c>
      <c r="H58" s="64">
        <f>+SUM(H57:H57)</f>
        <v>1672</v>
      </c>
      <c r="I58" s="34">
        <f>SUM(I57)</f>
        <v>2559.67</v>
      </c>
      <c r="J58" s="34">
        <f>SUM(J57:J57)</f>
        <v>1425</v>
      </c>
      <c r="K58" s="34">
        <f>SUM(K57:K57)</f>
        <v>7235.17</v>
      </c>
      <c r="L58" s="34">
        <f>SUM(L57:L57)</f>
        <v>47764.83</v>
      </c>
      <c r="M58" s="92"/>
      <c r="N58" s="92"/>
      <c r="P58" s="95"/>
      <c r="Q58" s="95"/>
      <c r="R58" s="95"/>
      <c r="S58" s="95"/>
      <c r="T58" s="95"/>
      <c r="U58" s="95"/>
      <c r="V58" s="95"/>
      <c r="W58" s="95"/>
      <c r="X58" s="95"/>
      <c r="Y58" s="95"/>
    </row>
    <row r="59" spans="1:49" ht="30" customHeight="1">
      <c r="A59" s="212" t="s">
        <v>101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92"/>
      <c r="N59" s="92"/>
      <c r="P59" s="95"/>
      <c r="Q59" s="218" t="s">
        <v>102</v>
      </c>
      <c r="R59" s="219"/>
      <c r="S59" s="219"/>
      <c r="T59" s="219"/>
      <c r="U59" s="219"/>
      <c r="V59" s="219"/>
      <c r="W59" s="219"/>
      <c r="X59" s="219"/>
      <c r="Y59" s="220"/>
    </row>
    <row r="60" spans="1:49" ht="30" customHeight="1">
      <c r="A60" s="42" t="s">
        <v>12</v>
      </c>
      <c r="B60" s="43" t="s">
        <v>13</v>
      </c>
      <c r="C60" s="43" t="s">
        <v>14</v>
      </c>
      <c r="D60" s="42" t="s">
        <v>15</v>
      </c>
      <c r="E60" s="43" t="s">
        <v>16</v>
      </c>
      <c r="F60" s="42" t="s">
        <v>17</v>
      </c>
      <c r="G60" s="42" t="s">
        <v>18</v>
      </c>
      <c r="H60" s="42" t="s">
        <v>19</v>
      </c>
      <c r="I60" s="42" t="s">
        <v>20</v>
      </c>
      <c r="J60" s="42" t="s">
        <v>21</v>
      </c>
      <c r="K60" s="42" t="s">
        <v>22</v>
      </c>
      <c r="L60" s="42" t="s">
        <v>23</v>
      </c>
      <c r="M60" s="92"/>
      <c r="N60" s="92"/>
      <c r="P60" s="95"/>
      <c r="Q60" s="96"/>
      <c r="R60" s="96"/>
      <c r="S60" s="97" t="s">
        <v>17</v>
      </c>
      <c r="T60" s="97" t="s">
        <v>18</v>
      </c>
      <c r="U60" s="97" t="s">
        <v>19</v>
      </c>
      <c r="V60" s="97" t="s">
        <v>20</v>
      </c>
      <c r="W60" s="97" t="s">
        <v>21</v>
      </c>
      <c r="X60" s="97" t="s">
        <v>22</v>
      </c>
      <c r="Y60" s="97" t="s">
        <v>23</v>
      </c>
    </row>
    <row r="61" spans="1:49" s="62" customFormat="1" ht="30" customHeight="1">
      <c r="A61" s="60">
        <v>37</v>
      </c>
      <c r="B61" s="66" t="s">
        <v>102</v>
      </c>
      <c r="C61" s="67" t="s">
        <v>103</v>
      </c>
      <c r="D61" s="68" t="s">
        <v>26</v>
      </c>
      <c r="E61" s="60" t="s">
        <v>27</v>
      </c>
      <c r="F61" s="65">
        <v>90000</v>
      </c>
      <c r="G61" s="65">
        <v>2583</v>
      </c>
      <c r="H61" s="65">
        <v>2736</v>
      </c>
      <c r="I61" s="65">
        <v>9753.19</v>
      </c>
      <c r="J61" s="65">
        <v>3225</v>
      </c>
      <c r="K61" s="65">
        <f>G61+H61+I61+J61</f>
        <v>18297.190000000002</v>
      </c>
      <c r="L61" s="69">
        <f t="shared" ref="L61" si="25">+F61-K61</f>
        <v>71702.81</v>
      </c>
      <c r="M61" s="92"/>
      <c r="N61" s="92"/>
      <c r="O61"/>
      <c r="P61" s="95"/>
      <c r="Q61" s="96"/>
      <c r="R61" s="99" t="s">
        <v>46</v>
      </c>
      <c r="S61" s="100">
        <v>50000</v>
      </c>
      <c r="T61" s="101">
        <v>1435</v>
      </c>
      <c r="U61" s="101">
        <v>1520</v>
      </c>
      <c r="V61" s="101">
        <v>1854</v>
      </c>
      <c r="W61" s="101">
        <v>3225</v>
      </c>
      <c r="X61" s="102">
        <v>8034</v>
      </c>
      <c r="Y61" s="101">
        <v>41966</v>
      </c>
      <c r="Z61"/>
      <c r="AA61"/>
      <c r="AB61"/>
      <c r="AC61"/>
      <c r="AD61"/>
    </row>
    <row r="62" spans="1:49" ht="30" customHeight="1">
      <c r="A62" s="26">
        <v>38</v>
      </c>
      <c r="B62" s="86" t="s">
        <v>104</v>
      </c>
      <c r="C62" s="78" t="s">
        <v>105</v>
      </c>
      <c r="D62" s="47" t="s">
        <v>26</v>
      </c>
      <c r="E62" s="26" t="s">
        <v>27</v>
      </c>
      <c r="F62" s="36">
        <v>50000</v>
      </c>
      <c r="G62" s="36">
        <f>F62*0.0287</f>
        <v>1435</v>
      </c>
      <c r="H62" s="36">
        <f t="shared" ref="H62" si="26">IF(F62&lt;75829.93,F62*0.0304,2305.23)</f>
        <v>1520</v>
      </c>
      <c r="I62" s="23">
        <v>1854</v>
      </c>
      <c r="J62" s="65">
        <v>225</v>
      </c>
      <c r="K62" s="36">
        <f>G62+H62+I62+J62</f>
        <v>5034</v>
      </c>
      <c r="L62" s="30">
        <f>+F62-K62</f>
        <v>44966</v>
      </c>
      <c r="M62" s="92"/>
      <c r="N62" s="92"/>
      <c r="P62" s="95"/>
      <c r="Q62" s="96"/>
      <c r="R62" s="99" t="s">
        <v>49</v>
      </c>
      <c r="S62" s="100">
        <v>40000</v>
      </c>
      <c r="T62" s="101">
        <v>1148</v>
      </c>
      <c r="U62" s="101">
        <v>1216</v>
      </c>
      <c r="V62" s="101">
        <v>7899.19</v>
      </c>
      <c r="W62" s="101">
        <v>0</v>
      </c>
      <c r="X62" s="101">
        <v>10263.19</v>
      </c>
      <c r="Y62" s="101">
        <v>29736.81</v>
      </c>
    </row>
    <row r="63" spans="1:49" ht="30" customHeight="1">
      <c r="A63" s="40" t="s">
        <v>71</v>
      </c>
      <c r="B63" s="76"/>
      <c r="C63" s="76"/>
      <c r="D63" s="46"/>
      <c r="E63" s="41"/>
      <c r="F63" s="34">
        <f>SUM(F61:F62)</f>
        <v>140000</v>
      </c>
      <c r="G63" s="64">
        <f>SUM(G61:G62)</f>
        <v>4018</v>
      </c>
      <c r="H63" s="64">
        <f>+SUM(H61:H62)</f>
        <v>4256</v>
      </c>
      <c r="I63" s="34">
        <f>SUM(I61:I62)</f>
        <v>11607.19</v>
      </c>
      <c r="J63" s="34">
        <f>SUM(J61:J62)</f>
        <v>3450</v>
      </c>
      <c r="K63" s="34">
        <f>+SUM(K61:K62)</f>
        <v>23331.190000000002</v>
      </c>
      <c r="L63" s="34">
        <f t="shared" ref="L63" si="27">SUM(L61:L62)</f>
        <v>116668.81</v>
      </c>
      <c r="M63" s="92"/>
      <c r="N63" s="92"/>
      <c r="P63" s="95"/>
      <c r="Q63" s="96"/>
      <c r="R63" s="99" t="s">
        <v>51</v>
      </c>
      <c r="S63" s="103">
        <f>+S61+S62</f>
        <v>90000</v>
      </c>
      <c r="T63" s="104">
        <f>T61+T62</f>
        <v>2583</v>
      </c>
      <c r="U63" s="104">
        <f>U61+U62</f>
        <v>2736</v>
      </c>
      <c r="V63" s="104">
        <f>+V61+V62</f>
        <v>9753.1899999999987</v>
      </c>
      <c r="W63" s="104">
        <f>W61+W62</f>
        <v>3225</v>
      </c>
      <c r="X63" s="104">
        <f>+X61+X62</f>
        <v>18297.190000000002</v>
      </c>
      <c r="Y63" s="104">
        <f>+Y61+Y62</f>
        <v>71702.81</v>
      </c>
    </row>
    <row r="64" spans="1:49" ht="30" customHeight="1">
      <c r="A64" s="209" t="s">
        <v>106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1"/>
      <c r="M64" s="92"/>
      <c r="N64" s="92"/>
      <c r="P64" s="95"/>
      <c r="Q64" s="96"/>
      <c r="R64" s="99"/>
      <c r="S64" s="100"/>
      <c r="T64" s="101"/>
      <c r="U64" s="101"/>
      <c r="V64" s="101"/>
      <c r="W64" s="101"/>
      <c r="X64" s="102"/>
      <c r="Y64" s="101"/>
    </row>
    <row r="65" spans="1:25" ht="30" customHeight="1">
      <c r="A65" s="42" t="s">
        <v>12</v>
      </c>
      <c r="B65" s="43" t="s">
        <v>13</v>
      </c>
      <c r="C65" s="43" t="s">
        <v>14</v>
      </c>
      <c r="D65" s="42" t="s">
        <v>15</v>
      </c>
      <c r="E65" s="43" t="s">
        <v>16</v>
      </c>
      <c r="F65" s="42" t="s">
        <v>17</v>
      </c>
      <c r="G65" s="42" t="s">
        <v>18</v>
      </c>
      <c r="H65" s="42" t="s">
        <v>19</v>
      </c>
      <c r="I65" s="42" t="s">
        <v>20</v>
      </c>
      <c r="J65" s="42" t="s">
        <v>21</v>
      </c>
      <c r="K65" s="42" t="s">
        <v>22</v>
      </c>
      <c r="L65" s="42" t="s">
        <v>23</v>
      </c>
      <c r="M65" s="92"/>
      <c r="N65" s="92"/>
      <c r="P65" s="95"/>
      <c r="Q65" s="96"/>
      <c r="R65" s="99"/>
      <c r="S65" s="100"/>
      <c r="T65" s="101"/>
      <c r="U65" s="101"/>
      <c r="V65" s="101"/>
      <c r="W65" s="101"/>
      <c r="X65" s="101"/>
      <c r="Y65" s="101"/>
    </row>
    <row r="66" spans="1:25" ht="30" customHeight="1">
      <c r="A66" s="31">
        <v>39</v>
      </c>
      <c r="B66" s="32" t="s">
        <v>107</v>
      </c>
      <c r="C66" s="32" t="s">
        <v>108</v>
      </c>
      <c r="D66" s="26" t="s">
        <v>30</v>
      </c>
      <c r="E66" s="26" t="s">
        <v>36</v>
      </c>
      <c r="F66" s="36">
        <v>35000</v>
      </c>
      <c r="G66" s="36">
        <f>F66*0.0287</f>
        <v>1004.5</v>
      </c>
      <c r="H66" s="36">
        <f>IF(F66&lt;75829.93,F66*0.0304,2305.23)</f>
        <v>1064</v>
      </c>
      <c r="I66" s="23">
        <v>0</v>
      </c>
      <c r="J66" s="36">
        <v>939.5</v>
      </c>
      <c r="K66" s="36">
        <f t="shared" ref="K66:K72" si="28">G66+H66+I66+J66</f>
        <v>3008</v>
      </c>
      <c r="L66" s="30">
        <f>+F66-K66</f>
        <v>31992</v>
      </c>
      <c r="M66" s="92"/>
      <c r="N66" s="92"/>
      <c r="P66" s="95"/>
      <c r="Q66" s="96"/>
      <c r="R66" s="99"/>
      <c r="S66" s="103"/>
      <c r="T66" s="104"/>
      <c r="U66" s="104"/>
      <c r="V66" s="104"/>
      <c r="W66" s="104"/>
      <c r="X66" s="104"/>
      <c r="Y66" s="104"/>
    </row>
    <row r="67" spans="1:25" ht="30" customHeight="1">
      <c r="A67" s="31">
        <v>40</v>
      </c>
      <c r="B67" s="38" t="s">
        <v>109</v>
      </c>
      <c r="C67" s="32" t="s">
        <v>110</v>
      </c>
      <c r="D67" s="26" t="s">
        <v>30</v>
      </c>
      <c r="E67" s="26" t="s">
        <v>27</v>
      </c>
      <c r="F67" s="36">
        <v>55000</v>
      </c>
      <c r="G67" s="36">
        <f t="shared" ref="G67:G72" si="29">F67*0.0287</f>
        <v>1578.5</v>
      </c>
      <c r="H67" s="36">
        <f t="shared" ref="H67:H72" si="30">IF(F67&lt;75829.93,F67*0.0304,2305.23)</f>
        <v>1672</v>
      </c>
      <c r="I67" s="23">
        <v>2045.04</v>
      </c>
      <c r="J67" s="36">
        <v>7733.92</v>
      </c>
      <c r="K67" s="36">
        <f t="shared" si="28"/>
        <v>13029.46</v>
      </c>
      <c r="L67" s="30">
        <f t="shared" ref="L67:L72" si="31">+F67-K67</f>
        <v>41970.54</v>
      </c>
      <c r="M67" s="92"/>
      <c r="N67" s="92"/>
      <c r="P67" s="95"/>
      <c r="Q67" s="95"/>
      <c r="R67" s="95"/>
      <c r="S67" s="95"/>
      <c r="T67" s="95"/>
      <c r="U67" s="95"/>
      <c r="V67" s="95"/>
      <c r="W67" s="95"/>
      <c r="X67" s="95"/>
      <c r="Y67" s="95"/>
    </row>
    <row r="68" spans="1:25" ht="30" customHeight="1">
      <c r="A68" s="31">
        <v>41</v>
      </c>
      <c r="B68" s="32" t="s">
        <v>111</v>
      </c>
      <c r="C68" s="32" t="s">
        <v>112</v>
      </c>
      <c r="D68" s="26" t="s">
        <v>30</v>
      </c>
      <c r="E68" s="26" t="s">
        <v>27</v>
      </c>
      <c r="F68" s="36">
        <v>45000</v>
      </c>
      <c r="G68" s="36">
        <f t="shared" si="29"/>
        <v>1291.5</v>
      </c>
      <c r="H68" s="36">
        <f t="shared" si="30"/>
        <v>1368</v>
      </c>
      <c r="I68" s="23">
        <v>702.08</v>
      </c>
      <c r="J68" s="36">
        <v>27553.84</v>
      </c>
      <c r="K68" s="36">
        <f>G68+H68+I68+J68</f>
        <v>30915.42</v>
      </c>
      <c r="L68" s="30">
        <f t="shared" si="31"/>
        <v>14084.580000000002</v>
      </c>
      <c r="M68" s="92"/>
      <c r="N68" s="92"/>
      <c r="P68" s="95"/>
      <c r="Q68" s="95"/>
      <c r="R68" s="95"/>
      <c r="S68" s="95"/>
      <c r="T68" s="95"/>
      <c r="U68" s="95"/>
      <c r="V68" s="95"/>
      <c r="W68" s="95"/>
      <c r="X68" s="95"/>
      <c r="Y68" s="95"/>
    </row>
    <row r="69" spans="1:25" ht="30" customHeight="1">
      <c r="A69" s="31">
        <v>42</v>
      </c>
      <c r="B69" s="32" t="s">
        <v>113</v>
      </c>
      <c r="C69" s="32" t="s">
        <v>114</v>
      </c>
      <c r="D69" s="26" t="s">
        <v>30</v>
      </c>
      <c r="E69" s="26" t="s">
        <v>27</v>
      </c>
      <c r="F69" s="36">
        <v>90000</v>
      </c>
      <c r="G69" s="36">
        <f t="shared" si="29"/>
        <v>2583</v>
      </c>
      <c r="H69" s="36">
        <v>2736</v>
      </c>
      <c r="I69" s="36">
        <v>9324.32</v>
      </c>
      <c r="J69" s="36">
        <v>1840.46</v>
      </c>
      <c r="K69" s="36">
        <f>G69+H69+I69+J69</f>
        <v>16483.78</v>
      </c>
      <c r="L69" s="30">
        <f t="shared" si="31"/>
        <v>73516.22</v>
      </c>
      <c r="M69" s="92"/>
      <c r="N69" s="92"/>
      <c r="O69" s="19"/>
      <c r="P69" s="108"/>
      <c r="Q69" s="108"/>
      <c r="R69" s="95"/>
      <c r="S69" s="95"/>
      <c r="T69" s="95"/>
      <c r="U69" s="95"/>
      <c r="V69" s="95"/>
      <c r="W69" s="95"/>
      <c r="X69" s="95"/>
      <c r="Y69" s="95"/>
    </row>
    <row r="70" spans="1:25" ht="30" customHeight="1">
      <c r="A70" s="31">
        <v>43</v>
      </c>
      <c r="B70" s="32" t="s">
        <v>115</v>
      </c>
      <c r="C70" s="32" t="s">
        <v>116</v>
      </c>
      <c r="D70" s="26" t="s">
        <v>30</v>
      </c>
      <c r="E70" s="26" t="s">
        <v>27</v>
      </c>
      <c r="F70" s="36">
        <v>54450</v>
      </c>
      <c r="G70" s="36">
        <v>1562.72</v>
      </c>
      <c r="H70" s="36">
        <f t="shared" si="30"/>
        <v>1655.28</v>
      </c>
      <c r="I70" s="23">
        <v>2482.0500000000002</v>
      </c>
      <c r="J70" s="36">
        <v>25</v>
      </c>
      <c r="K70" s="36">
        <f>G70+H70+I70+J70</f>
        <v>5725.05</v>
      </c>
      <c r="L70" s="30">
        <f t="shared" si="31"/>
        <v>48724.95</v>
      </c>
      <c r="M70" s="92"/>
      <c r="N70" s="92"/>
      <c r="P70" s="95"/>
      <c r="Q70" s="95"/>
      <c r="R70" s="95"/>
      <c r="S70" s="95"/>
      <c r="T70" s="95"/>
      <c r="U70" s="95"/>
      <c r="V70" s="95"/>
      <c r="W70" s="95"/>
      <c r="X70" s="95"/>
      <c r="Y70" s="95"/>
    </row>
    <row r="71" spans="1:25" ht="30" customHeight="1">
      <c r="A71" s="31">
        <v>44</v>
      </c>
      <c r="B71" s="32" t="s">
        <v>117</v>
      </c>
      <c r="C71" s="32" t="s">
        <v>118</v>
      </c>
      <c r="D71" s="26" t="s">
        <v>30</v>
      </c>
      <c r="E71" s="26" t="s">
        <v>27</v>
      </c>
      <c r="F71" s="36">
        <v>37000</v>
      </c>
      <c r="G71" s="36">
        <f t="shared" si="29"/>
        <v>1061.9000000000001</v>
      </c>
      <c r="H71" s="36">
        <f t="shared" si="30"/>
        <v>1124.8</v>
      </c>
      <c r="I71" s="23">
        <v>19.239999999999998</v>
      </c>
      <c r="J71" s="36">
        <v>4396.26</v>
      </c>
      <c r="K71" s="36">
        <f t="shared" si="28"/>
        <v>6602.2</v>
      </c>
      <c r="L71" s="30">
        <f t="shared" si="31"/>
        <v>30397.8</v>
      </c>
      <c r="M71" s="92"/>
      <c r="N71" s="92"/>
      <c r="P71" s="95"/>
      <c r="Q71" s="95"/>
      <c r="R71" s="95"/>
      <c r="S71" s="95"/>
      <c r="T71" s="95"/>
      <c r="U71" s="95"/>
      <c r="V71" s="95"/>
      <c r="W71" s="95"/>
      <c r="X71" s="95"/>
      <c r="Y71" s="95"/>
    </row>
    <row r="72" spans="1:25" ht="30" customHeight="1">
      <c r="A72" s="31">
        <v>45</v>
      </c>
      <c r="B72" s="32" t="s">
        <v>119</v>
      </c>
      <c r="C72" s="32" t="s">
        <v>53</v>
      </c>
      <c r="D72" s="26" t="s">
        <v>30</v>
      </c>
      <c r="E72" s="26" t="s">
        <v>36</v>
      </c>
      <c r="F72" s="36">
        <v>45000</v>
      </c>
      <c r="G72" s="36">
        <f t="shared" si="29"/>
        <v>1291.5</v>
      </c>
      <c r="H72" s="36">
        <f t="shared" si="30"/>
        <v>1368</v>
      </c>
      <c r="I72" s="23">
        <v>1148.32</v>
      </c>
      <c r="J72" s="36">
        <v>25</v>
      </c>
      <c r="K72" s="36">
        <f t="shared" si="28"/>
        <v>3832.8199999999997</v>
      </c>
      <c r="L72" s="30">
        <f t="shared" si="31"/>
        <v>41167.18</v>
      </c>
      <c r="M72" s="92"/>
      <c r="N72" s="92"/>
      <c r="P72" s="95"/>
      <c r="Q72" s="226" t="s">
        <v>119</v>
      </c>
      <c r="R72" s="214"/>
      <c r="S72" s="214"/>
      <c r="T72" s="214"/>
      <c r="U72" s="214"/>
      <c r="V72" s="214"/>
      <c r="W72" s="214"/>
      <c r="X72" s="214"/>
      <c r="Y72" s="215"/>
    </row>
    <row r="73" spans="1:25" ht="30" customHeight="1">
      <c r="A73" s="40" t="s">
        <v>71</v>
      </c>
      <c r="B73" s="76"/>
      <c r="C73" s="76"/>
      <c r="D73" s="46"/>
      <c r="E73" s="41"/>
      <c r="F73" s="34">
        <f t="shared" ref="F73:L73" si="32">+SUM(F66:F72)</f>
        <v>361450</v>
      </c>
      <c r="G73" s="34">
        <f t="shared" si="32"/>
        <v>10373.620000000001</v>
      </c>
      <c r="H73" s="64">
        <f t="shared" si="32"/>
        <v>10988.08</v>
      </c>
      <c r="I73" s="34">
        <f t="shared" si="32"/>
        <v>15721.049999999997</v>
      </c>
      <c r="J73" s="34">
        <f t="shared" si="32"/>
        <v>42513.98</v>
      </c>
      <c r="K73" s="34">
        <f t="shared" si="32"/>
        <v>79596.729999999981</v>
      </c>
      <c r="L73" s="30">
        <f t="shared" si="32"/>
        <v>281853.27</v>
      </c>
      <c r="M73" s="92"/>
      <c r="N73" s="92"/>
      <c r="P73" s="95"/>
      <c r="Q73" s="96"/>
      <c r="R73" s="96"/>
      <c r="S73" s="97" t="s">
        <v>17</v>
      </c>
      <c r="T73" s="97" t="s">
        <v>18</v>
      </c>
      <c r="U73" s="97" t="s">
        <v>19</v>
      </c>
      <c r="V73" s="97" t="s">
        <v>20</v>
      </c>
      <c r="W73" s="97" t="s">
        <v>21</v>
      </c>
      <c r="X73" s="97" t="s">
        <v>22</v>
      </c>
      <c r="Y73" s="97" t="s">
        <v>23</v>
      </c>
    </row>
    <row r="74" spans="1:25" ht="30" customHeight="1">
      <c r="A74" s="212" t="s">
        <v>120</v>
      </c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92"/>
      <c r="N74" s="92"/>
      <c r="P74" s="95"/>
      <c r="Q74" s="96"/>
      <c r="R74" s="99" t="s">
        <v>46</v>
      </c>
      <c r="S74" s="100">
        <v>30000</v>
      </c>
      <c r="T74" s="101">
        <v>861</v>
      </c>
      <c r="U74" s="101">
        <v>912</v>
      </c>
      <c r="V74" s="101">
        <v>0</v>
      </c>
      <c r="W74" s="101">
        <v>25</v>
      </c>
      <c r="X74" s="102">
        <v>1798</v>
      </c>
      <c r="Y74" s="101">
        <v>28202</v>
      </c>
    </row>
    <row r="75" spans="1:25" ht="30" customHeight="1">
      <c r="A75" s="42" t="s">
        <v>12</v>
      </c>
      <c r="B75" s="43" t="s">
        <v>13</v>
      </c>
      <c r="C75" s="43" t="s">
        <v>14</v>
      </c>
      <c r="D75" s="42" t="s">
        <v>15</v>
      </c>
      <c r="E75" s="43" t="s">
        <v>16</v>
      </c>
      <c r="F75" s="42" t="s">
        <v>17</v>
      </c>
      <c r="G75" s="42" t="s">
        <v>18</v>
      </c>
      <c r="H75" s="42" t="s">
        <v>19</v>
      </c>
      <c r="I75" s="42" t="s">
        <v>20</v>
      </c>
      <c r="J75" s="42" t="s">
        <v>21</v>
      </c>
      <c r="K75" s="42" t="s">
        <v>22</v>
      </c>
      <c r="L75" s="42" t="s">
        <v>23</v>
      </c>
      <c r="M75" s="92"/>
      <c r="N75" s="92"/>
      <c r="P75" s="95"/>
      <c r="Q75" s="96"/>
      <c r="R75" s="99" t="s">
        <v>49</v>
      </c>
      <c r="S75" s="100">
        <v>15000</v>
      </c>
      <c r="T75" s="101">
        <v>430.5</v>
      </c>
      <c r="U75" s="101">
        <v>456</v>
      </c>
      <c r="V75" s="101">
        <v>1148.32</v>
      </c>
      <c r="W75" s="101">
        <v>0</v>
      </c>
      <c r="X75" s="101">
        <v>2034.82</v>
      </c>
      <c r="Y75" s="101">
        <v>12965.18</v>
      </c>
    </row>
    <row r="76" spans="1:25" ht="30" customHeight="1">
      <c r="A76" s="31">
        <v>46</v>
      </c>
      <c r="B76" s="32" t="s">
        <v>121</v>
      </c>
      <c r="C76" s="32" t="s">
        <v>122</v>
      </c>
      <c r="D76" s="25" t="s">
        <v>26</v>
      </c>
      <c r="E76" s="26" t="s">
        <v>27</v>
      </c>
      <c r="F76" s="23">
        <v>100000</v>
      </c>
      <c r="G76" s="23">
        <f>F76*0.0287</f>
        <v>2870</v>
      </c>
      <c r="H76" s="23">
        <v>3040</v>
      </c>
      <c r="I76" s="23">
        <v>12105.44</v>
      </c>
      <c r="J76" s="24">
        <v>2225</v>
      </c>
      <c r="K76" s="23">
        <f>G76+H76+I76+J76</f>
        <v>20240.440000000002</v>
      </c>
      <c r="L76" s="27">
        <f>+F76-K76</f>
        <v>79759.56</v>
      </c>
      <c r="M76" s="92"/>
      <c r="N76" s="92"/>
      <c r="P76" s="95"/>
      <c r="Q76" s="96"/>
      <c r="R76" s="99" t="s">
        <v>51</v>
      </c>
      <c r="S76" s="100">
        <v>45000</v>
      </c>
      <c r="T76" s="104">
        <f>T74+T75</f>
        <v>1291.5</v>
      </c>
      <c r="U76" s="104">
        <f>U74+U75</f>
        <v>1368</v>
      </c>
      <c r="V76" s="104">
        <f>+V74+V75</f>
        <v>1148.32</v>
      </c>
      <c r="W76" s="104">
        <f>W74+W75</f>
        <v>25</v>
      </c>
      <c r="X76" s="104">
        <f>+X74+X75</f>
        <v>3832.8199999999997</v>
      </c>
      <c r="Y76" s="104">
        <f>+Y74+Y75</f>
        <v>41167.18</v>
      </c>
    </row>
    <row r="77" spans="1:25" ht="30" customHeight="1">
      <c r="A77" s="40" t="s">
        <v>71</v>
      </c>
      <c r="B77" s="79"/>
      <c r="C77" s="76"/>
      <c r="D77" s="46"/>
      <c r="E77" s="41"/>
      <c r="F77" s="34">
        <f>SUM(F76)</f>
        <v>100000</v>
      </c>
      <c r="G77" s="34">
        <f t="shared" ref="G77:L77" si="33">SUM(G76)</f>
        <v>2870</v>
      </c>
      <c r="H77" s="64">
        <f>SUM(H76)</f>
        <v>3040</v>
      </c>
      <c r="I77" s="34">
        <f>SUM(I76)</f>
        <v>12105.44</v>
      </c>
      <c r="J77" s="34">
        <f>SUM(J76)</f>
        <v>2225</v>
      </c>
      <c r="K77" s="34">
        <f t="shared" si="33"/>
        <v>20240.440000000002</v>
      </c>
      <c r="L77" s="34">
        <f t="shared" si="33"/>
        <v>79759.56</v>
      </c>
      <c r="M77" s="92"/>
      <c r="N77" s="92"/>
      <c r="P77" s="95"/>
      <c r="Q77" s="95"/>
      <c r="R77" s="95"/>
      <c r="S77" s="95"/>
      <c r="T77" s="95"/>
      <c r="U77" s="95"/>
      <c r="V77" s="95"/>
      <c r="W77" s="95"/>
      <c r="X77" s="95"/>
      <c r="Y77" s="95"/>
    </row>
    <row r="78" spans="1:25" ht="30" customHeight="1">
      <c r="A78" s="212" t="s">
        <v>123</v>
      </c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92"/>
      <c r="N78" s="92"/>
      <c r="P78" s="95"/>
      <c r="Q78" s="95"/>
      <c r="R78" s="95"/>
      <c r="S78" s="95"/>
      <c r="T78" s="95"/>
      <c r="U78" s="95"/>
      <c r="V78" s="95"/>
      <c r="W78" s="95"/>
      <c r="X78" s="95"/>
      <c r="Y78" s="95"/>
    </row>
    <row r="79" spans="1:25" ht="30" customHeight="1">
      <c r="A79" s="42" t="s">
        <v>12</v>
      </c>
      <c r="B79" s="43" t="s">
        <v>13</v>
      </c>
      <c r="C79" s="43" t="s">
        <v>14</v>
      </c>
      <c r="D79" s="42" t="s">
        <v>15</v>
      </c>
      <c r="E79" s="43" t="s">
        <v>16</v>
      </c>
      <c r="F79" s="42" t="s">
        <v>17</v>
      </c>
      <c r="G79" s="42" t="s">
        <v>18</v>
      </c>
      <c r="H79" s="42" t="s">
        <v>19</v>
      </c>
      <c r="I79" s="42" t="s">
        <v>20</v>
      </c>
      <c r="J79" s="42" t="s">
        <v>21</v>
      </c>
      <c r="K79" s="42" t="s">
        <v>22</v>
      </c>
      <c r="L79" s="42" t="s">
        <v>23</v>
      </c>
      <c r="M79" s="92"/>
      <c r="N79" s="92"/>
      <c r="P79" s="95"/>
      <c r="Q79" s="95"/>
      <c r="R79" s="95"/>
      <c r="S79" s="95"/>
      <c r="T79" s="95"/>
      <c r="U79" s="95"/>
      <c r="V79" s="95"/>
      <c r="W79" s="95"/>
      <c r="X79" s="95"/>
      <c r="Y79" s="95"/>
    </row>
    <row r="80" spans="1:25" ht="30" customHeight="1">
      <c r="A80" s="31">
        <v>47</v>
      </c>
      <c r="B80" s="39" t="s">
        <v>124</v>
      </c>
      <c r="C80" s="39" t="s">
        <v>45</v>
      </c>
      <c r="D80" s="26" t="s">
        <v>26</v>
      </c>
      <c r="E80" s="35" t="s">
        <v>36</v>
      </c>
      <c r="F80" s="37">
        <v>60000</v>
      </c>
      <c r="G80" s="36">
        <f>F80*0.0287</f>
        <v>1722</v>
      </c>
      <c r="H80" s="23">
        <f t="shared" ref="H80" si="34">IF(F80&lt;75829.93,F80*0.0304,2305.23)</f>
        <v>1824</v>
      </c>
      <c r="I80" s="23">
        <v>3486.65</v>
      </c>
      <c r="J80" s="33">
        <v>38624.39</v>
      </c>
      <c r="K80" s="33">
        <f>+G80+H80+I80+J80</f>
        <v>45657.04</v>
      </c>
      <c r="L80" s="34">
        <f>+F80-K80</f>
        <v>14342.96</v>
      </c>
      <c r="M80" s="92"/>
      <c r="N80" s="92"/>
      <c r="P80" s="95"/>
      <c r="Q80" s="95"/>
      <c r="R80" s="95"/>
      <c r="S80" s="95"/>
      <c r="T80" s="95"/>
      <c r="U80" s="95"/>
      <c r="V80" s="95"/>
      <c r="W80" s="95"/>
      <c r="X80" s="95"/>
      <c r="Y80" s="95"/>
    </row>
    <row r="81" spans="1:49" ht="30" customHeight="1">
      <c r="A81" s="40" t="s">
        <v>71</v>
      </c>
      <c r="B81" s="79"/>
      <c r="C81" s="76"/>
      <c r="D81" s="46"/>
      <c r="E81" s="41"/>
      <c r="F81" s="48">
        <f>+F80</f>
        <v>60000</v>
      </c>
      <c r="G81" s="48">
        <f>+SUM(G80)</f>
        <v>1722</v>
      </c>
      <c r="H81" s="70">
        <f>+SUM(H80)</f>
        <v>1824</v>
      </c>
      <c r="I81" s="23">
        <f>SUM(I80)</f>
        <v>3486.65</v>
      </c>
      <c r="J81" s="48">
        <f>+J80</f>
        <v>38624.39</v>
      </c>
      <c r="K81" s="34">
        <f t="shared" ref="K81" si="35">SUM(K80)</f>
        <v>45657.04</v>
      </c>
      <c r="L81" s="48">
        <f>SUM(L80)</f>
        <v>14342.96</v>
      </c>
      <c r="M81" s="92"/>
      <c r="N81" s="92"/>
      <c r="P81" s="95"/>
      <c r="Q81" s="95"/>
      <c r="R81" s="95"/>
      <c r="S81" s="95"/>
      <c r="T81" s="95"/>
      <c r="U81" s="95"/>
      <c r="V81" s="95"/>
      <c r="W81" s="95"/>
      <c r="X81" s="95"/>
      <c r="Y81" s="95"/>
    </row>
    <row r="82" spans="1:49" ht="30" customHeight="1">
      <c r="A82" s="212" t="s">
        <v>125</v>
      </c>
      <c r="B82" s="212" t="s">
        <v>98</v>
      </c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92"/>
      <c r="N82" s="92"/>
      <c r="P82" s="95"/>
      <c r="Q82" s="95"/>
      <c r="R82" s="95"/>
      <c r="S82" s="95"/>
      <c r="T82" s="95"/>
      <c r="U82" s="95"/>
      <c r="V82" s="95"/>
      <c r="W82" s="95"/>
      <c r="X82" s="95"/>
      <c r="Y82" s="95"/>
    </row>
    <row r="83" spans="1:49" ht="30" customHeight="1">
      <c r="A83" s="42" t="s">
        <v>12</v>
      </c>
      <c r="B83" s="43" t="s">
        <v>13</v>
      </c>
      <c r="C83" s="43" t="s">
        <v>14</v>
      </c>
      <c r="D83" s="42" t="s">
        <v>15</v>
      </c>
      <c r="E83" s="43" t="s">
        <v>16</v>
      </c>
      <c r="F83" s="42" t="s">
        <v>17</v>
      </c>
      <c r="G83" s="42" t="s">
        <v>18</v>
      </c>
      <c r="H83" s="42" t="s">
        <v>19</v>
      </c>
      <c r="I83" s="42" t="s">
        <v>20</v>
      </c>
      <c r="J83" s="42" t="s">
        <v>21</v>
      </c>
      <c r="K83" s="42" t="s">
        <v>22</v>
      </c>
      <c r="L83" s="42" t="s">
        <v>23</v>
      </c>
      <c r="M83" s="92"/>
      <c r="N83" s="92"/>
      <c r="P83" s="95"/>
      <c r="Q83" s="95"/>
      <c r="R83" s="95"/>
      <c r="S83" s="95"/>
      <c r="T83" s="95"/>
      <c r="U83" s="95"/>
      <c r="V83" s="95"/>
      <c r="W83" s="95"/>
      <c r="X83" s="95"/>
      <c r="Y83" s="95"/>
    </row>
    <row r="84" spans="1:49" ht="30" customHeight="1">
      <c r="A84" s="31">
        <v>48</v>
      </c>
      <c r="B84" s="32" t="s">
        <v>126</v>
      </c>
      <c r="C84" s="32" t="s">
        <v>127</v>
      </c>
      <c r="D84" s="25" t="s">
        <v>30</v>
      </c>
      <c r="E84" s="26" t="s">
        <v>36</v>
      </c>
      <c r="F84" s="23">
        <v>50000</v>
      </c>
      <c r="G84" s="23">
        <f t="shared" ref="G84:G85" si="36">F84*0.0287</f>
        <v>1435</v>
      </c>
      <c r="H84" s="23">
        <f t="shared" ref="H84:H85" si="37">IF(F84&lt;75829.93,F84*0.0304,2305.23)</f>
        <v>1520</v>
      </c>
      <c r="I84" s="23">
        <v>1854</v>
      </c>
      <c r="J84" s="23">
        <v>6825.8</v>
      </c>
      <c r="K84" s="23">
        <f>+G84+H84+I84+J84</f>
        <v>11634.8</v>
      </c>
      <c r="L84" s="27">
        <f>+F84-K84</f>
        <v>38365.199999999997</v>
      </c>
      <c r="M84" s="92"/>
      <c r="N84" s="92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1:49" ht="30" customHeight="1">
      <c r="A85" s="31">
        <v>49</v>
      </c>
      <c r="B85" s="32" t="s">
        <v>128</v>
      </c>
      <c r="C85" s="32" t="s">
        <v>129</v>
      </c>
      <c r="D85" s="25" t="s">
        <v>26</v>
      </c>
      <c r="E85" s="26" t="s">
        <v>36</v>
      </c>
      <c r="F85" s="23">
        <v>41000</v>
      </c>
      <c r="G85" s="23">
        <f t="shared" si="36"/>
        <v>1176.7</v>
      </c>
      <c r="H85" s="23">
        <f t="shared" si="37"/>
        <v>1246.4000000000001</v>
      </c>
      <c r="I85" s="23">
        <v>583.78</v>
      </c>
      <c r="J85" s="23">
        <v>1039.5</v>
      </c>
      <c r="K85" s="23">
        <f>G85+H85+I85+J85</f>
        <v>4046.38</v>
      </c>
      <c r="L85" s="27">
        <f>+F85-K85</f>
        <v>36953.620000000003</v>
      </c>
      <c r="M85" s="92"/>
      <c r="N85" s="92"/>
      <c r="P85" s="95"/>
      <c r="Q85" s="95"/>
      <c r="R85" s="95"/>
      <c r="S85" s="95"/>
      <c r="T85" s="95"/>
      <c r="U85" s="95"/>
      <c r="V85" s="95"/>
      <c r="W85" s="95"/>
      <c r="X85" s="95"/>
      <c r="Y85" s="95"/>
    </row>
    <row r="86" spans="1:49" s="62" customFormat="1" ht="30" customHeight="1">
      <c r="A86" s="31">
        <v>50</v>
      </c>
      <c r="B86" s="66" t="s">
        <v>130</v>
      </c>
      <c r="C86" s="66" t="s">
        <v>131</v>
      </c>
      <c r="D86" s="60" t="s">
        <v>26</v>
      </c>
      <c r="E86" s="60" t="s">
        <v>27</v>
      </c>
      <c r="F86" s="24">
        <v>50000</v>
      </c>
      <c r="G86" s="24">
        <v>1435</v>
      </c>
      <c r="H86" s="24">
        <v>1520</v>
      </c>
      <c r="I86" s="24">
        <v>1596.68</v>
      </c>
      <c r="J86" s="24">
        <v>25864.799999999999</v>
      </c>
      <c r="K86" s="24">
        <f>G86+H86+I86+J86</f>
        <v>30416.48</v>
      </c>
      <c r="L86" s="61">
        <f>+F86-G86-H86-I86-J86</f>
        <v>19583.52</v>
      </c>
      <c r="M86" s="92"/>
      <c r="N86" s="92"/>
      <c r="O86"/>
      <c r="P86" s="95"/>
      <c r="Q86" s="226" t="s">
        <v>130</v>
      </c>
      <c r="R86" s="214"/>
      <c r="S86" s="214"/>
      <c r="T86" s="214"/>
      <c r="U86" s="214"/>
      <c r="V86" s="214"/>
      <c r="W86" s="214"/>
      <c r="X86" s="214"/>
      <c r="Y86" s="215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1:49" ht="30" customHeight="1">
      <c r="A87" s="40" t="s">
        <v>71</v>
      </c>
      <c r="B87" s="76"/>
      <c r="C87" s="76"/>
      <c r="D87" s="46"/>
      <c r="E87" s="41"/>
      <c r="F87" s="34">
        <f>+SUM(F84:F86)</f>
        <v>141000</v>
      </c>
      <c r="G87" s="34">
        <f t="shared" ref="G87:L87" si="38">+SUM(G84:G86)</f>
        <v>4046.7</v>
      </c>
      <c r="H87" s="64">
        <f t="shared" si="38"/>
        <v>4286.3999999999996</v>
      </c>
      <c r="I87" s="34">
        <f>+SUM(I84:I86)</f>
        <v>4034.46</v>
      </c>
      <c r="J87" s="34">
        <f t="shared" si="38"/>
        <v>33730.1</v>
      </c>
      <c r="K87" s="34">
        <f t="shared" si="38"/>
        <v>46097.66</v>
      </c>
      <c r="L87" s="34">
        <f t="shared" si="38"/>
        <v>94902.340000000011</v>
      </c>
      <c r="M87" s="92"/>
      <c r="N87" s="92"/>
      <c r="P87" s="95"/>
      <c r="Q87" s="96"/>
      <c r="R87" s="96"/>
      <c r="S87" s="97" t="s">
        <v>17</v>
      </c>
      <c r="T87" s="97" t="s">
        <v>18</v>
      </c>
      <c r="U87" s="97" t="s">
        <v>19</v>
      </c>
      <c r="V87" s="97" t="s">
        <v>20</v>
      </c>
      <c r="W87" s="97" t="s">
        <v>21</v>
      </c>
      <c r="X87" s="97" t="s">
        <v>22</v>
      </c>
      <c r="Y87" s="97" t="s">
        <v>23</v>
      </c>
    </row>
    <row r="88" spans="1:49" ht="30" customHeight="1">
      <c r="A88" s="212" t="s">
        <v>132</v>
      </c>
      <c r="B88" s="212" t="s">
        <v>98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92"/>
      <c r="N88" s="92"/>
      <c r="P88" s="95"/>
      <c r="Q88" s="96"/>
      <c r="R88" s="99" t="s">
        <v>46</v>
      </c>
      <c r="S88" s="100">
        <v>35000</v>
      </c>
      <c r="T88" s="101">
        <v>1004.5</v>
      </c>
      <c r="U88" s="101">
        <v>1064</v>
      </c>
      <c r="V88" s="101">
        <v>0</v>
      </c>
      <c r="W88" s="101">
        <v>25864.799999999999</v>
      </c>
      <c r="X88" s="102">
        <v>27933.3</v>
      </c>
      <c r="Y88" s="101">
        <v>7066.7</v>
      </c>
    </row>
    <row r="89" spans="1:49" ht="30" customHeight="1">
      <c r="A89" s="42" t="s">
        <v>12</v>
      </c>
      <c r="B89" s="43" t="s">
        <v>13</v>
      </c>
      <c r="C89" s="43" t="s">
        <v>14</v>
      </c>
      <c r="D89" s="42" t="s">
        <v>15</v>
      </c>
      <c r="E89" s="43" t="s">
        <v>16</v>
      </c>
      <c r="F89" s="42" t="s">
        <v>17</v>
      </c>
      <c r="G89" s="42" t="s">
        <v>18</v>
      </c>
      <c r="H89" s="42" t="s">
        <v>19</v>
      </c>
      <c r="I89" s="42" t="s">
        <v>20</v>
      </c>
      <c r="J89" s="42" t="s">
        <v>21</v>
      </c>
      <c r="K89" s="42" t="s">
        <v>22</v>
      </c>
      <c r="L89" s="42" t="s">
        <v>23</v>
      </c>
      <c r="M89" s="92"/>
      <c r="N89" s="92"/>
      <c r="P89" s="95"/>
      <c r="Q89" s="96"/>
      <c r="R89" s="99" t="s">
        <v>49</v>
      </c>
      <c r="S89" s="100">
        <v>15000</v>
      </c>
      <c r="T89" s="101">
        <v>430.5</v>
      </c>
      <c r="U89" s="101">
        <v>456</v>
      </c>
      <c r="V89" s="101">
        <v>1596.68</v>
      </c>
      <c r="W89" s="101">
        <v>0</v>
      </c>
      <c r="X89" s="101">
        <v>2483.1799999999998</v>
      </c>
      <c r="Y89" s="101">
        <v>12516.82</v>
      </c>
    </row>
    <row r="90" spans="1:49" ht="30" customHeight="1">
      <c r="A90" s="26">
        <v>51</v>
      </c>
      <c r="B90" s="38" t="s">
        <v>133</v>
      </c>
      <c r="C90" s="32" t="s">
        <v>134</v>
      </c>
      <c r="D90" s="25" t="s">
        <v>26</v>
      </c>
      <c r="E90" s="26" t="s">
        <v>27</v>
      </c>
      <c r="F90" s="23">
        <v>30000</v>
      </c>
      <c r="G90" s="23">
        <f t="shared" ref="G90:G95" si="39">F90*0.0287</f>
        <v>861</v>
      </c>
      <c r="H90" s="23">
        <v>912</v>
      </c>
      <c r="I90" s="23">
        <f>(F90-G90-H90-33326.92)*IF(F90&gt;33326.92,15%)</f>
        <v>0</v>
      </c>
      <c r="J90" s="23">
        <v>9274.06</v>
      </c>
      <c r="K90" s="23">
        <f t="shared" ref="K90:K95" si="40">G90+H90+I90+J90</f>
        <v>11047.06</v>
      </c>
      <c r="L90" s="27">
        <f t="shared" ref="L90:L95" si="41">+F90-K90</f>
        <v>18952.940000000002</v>
      </c>
      <c r="M90" s="92"/>
      <c r="N90" s="92"/>
      <c r="P90" s="95"/>
      <c r="Q90" s="96"/>
      <c r="R90" s="99" t="s">
        <v>51</v>
      </c>
      <c r="S90" s="103">
        <f>+S88+S89</f>
        <v>50000</v>
      </c>
      <c r="T90" s="104">
        <f>T88+T89</f>
        <v>1435</v>
      </c>
      <c r="U90" s="104">
        <f>U88+U89</f>
        <v>1520</v>
      </c>
      <c r="V90" s="104">
        <f>+V88+V89</f>
        <v>1596.68</v>
      </c>
      <c r="W90" s="104">
        <f>W88+W89</f>
        <v>25864.799999999999</v>
      </c>
      <c r="X90" s="104">
        <f>+X88+X89</f>
        <v>30416.48</v>
      </c>
      <c r="Y90" s="104">
        <f>+Y88+Y89</f>
        <v>19583.52</v>
      </c>
    </row>
    <row r="91" spans="1:49" ht="30" customHeight="1">
      <c r="A91" s="26">
        <v>52</v>
      </c>
      <c r="B91" s="32" t="s">
        <v>135</v>
      </c>
      <c r="C91" s="32" t="s">
        <v>134</v>
      </c>
      <c r="D91" s="25" t="s">
        <v>26</v>
      </c>
      <c r="E91" s="26" t="s">
        <v>36</v>
      </c>
      <c r="F91" s="23">
        <v>30000</v>
      </c>
      <c r="G91" s="23">
        <f t="shared" si="39"/>
        <v>861</v>
      </c>
      <c r="H91" s="23">
        <f t="shared" ref="H91:H99" si="42">IF(F91&lt;75829.93,F91*0.0304,2305.23)</f>
        <v>912</v>
      </c>
      <c r="I91" s="23">
        <f>(F91-G91-H91-33326.92)*IF(F91&gt;33326.92,15%)</f>
        <v>0</v>
      </c>
      <c r="J91" s="23">
        <v>6415.89</v>
      </c>
      <c r="K91" s="23">
        <f t="shared" si="40"/>
        <v>8188.89</v>
      </c>
      <c r="L91" s="27">
        <f t="shared" si="41"/>
        <v>21811.11</v>
      </c>
      <c r="M91" s="92"/>
      <c r="N91" s="92"/>
      <c r="P91" s="95"/>
      <c r="Q91" s="95"/>
      <c r="R91" s="95"/>
      <c r="S91" s="95"/>
      <c r="T91" s="95"/>
      <c r="U91" s="95"/>
      <c r="V91" s="95"/>
      <c r="W91" s="95"/>
      <c r="X91" s="95"/>
      <c r="Y91" s="95"/>
    </row>
    <row r="92" spans="1:49" ht="30" customHeight="1">
      <c r="A92" s="26">
        <v>53</v>
      </c>
      <c r="B92" s="32" t="s">
        <v>136</v>
      </c>
      <c r="C92" s="32" t="s">
        <v>137</v>
      </c>
      <c r="D92" s="26" t="s">
        <v>30</v>
      </c>
      <c r="E92" s="26" t="s">
        <v>36</v>
      </c>
      <c r="F92" s="23">
        <v>35000</v>
      </c>
      <c r="G92" s="23">
        <f t="shared" si="39"/>
        <v>1004.5</v>
      </c>
      <c r="H92" s="23">
        <f t="shared" si="42"/>
        <v>1064</v>
      </c>
      <c r="I92" s="23">
        <v>0</v>
      </c>
      <c r="J92" s="23">
        <v>925</v>
      </c>
      <c r="K92" s="23">
        <f t="shared" si="40"/>
        <v>2993.5</v>
      </c>
      <c r="L92" s="27">
        <f t="shared" si="41"/>
        <v>32006.5</v>
      </c>
      <c r="M92" s="92"/>
      <c r="N92" s="92"/>
      <c r="P92" s="95"/>
      <c r="Q92" s="95"/>
      <c r="R92" s="95"/>
      <c r="S92" s="95"/>
      <c r="T92" s="95"/>
      <c r="U92" s="95"/>
      <c r="V92" s="95"/>
      <c r="W92" s="95"/>
      <c r="X92" s="95"/>
      <c r="Y92" s="95"/>
    </row>
    <row r="93" spans="1:49" ht="30" customHeight="1">
      <c r="A93" s="26">
        <v>54</v>
      </c>
      <c r="B93" s="32" t="s">
        <v>138</v>
      </c>
      <c r="C93" s="32" t="s">
        <v>137</v>
      </c>
      <c r="D93" s="26" t="s">
        <v>30</v>
      </c>
      <c r="E93" s="26" t="s">
        <v>36</v>
      </c>
      <c r="F93" s="23">
        <v>26000</v>
      </c>
      <c r="G93" s="23">
        <f t="shared" si="39"/>
        <v>746.2</v>
      </c>
      <c r="H93" s="23">
        <f t="shared" si="42"/>
        <v>790.4</v>
      </c>
      <c r="I93" s="23">
        <v>0</v>
      </c>
      <c r="J93" s="23">
        <v>8176.41</v>
      </c>
      <c r="K93" s="23">
        <f t="shared" si="40"/>
        <v>9713.01</v>
      </c>
      <c r="L93" s="27">
        <f t="shared" si="41"/>
        <v>16286.99</v>
      </c>
      <c r="M93" s="92"/>
      <c r="N93" s="92"/>
      <c r="P93" s="95"/>
      <c r="Q93" s="95"/>
      <c r="R93" s="95"/>
      <c r="S93" s="95"/>
      <c r="T93" s="95"/>
      <c r="U93" s="95"/>
      <c r="V93" s="95"/>
      <c r="W93" s="95"/>
      <c r="X93" s="95"/>
      <c r="Y93" s="95"/>
    </row>
    <row r="94" spans="1:49" s="62" customFormat="1" ht="30" customHeight="1">
      <c r="A94" s="26">
        <v>55</v>
      </c>
      <c r="B94" s="66" t="s">
        <v>139</v>
      </c>
      <c r="C94" s="66" t="s">
        <v>88</v>
      </c>
      <c r="D94" s="60" t="s">
        <v>26</v>
      </c>
      <c r="E94" s="60" t="s">
        <v>36</v>
      </c>
      <c r="F94" s="24">
        <v>50000</v>
      </c>
      <c r="G94" s="24">
        <f t="shared" si="39"/>
        <v>1435</v>
      </c>
      <c r="H94" s="24">
        <f t="shared" si="42"/>
        <v>1520</v>
      </c>
      <c r="I94" s="24">
        <v>1854</v>
      </c>
      <c r="J94" s="24">
        <v>1039.5</v>
      </c>
      <c r="K94" s="24">
        <f t="shared" si="40"/>
        <v>5848.5</v>
      </c>
      <c r="L94" s="61">
        <f t="shared" si="41"/>
        <v>44151.5</v>
      </c>
      <c r="M94" s="92"/>
      <c r="N94" s="92"/>
      <c r="O94"/>
      <c r="P94" s="95"/>
      <c r="Q94" s="226" t="s">
        <v>139</v>
      </c>
      <c r="R94" s="214"/>
      <c r="S94" s="214"/>
      <c r="T94" s="214"/>
      <c r="U94" s="214"/>
      <c r="V94" s="214"/>
      <c r="W94" s="214"/>
      <c r="X94" s="214"/>
      <c r="Y94" s="215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ht="30" customHeight="1">
      <c r="A95" s="26">
        <v>56</v>
      </c>
      <c r="B95" s="32" t="s">
        <v>140</v>
      </c>
      <c r="C95" s="32" t="s">
        <v>134</v>
      </c>
      <c r="D95" s="25" t="s">
        <v>26</v>
      </c>
      <c r="E95" s="26" t="s">
        <v>36</v>
      </c>
      <c r="F95" s="23">
        <v>26000</v>
      </c>
      <c r="G95" s="23">
        <f t="shared" si="39"/>
        <v>746.2</v>
      </c>
      <c r="H95" s="23">
        <f t="shared" si="42"/>
        <v>790.4</v>
      </c>
      <c r="I95" s="23">
        <v>0</v>
      </c>
      <c r="J95" s="23">
        <v>5437.61</v>
      </c>
      <c r="K95" s="23">
        <f t="shared" si="40"/>
        <v>6974.2099999999991</v>
      </c>
      <c r="L95" s="27">
        <f t="shared" si="41"/>
        <v>19025.79</v>
      </c>
      <c r="M95" s="92"/>
      <c r="N95" s="92"/>
      <c r="P95" s="95"/>
      <c r="Q95" s="96"/>
      <c r="R95" s="96"/>
      <c r="S95" s="97" t="s">
        <v>17</v>
      </c>
      <c r="T95" s="97" t="s">
        <v>18</v>
      </c>
      <c r="U95" s="97" t="s">
        <v>19</v>
      </c>
      <c r="V95" s="97" t="s">
        <v>20</v>
      </c>
      <c r="W95" s="97" t="s">
        <v>21</v>
      </c>
      <c r="X95" s="97" t="s">
        <v>22</v>
      </c>
      <c r="Y95" s="97" t="s">
        <v>23</v>
      </c>
    </row>
    <row r="96" spans="1:49" ht="30" customHeight="1">
      <c r="A96" s="26">
        <v>57</v>
      </c>
      <c r="B96" s="38" t="s">
        <v>141</v>
      </c>
      <c r="C96" s="32" t="s">
        <v>64</v>
      </c>
      <c r="D96" s="26" t="s">
        <v>30</v>
      </c>
      <c r="E96" s="26" t="s">
        <v>36</v>
      </c>
      <c r="F96" s="23">
        <v>26000</v>
      </c>
      <c r="G96" s="28">
        <f t="shared" ref="G96" si="43">F96*0.0287</f>
        <v>746.2</v>
      </c>
      <c r="H96" s="23">
        <f t="shared" si="42"/>
        <v>790.4</v>
      </c>
      <c r="I96" s="29">
        <v>0</v>
      </c>
      <c r="J96" s="28">
        <v>225</v>
      </c>
      <c r="K96" s="28">
        <f t="shared" ref="K96" si="44">G96+H96+I96+J96</f>
        <v>1761.6</v>
      </c>
      <c r="L96" s="30">
        <f t="shared" ref="L96" si="45">+F96-K96</f>
        <v>24238.400000000001</v>
      </c>
      <c r="M96" s="92"/>
      <c r="N96" s="92"/>
      <c r="P96" s="95"/>
      <c r="Q96" s="96"/>
      <c r="R96" s="99" t="s">
        <v>46</v>
      </c>
      <c r="S96" s="100">
        <v>30000</v>
      </c>
      <c r="T96" s="101">
        <v>861</v>
      </c>
      <c r="U96" s="101">
        <v>912</v>
      </c>
      <c r="V96" s="101">
        <v>0</v>
      </c>
      <c r="W96" s="101">
        <v>1039.5</v>
      </c>
      <c r="X96" s="102">
        <v>2812.5</v>
      </c>
      <c r="Y96" s="101">
        <v>27187.5</v>
      </c>
    </row>
    <row r="97" spans="1:49" ht="30" customHeight="1">
      <c r="A97" s="26">
        <v>58</v>
      </c>
      <c r="B97" s="32" t="s">
        <v>142</v>
      </c>
      <c r="C97" s="32" t="s">
        <v>137</v>
      </c>
      <c r="D97" s="26" t="s">
        <v>30</v>
      </c>
      <c r="E97" s="26" t="s">
        <v>36</v>
      </c>
      <c r="F97" s="23">
        <v>35000</v>
      </c>
      <c r="G97" s="23">
        <f t="shared" ref="G97" si="46">F97*0.0287</f>
        <v>1004.5</v>
      </c>
      <c r="H97" s="23">
        <f t="shared" si="42"/>
        <v>1064</v>
      </c>
      <c r="I97" s="23">
        <v>0</v>
      </c>
      <c r="J97" s="23">
        <v>325</v>
      </c>
      <c r="K97" s="23">
        <f>G97+H97+I97+J97</f>
        <v>2393.5</v>
      </c>
      <c r="L97" s="30">
        <f t="shared" ref="L97" si="47">+F97-K97</f>
        <v>32606.5</v>
      </c>
      <c r="M97" s="92"/>
      <c r="N97" s="92"/>
      <c r="P97" s="95"/>
      <c r="Q97" s="96"/>
      <c r="R97" s="99" t="s">
        <v>49</v>
      </c>
      <c r="S97" s="100">
        <v>20000</v>
      </c>
      <c r="T97" s="101">
        <v>574</v>
      </c>
      <c r="U97" s="101">
        <v>608</v>
      </c>
      <c r="V97" s="101">
        <v>1854</v>
      </c>
      <c r="W97" s="101">
        <v>0</v>
      </c>
      <c r="X97" s="101">
        <v>3036</v>
      </c>
      <c r="Y97" s="101">
        <v>16964</v>
      </c>
    </row>
    <row r="98" spans="1:49" s="62" customFormat="1" ht="30" customHeight="1">
      <c r="A98" s="26">
        <v>59</v>
      </c>
      <c r="B98" s="66" t="s">
        <v>143</v>
      </c>
      <c r="C98" s="66" t="s">
        <v>137</v>
      </c>
      <c r="D98" s="60" t="s">
        <v>26</v>
      </c>
      <c r="E98" s="60" t="s">
        <v>36</v>
      </c>
      <c r="F98" s="24">
        <v>35000</v>
      </c>
      <c r="G98" s="24">
        <f>F98*0.0287</f>
        <v>1004.5</v>
      </c>
      <c r="H98" s="24">
        <f t="shared" si="42"/>
        <v>1064</v>
      </c>
      <c r="I98" s="24">
        <v>0</v>
      </c>
      <c r="J98" s="24">
        <v>25</v>
      </c>
      <c r="K98" s="24">
        <f>G98+H98+I98+J98</f>
        <v>2093.5</v>
      </c>
      <c r="L98" s="61">
        <f>+F98-K98</f>
        <v>32906.5</v>
      </c>
      <c r="M98" s="92"/>
      <c r="N98" s="92"/>
      <c r="O98"/>
      <c r="P98" s="95"/>
      <c r="Q98" s="96"/>
      <c r="R98" s="99" t="s">
        <v>51</v>
      </c>
      <c r="S98" s="103">
        <f>+S96+S97</f>
        <v>50000</v>
      </c>
      <c r="T98" s="104">
        <f>T96+T97</f>
        <v>1435</v>
      </c>
      <c r="U98" s="104">
        <f>U96+U97</f>
        <v>1520</v>
      </c>
      <c r="V98" s="104">
        <f>+V96+V97</f>
        <v>1854</v>
      </c>
      <c r="W98" s="104">
        <f>W96+W97</f>
        <v>1039.5</v>
      </c>
      <c r="X98" s="104">
        <f>+X96+X97</f>
        <v>5848.5</v>
      </c>
      <c r="Y98" s="104">
        <f>+Y96+Y97</f>
        <v>44151.5</v>
      </c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ht="30" customHeight="1">
      <c r="A99" s="26">
        <v>60</v>
      </c>
      <c r="B99" s="32" t="s">
        <v>144</v>
      </c>
      <c r="C99" s="32" t="s">
        <v>137</v>
      </c>
      <c r="D99" s="26" t="s">
        <v>26</v>
      </c>
      <c r="E99" s="26" t="s">
        <v>36</v>
      </c>
      <c r="F99" s="23">
        <v>35000</v>
      </c>
      <c r="G99" s="23">
        <f>F99*0.0287</f>
        <v>1004.5</v>
      </c>
      <c r="H99" s="23">
        <f t="shared" si="42"/>
        <v>1064</v>
      </c>
      <c r="I99" s="23">
        <v>0</v>
      </c>
      <c r="J99" s="23">
        <v>225</v>
      </c>
      <c r="K99" s="23">
        <f>G99+H99+I99+J99</f>
        <v>2293.5</v>
      </c>
      <c r="L99" s="27">
        <f>+F99-K99</f>
        <v>32706.5</v>
      </c>
      <c r="M99" s="92"/>
      <c r="N99" s="92"/>
      <c r="P99" s="95"/>
      <c r="Q99" s="95"/>
      <c r="R99" s="95"/>
      <c r="S99" s="95"/>
      <c r="T99" s="95"/>
      <c r="U99" s="95"/>
      <c r="V99" s="95"/>
      <c r="W99" s="95"/>
      <c r="X99" s="95"/>
      <c r="Y99" s="95"/>
    </row>
    <row r="100" spans="1:49" ht="30" customHeight="1">
      <c r="A100" s="40" t="s">
        <v>71</v>
      </c>
      <c r="B100" s="76"/>
      <c r="C100" s="76"/>
      <c r="D100" s="46"/>
      <c r="E100" s="41"/>
      <c r="F100" s="34">
        <f>SUM(F90:F99)</f>
        <v>328000</v>
      </c>
      <c r="G100" s="34">
        <f t="shared" ref="G100:L100" si="48">SUM(G90:G99)</f>
        <v>9413.5999999999985</v>
      </c>
      <c r="H100" s="64">
        <f>+SUM(H90:H99)</f>
        <v>9971.1999999999989</v>
      </c>
      <c r="I100" s="34">
        <f>SUM(I90:I99)</f>
        <v>1854</v>
      </c>
      <c r="J100" s="34">
        <f>SUM(J90:J99)</f>
        <v>32068.47</v>
      </c>
      <c r="K100" s="34">
        <f>SUM(K90:K99)</f>
        <v>53307.27</v>
      </c>
      <c r="L100" s="34">
        <f t="shared" si="48"/>
        <v>274692.73</v>
      </c>
      <c r="M100" s="92"/>
      <c r="N100" s="92"/>
      <c r="P100" s="95"/>
      <c r="Q100" s="95"/>
      <c r="R100" s="95"/>
      <c r="S100" s="95"/>
      <c r="T100" s="95"/>
      <c r="U100" s="95"/>
      <c r="V100" s="95"/>
      <c r="W100" s="95"/>
      <c r="X100" s="95"/>
      <c r="Y100" s="95"/>
    </row>
    <row r="101" spans="1:49" ht="30" customHeight="1">
      <c r="A101" s="212" t="s">
        <v>145</v>
      </c>
      <c r="B101" s="212" t="s">
        <v>98</v>
      </c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92"/>
      <c r="N101" s="92"/>
      <c r="P101" s="95"/>
      <c r="Q101" s="95"/>
      <c r="R101" s="95"/>
      <c r="S101" s="95"/>
      <c r="T101" s="95"/>
      <c r="U101" s="95"/>
      <c r="V101" s="95"/>
      <c r="W101" s="95"/>
      <c r="X101" s="95"/>
      <c r="Y101" s="95"/>
    </row>
    <row r="102" spans="1:49" ht="30" customHeight="1">
      <c r="A102" s="42" t="s">
        <v>12</v>
      </c>
      <c r="B102" s="43" t="s">
        <v>13</v>
      </c>
      <c r="C102" s="43" t="s">
        <v>14</v>
      </c>
      <c r="D102" s="42" t="s">
        <v>15</v>
      </c>
      <c r="E102" s="43" t="s">
        <v>16</v>
      </c>
      <c r="F102" s="42" t="s">
        <v>17</v>
      </c>
      <c r="G102" s="42" t="s">
        <v>18</v>
      </c>
      <c r="H102" s="42" t="s">
        <v>19</v>
      </c>
      <c r="I102" s="42" t="s">
        <v>20</v>
      </c>
      <c r="J102" s="42" t="s">
        <v>21</v>
      </c>
      <c r="K102" s="42" t="s">
        <v>22</v>
      </c>
      <c r="L102" s="42" t="s">
        <v>23</v>
      </c>
      <c r="M102" s="92"/>
      <c r="N102" s="92"/>
      <c r="P102" s="95"/>
      <c r="Q102" s="95"/>
      <c r="R102" s="95"/>
      <c r="S102" s="95"/>
      <c r="T102" s="95"/>
      <c r="U102" s="95"/>
      <c r="V102" s="95"/>
      <c r="W102" s="95"/>
      <c r="X102" s="95"/>
      <c r="Y102" s="95"/>
    </row>
    <row r="103" spans="1:49" ht="30" customHeight="1">
      <c r="A103" s="26">
        <v>61</v>
      </c>
      <c r="B103" s="32" t="s">
        <v>146</v>
      </c>
      <c r="C103" s="32" t="s">
        <v>147</v>
      </c>
      <c r="D103" s="26" t="s">
        <v>30</v>
      </c>
      <c r="E103" s="26" t="s">
        <v>27</v>
      </c>
      <c r="F103" s="23">
        <v>45000</v>
      </c>
      <c r="G103" s="23">
        <v>1291.5</v>
      </c>
      <c r="H103" s="23">
        <v>1368</v>
      </c>
      <c r="I103" s="23">
        <v>1148.32</v>
      </c>
      <c r="J103" s="23">
        <v>23045.77</v>
      </c>
      <c r="K103" s="23">
        <f>+G103+H103+I103+J103</f>
        <v>26853.59</v>
      </c>
      <c r="L103" s="27">
        <f>+F103-K103</f>
        <v>18146.41</v>
      </c>
      <c r="M103" s="92"/>
      <c r="N103" s="92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1:49" ht="30" customHeight="1">
      <c r="A104" s="40" t="s">
        <v>71</v>
      </c>
      <c r="B104" s="76"/>
      <c r="C104" s="76"/>
      <c r="D104" s="46"/>
      <c r="E104" s="41"/>
      <c r="F104" s="34">
        <f>+SUM(F103)</f>
        <v>45000</v>
      </c>
      <c r="G104" s="34">
        <f t="shared" ref="G104:L104" si="49">+SUM(G103)</f>
        <v>1291.5</v>
      </c>
      <c r="H104" s="34">
        <f>+SUM(H103)</f>
        <v>1368</v>
      </c>
      <c r="I104" s="34">
        <f>+SUM(I103)</f>
        <v>1148.32</v>
      </c>
      <c r="J104" s="34">
        <f>+SUM(J103)</f>
        <v>23045.77</v>
      </c>
      <c r="K104" s="34">
        <f t="shared" si="49"/>
        <v>26853.59</v>
      </c>
      <c r="L104" s="34">
        <f t="shared" si="49"/>
        <v>18146.41</v>
      </c>
      <c r="M104" s="92"/>
      <c r="N104" s="92"/>
      <c r="P104" s="95"/>
      <c r="Q104" s="95"/>
      <c r="R104" s="95"/>
      <c r="S104" s="95"/>
      <c r="T104" s="95"/>
      <c r="U104" s="95"/>
      <c r="V104" s="95"/>
      <c r="W104" s="95"/>
      <c r="X104" s="95"/>
      <c r="Y104" s="95"/>
    </row>
    <row r="105" spans="1:49" ht="30" customHeight="1">
      <c r="A105" s="212" t="s">
        <v>148</v>
      </c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92"/>
      <c r="N105" s="92"/>
      <c r="P105" s="95"/>
      <c r="Q105" s="95"/>
      <c r="R105" s="95"/>
      <c r="S105" s="95"/>
      <c r="T105" s="95"/>
      <c r="U105" s="95"/>
      <c r="V105" s="95"/>
      <c r="W105" s="95"/>
      <c r="X105" s="95"/>
      <c r="Y105" s="95"/>
    </row>
    <row r="106" spans="1:49" ht="30" customHeight="1">
      <c r="A106" s="42" t="s">
        <v>12</v>
      </c>
      <c r="B106" s="43" t="s">
        <v>13</v>
      </c>
      <c r="C106" s="43" t="s">
        <v>14</v>
      </c>
      <c r="D106" s="42" t="s">
        <v>15</v>
      </c>
      <c r="E106" s="43" t="s">
        <v>16</v>
      </c>
      <c r="F106" s="42" t="s">
        <v>17</v>
      </c>
      <c r="G106" s="42" t="s">
        <v>18</v>
      </c>
      <c r="H106" s="42" t="s">
        <v>19</v>
      </c>
      <c r="I106" s="42" t="s">
        <v>20</v>
      </c>
      <c r="J106" s="42" t="s">
        <v>21</v>
      </c>
      <c r="K106" s="42" t="s">
        <v>22</v>
      </c>
      <c r="L106" s="42" t="s">
        <v>23</v>
      </c>
      <c r="M106" s="92"/>
      <c r="N106" s="92"/>
      <c r="P106" s="95"/>
      <c r="Q106" s="95"/>
      <c r="R106" s="95"/>
      <c r="S106" s="95"/>
      <c r="T106" s="95"/>
      <c r="U106" s="95"/>
      <c r="V106" s="95"/>
      <c r="W106" s="95"/>
      <c r="X106" s="95"/>
      <c r="Y106" s="95"/>
    </row>
    <row r="107" spans="1:49" ht="30" customHeight="1">
      <c r="A107" s="26">
        <v>62</v>
      </c>
      <c r="B107" s="38" t="s">
        <v>149</v>
      </c>
      <c r="C107" s="32" t="s">
        <v>64</v>
      </c>
      <c r="D107" s="26" t="s">
        <v>30</v>
      </c>
      <c r="E107" s="26" t="s">
        <v>36</v>
      </c>
      <c r="F107" s="23">
        <v>23000</v>
      </c>
      <c r="G107" s="23">
        <f t="shared" ref="G107:G113" si="50">F107*0.0287</f>
        <v>660.1</v>
      </c>
      <c r="H107" s="23">
        <f>IF(F107&lt;75829.93,F107*0.0304,2305.23)</f>
        <v>699.2</v>
      </c>
      <c r="I107" s="23">
        <f>(F107-G107-H107-33326.92)*IF(F107&gt;33326.92,15%)</f>
        <v>0</v>
      </c>
      <c r="J107" s="23">
        <v>325</v>
      </c>
      <c r="K107" s="23">
        <f>G107+H107+I107+J107</f>
        <v>1684.3000000000002</v>
      </c>
      <c r="L107" s="49">
        <f t="shared" ref="L107:L113" si="51">+F107-K107</f>
        <v>21315.7</v>
      </c>
      <c r="M107" s="92"/>
      <c r="N107" s="92"/>
      <c r="P107" s="95"/>
      <c r="Q107" s="95"/>
      <c r="R107" s="95"/>
      <c r="S107" s="95"/>
      <c r="T107" s="95"/>
      <c r="U107" s="95"/>
      <c r="V107" s="95"/>
      <c r="W107" s="95"/>
      <c r="X107" s="95"/>
      <c r="Y107" s="95"/>
    </row>
    <row r="108" spans="1:49" ht="30" customHeight="1">
      <c r="A108" s="26">
        <v>63</v>
      </c>
      <c r="B108" s="38" t="s">
        <v>150</v>
      </c>
      <c r="C108" s="32" t="s">
        <v>151</v>
      </c>
      <c r="D108" s="26" t="s">
        <v>26</v>
      </c>
      <c r="E108" s="26" t="s">
        <v>27</v>
      </c>
      <c r="F108" s="23">
        <v>20000</v>
      </c>
      <c r="G108" s="23">
        <f t="shared" si="50"/>
        <v>574</v>
      </c>
      <c r="H108" s="23">
        <f>IF(F108&lt;75829.93,F108*0.0304,2305.23)</f>
        <v>608</v>
      </c>
      <c r="I108" s="23">
        <f>(F108-G108-H108-33326.92)*IF(F108&gt;33326.92,15%)</f>
        <v>0</v>
      </c>
      <c r="J108" s="23">
        <v>3017</v>
      </c>
      <c r="K108" s="23">
        <f t="shared" ref="K108:K124" si="52">G108+H108+I108+J108</f>
        <v>4199</v>
      </c>
      <c r="L108" s="49">
        <f t="shared" si="51"/>
        <v>15801</v>
      </c>
      <c r="M108" s="92"/>
      <c r="N108" s="92"/>
      <c r="P108" s="95"/>
      <c r="Q108" s="95"/>
      <c r="R108" s="95"/>
      <c r="S108" s="95"/>
      <c r="T108" s="95"/>
      <c r="U108" s="95"/>
      <c r="V108" s="95"/>
      <c r="W108" s="95"/>
      <c r="X108" s="95"/>
      <c r="Y108" s="95"/>
    </row>
    <row r="109" spans="1:49" ht="30" customHeight="1">
      <c r="A109" s="26">
        <v>64</v>
      </c>
      <c r="B109" s="38" t="s">
        <v>152</v>
      </c>
      <c r="C109" s="32" t="s">
        <v>153</v>
      </c>
      <c r="D109" s="26" t="s">
        <v>30</v>
      </c>
      <c r="E109" s="26" t="s">
        <v>36</v>
      </c>
      <c r="F109" s="23">
        <v>49700</v>
      </c>
      <c r="G109" s="23">
        <f t="shared" si="50"/>
        <v>1426.39</v>
      </c>
      <c r="H109" s="23">
        <f t="shared" ref="H109:H124" si="53">IF(F109&lt;75829.93,F109*0.0304,2305.23)</f>
        <v>1510.88</v>
      </c>
      <c r="I109" s="23">
        <v>1811.66</v>
      </c>
      <c r="J109" s="23">
        <v>7844.62</v>
      </c>
      <c r="K109" s="23">
        <f t="shared" si="52"/>
        <v>12593.55</v>
      </c>
      <c r="L109" s="49">
        <f t="shared" si="51"/>
        <v>37106.449999999997</v>
      </c>
      <c r="M109" s="92"/>
      <c r="N109" s="92"/>
      <c r="P109" s="95"/>
      <c r="Q109" s="95"/>
      <c r="R109" s="95"/>
      <c r="S109" s="95"/>
      <c r="T109" s="95"/>
      <c r="U109" s="95"/>
      <c r="V109" s="95"/>
      <c r="W109" s="95"/>
      <c r="X109" s="95"/>
      <c r="Y109" s="95"/>
    </row>
    <row r="110" spans="1:49" ht="30" customHeight="1">
      <c r="A110" s="26">
        <v>65</v>
      </c>
      <c r="B110" s="38" t="s">
        <v>154</v>
      </c>
      <c r="C110" s="32" t="s">
        <v>151</v>
      </c>
      <c r="D110" s="26" t="s">
        <v>26</v>
      </c>
      <c r="E110" s="26" t="s">
        <v>155</v>
      </c>
      <c r="F110" s="23">
        <v>22000</v>
      </c>
      <c r="G110" s="23">
        <f t="shared" si="50"/>
        <v>631.4</v>
      </c>
      <c r="H110" s="23">
        <f t="shared" si="53"/>
        <v>668.8</v>
      </c>
      <c r="I110" s="23">
        <f>(F110-G110-H110-33326.92)*IF(F110&gt;33326.92,15%)</f>
        <v>0</v>
      </c>
      <c r="J110" s="23">
        <v>8900.57</v>
      </c>
      <c r="K110" s="23">
        <f t="shared" si="52"/>
        <v>10200.77</v>
      </c>
      <c r="L110" s="49">
        <f t="shared" si="51"/>
        <v>11799.23</v>
      </c>
      <c r="M110" s="92"/>
      <c r="N110" s="92"/>
      <c r="P110" s="95"/>
      <c r="Q110" s="95"/>
      <c r="R110" s="95"/>
      <c r="S110" s="95"/>
      <c r="T110" s="95"/>
      <c r="U110" s="95"/>
      <c r="V110" s="95"/>
      <c r="W110" s="95"/>
      <c r="X110" s="95"/>
      <c r="Y110" s="95"/>
    </row>
    <row r="111" spans="1:49" ht="30" customHeight="1">
      <c r="A111" s="26">
        <v>66</v>
      </c>
      <c r="B111" s="38" t="s">
        <v>156</v>
      </c>
      <c r="C111" s="32" t="s">
        <v>151</v>
      </c>
      <c r="D111" s="26" t="s">
        <v>26</v>
      </c>
      <c r="E111" s="26" t="s">
        <v>36</v>
      </c>
      <c r="F111" s="23">
        <v>20000</v>
      </c>
      <c r="G111" s="23">
        <f t="shared" ref="G111" si="54">F111*0.0287</f>
        <v>574</v>
      </c>
      <c r="H111" s="23">
        <f t="shared" si="53"/>
        <v>608</v>
      </c>
      <c r="I111" s="23">
        <v>0</v>
      </c>
      <c r="J111" s="23">
        <v>3425</v>
      </c>
      <c r="K111" s="23">
        <f t="shared" ref="K111" si="55">G111+H111+I111+J111</f>
        <v>4607</v>
      </c>
      <c r="L111" s="49">
        <f t="shared" ref="L111" si="56">+F111-K111</f>
        <v>15393</v>
      </c>
      <c r="M111" s="92"/>
      <c r="N111" s="92"/>
      <c r="P111" s="95"/>
      <c r="Q111" s="95"/>
      <c r="R111" s="95"/>
      <c r="S111" s="95"/>
      <c r="T111" s="95"/>
      <c r="U111" s="95"/>
      <c r="V111" s="95"/>
      <c r="W111" s="95"/>
      <c r="X111" s="95"/>
      <c r="Y111" s="95"/>
    </row>
    <row r="112" spans="1:49" ht="30" customHeight="1">
      <c r="A112" s="26">
        <v>67</v>
      </c>
      <c r="B112" s="32" t="s">
        <v>157</v>
      </c>
      <c r="C112" s="32" t="s">
        <v>151</v>
      </c>
      <c r="D112" s="26" t="s">
        <v>26</v>
      </c>
      <c r="E112" s="26" t="s">
        <v>27</v>
      </c>
      <c r="F112" s="23">
        <v>20000</v>
      </c>
      <c r="G112" s="23">
        <f t="shared" si="50"/>
        <v>574</v>
      </c>
      <c r="H112" s="23">
        <f t="shared" si="53"/>
        <v>608</v>
      </c>
      <c r="I112" s="23">
        <f>(F112-G112-H112-33326.92)*IF(F112&gt;33326.92,15%)</f>
        <v>0</v>
      </c>
      <c r="J112" s="23">
        <v>13040.54</v>
      </c>
      <c r="K112" s="23">
        <f t="shared" si="52"/>
        <v>14222.54</v>
      </c>
      <c r="L112" s="49">
        <f t="shared" si="51"/>
        <v>5777.4599999999991</v>
      </c>
      <c r="M112" s="92"/>
      <c r="N112" s="92"/>
      <c r="P112" s="95"/>
      <c r="Q112" s="95"/>
      <c r="R112" s="95"/>
      <c r="S112" s="95"/>
      <c r="T112" s="95"/>
      <c r="U112" s="95"/>
      <c r="V112" s="95"/>
      <c r="W112" s="95"/>
      <c r="X112" s="95"/>
      <c r="Y112" s="95"/>
    </row>
    <row r="113" spans="1:25" ht="30" customHeight="1">
      <c r="A113" s="26">
        <v>68</v>
      </c>
      <c r="B113" s="32" t="s">
        <v>158</v>
      </c>
      <c r="C113" s="32" t="s">
        <v>151</v>
      </c>
      <c r="D113" s="26" t="s">
        <v>26</v>
      </c>
      <c r="E113" s="26" t="s">
        <v>27</v>
      </c>
      <c r="F113" s="23">
        <v>20000</v>
      </c>
      <c r="G113" s="23">
        <f t="shared" si="50"/>
        <v>574</v>
      </c>
      <c r="H113" s="23">
        <f t="shared" si="53"/>
        <v>608</v>
      </c>
      <c r="I113" s="23">
        <f>(F113-G113-H113-33326.92)*IF(F113&gt;33326.92,15%)</f>
        <v>0</v>
      </c>
      <c r="J113" s="23">
        <v>9085.48</v>
      </c>
      <c r="K113" s="23">
        <f t="shared" si="52"/>
        <v>10267.48</v>
      </c>
      <c r="L113" s="49">
        <f t="shared" si="51"/>
        <v>9732.52</v>
      </c>
      <c r="M113" s="92"/>
      <c r="N113" s="92"/>
      <c r="P113" s="95"/>
      <c r="Q113" s="95"/>
      <c r="R113" s="95"/>
      <c r="S113" s="95"/>
      <c r="T113" s="95"/>
      <c r="U113" s="95"/>
      <c r="V113" s="95"/>
      <c r="W113" s="95"/>
      <c r="X113" s="95"/>
      <c r="Y113" s="95"/>
    </row>
    <row r="114" spans="1:25" ht="30" customHeight="1">
      <c r="A114" s="26">
        <v>69</v>
      </c>
      <c r="B114" s="38" t="s">
        <v>159</v>
      </c>
      <c r="C114" s="32" t="s">
        <v>64</v>
      </c>
      <c r="D114" s="26" t="s">
        <v>30</v>
      </c>
      <c r="E114" s="26" t="s">
        <v>36</v>
      </c>
      <c r="F114" s="23">
        <v>23000</v>
      </c>
      <c r="G114" s="23">
        <f t="shared" ref="G114:G124" si="57">F114*0.0287</f>
        <v>660.1</v>
      </c>
      <c r="H114" s="23">
        <f t="shared" si="53"/>
        <v>699.2</v>
      </c>
      <c r="I114" s="23">
        <f>(F114-G114-H114-33326.92)*IF(F114&gt;33326.92,15%)</f>
        <v>0</v>
      </c>
      <c r="J114" s="23">
        <v>125</v>
      </c>
      <c r="K114" s="23">
        <f t="shared" si="52"/>
        <v>1484.3000000000002</v>
      </c>
      <c r="L114" s="49">
        <f t="shared" ref="L114:L122" si="58">+F114-K114</f>
        <v>21515.7</v>
      </c>
      <c r="M114" s="92"/>
      <c r="N114" s="92"/>
      <c r="P114" s="95"/>
      <c r="Q114" s="95"/>
      <c r="R114" s="95"/>
      <c r="S114" s="95"/>
      <c r="T114" s="95"/>
      <c r="U114" s="95"/>
      <c r="V114" s="95"/>
      <c r="W114" s="95"/>
      <c r="X114" s="95"/>
      <c r="Y114" s="95"/>
    </row>
    <row r="115" spans="1:25" ht="30" customHeight="1">
      <c r="A115" s="26">
        <v>70</v>
      </c>
      <c r="B115" s="32" t="s">
        <v>160</v>
      </c>
      <c r="C115" s="32" t="s">
        <v>161</v>
      </c>
      <c r="D115" s="26" t="s">
        <v>26</v>
      </c>
      <c r="E115" s="26" t="s">
        <v>36</v>
      </c>
      <c r="F115" s="23">
        <v>20000</v>
      </c>
      <c r="G115" s="23">
        <f t="shared" ref="G115:G119" si="59">F115*0.0287</f>
        <v>574</v>
      </c>
      <c r="H115" s="23">
        <f t="shared" si="53"/>
        <v>608</v>
      </c>
      <c r="I115" s="23">
        <v>0</v>
      </c>
      <c r="J115" s="23">
        <v>625</v>
      </c>
      <c r="K115" s="23">
        <f t="shared" si="52"/>
        <v>1807</v>
      </c>
      <c r="L115" s="49">
        <f t="shared" ref="L115:L119" si="60">+F115-K115</f>
        <v>18193</v>
      </c>
      <c r="M115" s="92"/>
      <c r="N115" s="92"/>
      <c r="P115" s="95"/>
      <c r="Q115" s="95"/>
      <c r="R115" s="95"/>
      <c r="S115" s="95"/>
      <c r="T115" s="95"/>
      <c r="U115" s="95"/>
      <c r="V115" s="95"/>
      <c r="W115" s="95"/>
      <c r="X115" s="95"/>
      <c r="Y115" s="95"/>
    </row>
    <row r="116" spans="1:25" ht="30" customHeight="1">
      <c r="A116" s="26">
        <v>71</v>
      </c>
      <c r="B116" s="38" t="s">
        <v>162</v>
      </c>
      <c r="C116" s="32" t="s">
        <v>163</v>
      </c>
      <c r="D116" s="26" t="s">
        <v>30</v>
      </c>
      <c r="E116" s="26" t="s">
        <v>36</v>
      </c>
      <c r="F116" s="23">
        <v>37000</v>
      </c>
      <c r="G116" s="23">
        <f t="shared" si="59"/>
        <v>1061.9000000000001</v>
      </c>
      <c r="H116" s="23">
        <f t="shared" si="53"/>
        <v>1124.8</v>
      </c>
      <c r="I116" s="23">
        <v>19.239999999999998</v>
      </c>
      <c r="J116" s="23">
        <v>5704.71</v>
      </c>
      <c r="K116" s="23">
        <f t="shared" si="52"/>
        <v>7910.65</v>
      </c>
      <c r="L116" s="49">
        <f t="shared" si="60"/>
        <v>29089.35</v>
      </c>
      <c r="M116" s="92"/>
      <c r="N116" s="92"/>
      <c r="P116" s="95"/>
      <c r="Q116" s="95"/>
      <c r="R116" s="95"/>
      <c r="S116" s="95"/>
      <c r="T116" s="95"/>
      <c r="U116" s="95"/>
      <c r="V116" s="95"/>
      <c r="W116" s="95"/>
      <c r="X116" s="95"/>
      <c r="Y116" s="95"/>
    </row>
    <row r="117" spans="1:25" ht="30" customHeight="1">
      <c r="A117" s="26">
        <v>72</v>
      </c>
      <c r="B117" s="38" t="s">
        <v>164</v>
      </c>
      <c r="C117" s="32" t="s">
        <v>165</v>
      </c>
      <c r="D117" s="26" t="s">
        <v>30</v>
      </c>
      <c r="E117" s="26" t="s">
        <v>36</v>
      </c>
      <c r="F117" s="23">
        <v>24000</v>
      </c>
      <c r="G117" s="23">
        <f t="shared" si="59"/>
        <v>688.8</v>
      </c>
      <c r="H117" s="23">
        <f t="shared" si="53"/>
        <v>729.6</v>
      </c>
      <c r="I117" s="23">
        <v>0</v>
      </c>
      <c r="J117" s="23">
        <v>25</v>
      </c>
      <c r="K117" s="23">
        <f t="shared" si="52"/>
        <v>1443.4</v>
      </c>
      <c r="L117" s="49">
        <f t="shared" si="60"/>
        <v>22556.6</v>
      </c>
      <c r="M117" s="92"/>
      <c r="N117" s="92"/>
      <c r="P117" s="95"/>
      <c r="Q117" s="95"/>
      <c r="R117" s="95"/>
      <c r="S117" s="95"/>
      <c r="T117" s="95"/>
      <c r="U117" s="95"/>
      <c r="V117" s="95"/>
      <c r="W117" s="95"/>
      <c r="X117" s="95"/>
      <c r="Y117" s="95"/>
    </row>
    <row r="118" spans="1:25" ht="30" customHeight="1">
      <c r="A118" s="26">
        <v>73</v>
      </c>
      <c r="B118" s="32" t="s">
        <v>166</v>
      </c>
      <c r="C118" s="32" t="s">
        <v>151</v>
      </c>
      <c r="D118" s="26" t="s">
        <v>30</v>
      </c>
      <c r="E118" s="26" t="s">
        <v>36</v>
      </c>
      <c r="F118" s="23">
        <v>30000</v>
      </c>
      <c r="G118" s="23">
        <f t="shared" si="59"/>
        <v>861</v>
      </c>
      <c r="H118" s="23">
        <f t="shared" si="53"/>
        <v>912</v>
      </c>
      <c r="I118" s="23">
        <v>0</v>
      </c>
      <c r="J118" s="23">
        <v>1345</v>
      </c>
      <c r="K118" s="23">
        <f t="shared" si="52"/>
        <v>3118</v>
      </c>
      <c r="L118" s="49">
        <f t="shared" si="60"/>
        <v>26882</v>
      </c>
      <c r="M118" s="92"/>
      <c r="N118" s="92"/>
      <c r="P118" s="95"/>
      <c r="Q118" s="95"/>
      <c r="R118" s="95"/>
      <c r="S118" s="95"/>
      <c r="T118" s="95"/>
      <c r="U118" s="95"/>
      <c r="V118" s="95"/>
      <c r="W118" s="95"/>
      <c r="X118" s="95"/>
      <c r="Y118" s="95"/>
    </row>
    <row r="119" spans="1:25" ht="30" customHeight="1">
      <c r="A119" s="26">
        <v>74</v>
      </c>
      <c r="B119" s="32" t="s">
        <v>167</v>
      </c>
      <c r="C119" s="32" t="s">
        <v>151</v>
      </c>
      <c r="D119" s="26" t="s">
        <v>30</v>
      </c>
      <c r="E119" s="26" t="s">
        <v>36</v>
      </c>
      <c r="F119" s="23">
        <v>22000</v>
      </c>
      <c r="G119" s="23">
        <f t="shared" si="59"/>
        <v>631.4</v>
      </c>
      <c r="H119" s="23">
        <f t="shared" si="53"/>
        <v>668.8</v>
      </c>
      <c r="I119" s="23">
        <v>0</v>
      </c>
      <c r="J119" s="23">
        <v>25</v>
      </c>
      <c r="K119" s="23">
        <f t="shared" si="52"/>
        <v>1325.1999999999998</v>
      </c>
      <c r="L119" s="49">
        <f t="shared" si="60"/>
        <v>20674.8</v>
      </c>
      <c r="M119" s="92"/>
      <c r="N119" s="92"/>
      <c r="P119" s="95"/>
      <c r="Q119" s="95"/>
      <c r="R119" s="95"/>
      <c r="S119" s="95"/>
      <c r="T119" s="95"/>
      <c r="U119" s="95"/>
      <c r="V119" s="95"/>
      <c r="W119" s="95"/>
      <c r="X119" s="95"/>
      <c r="Y119" s="95"/>
    </row>
    <row r="120" spans="1:25" ht="30" customHeight="1">
      <c r="A120" s="26">
        <v>75</v>
      </c>
      <c r="B120" s="38" t="s">
        <v>168</v>
      </c>
      <c r="C120" s="32" t="s">
        <v>64</v>
      </c>
      <c r="D120" s="26" t="s">
        <v>30</v>
      </c>
      <c r="E120" s="26" t="s">
        <v>36</v>
      </c>
      <c r="F120" s="23">
        <v>26000</v>
      </c>
      <c r="G120" s="23">
        <f t="shared" si="57"/>
        <v>746.2</v>
      </c>
      <c r="H120" s="23">
        <f t="shared" si="53"/>
        <v>790.4</v>
      </c>
      <c r="I120" s="23">
        <v>0</v>
      </c>
      <c r="J120" s="23">
        <v>745</v>
      </c>
      <c r="K120" s="23">
        <f t="shared" si="52"/>
        <v>2281.6</v>
      </c>
      <c r="L120" s="49">
        <f t="shared" si="58"/>
        <v>23718.400000000001</v>
      </c>
      <c r="M120" s="92"/>
      <c r="N120" s="92"/>
      <c r="P120" s="95"/>
      <c r="Q120" s="95"/>
      <c r="R120" s="95"/>
      <c r="S120" s="95"/>
      <c r="T120" s="95"/>
      <c r="U120" s="95"/>
      <c r="V120" s="95"/>
      <c r="W120" s="95"/>
      <c r="X120" s="95"/>
      <c r="Y120" s="95"/>
    </row>
    <row r="121" spans="1:25" ht="30" customHeight="1">
      <c r="A121" s="26">
        <v>76</v>
      </c>
      <c r="B121" s="32" t="s">
        <v>169</v>
      </c>
      <c r="C121" s="32" t="s">
        <v>170</v>
      </c>
      <c r="D121" s="26" t="s">
        <v>30</v>
      </c>
      <c r="E121" s="26" t="s">
        <v>36</v>
      </c>
      <c r="F121" s="23">
        <v>40000</v>
      </c>
      <c r="G121" s="23">
        <f>F121*0.0287</f>
        <v>1148</v>
      </c>
      <c r="H121" s="23">
        <f t="shared" si="53"/>
        <v>1216</v>
      </c>
      <c r="I121" s="23">
        <v>442.65</v>
      </c>
      <c r="J121" s="23">
        <v>739.5</v>
      </c>
      <c r="K121" s="23">
        <f t="shared" si="52"/>
        <v>3546.15</v>
      </c>
      <c r="L121" s="49">
        <f>+F121-K121</f>
        <v>36453.85</v>
      </c>
      <c r="M121" s="92"/>
      <c r="N121" s="92"/>
      <c r="P121" s="95"/>
      <c r="Q121" s="95"/>
      <c r="R121" s="95"/>
      <c r="S121" s="95"/>
      <c r="T121" s="95"/>
      <c r="U121" s="95"/>
      <c r="V121" s="95"/>
      <c r="W121" s="95"/>
      <c r="X121" s="95"/>
      <c r="Y121" s="95"/>
    </row>
    <row r="122" spans="1:25" ht="30" customHeight="1">
      <c r="A122" s="26">
        <v>77</v>
      </c>
      <c r="B122" s="38" t="s">
        <v>171</v>
      </c>
      <c r="C122" s="32" t="s">
        <v>151</v>
      </c>
      <c r="D122" s="26" t="s">
        <v>26</v>
      </c>
      <c r="E122" s="26" t="s">
        <v>36</v>
      </c>
      <c r="F122" s="23">
        <v>20000</v>
      </c>
      <c r="G122" s="23">
        <f t="shared" si="57"/>
        <v>574</v>
      </c>
      <c r="H122" s="23">
        <f t="shared" si="53"/>
        <v>608</v>
      </c>
      <c r="I122" s="23">
        <v>0</v>
      </c>
      <c r="J122" s="23">
        <v>4440.71</v>
      </c>
      <c r="K122" s="23">
        <f t="shared" si="52"/>
        <v>5622.71</v>
      </c>
      <c r="L122" s="49">
        <f t="shared" si="58"/>
        <v>14377.29</v>
      </c>
      <c r="M122" s="92"/>
      <c r="N122" s="92"/>
      <c r="P122" s="95"/>
      <c r="Q122" s="95"/>
      <c r="R122" s="95"/>
      <c r="S122" s="95"/>
      <c r="T122" s="95"/>
      <c r="U122" s="95"/>
      <c r="V122" s="95"/>
      <c r="W122" s="95"/>
      <c r="X122" s="95"/>
      <c r="Y122" s="95"/>
    </row>
    <row r="123" spans="1:25" ht="30" customHeight="1">
      <c r="A123" s="26">
        <v>78</v>
      </c>
      <c r="B123" s="32" t="s">
        <v>172</v>
      </c>
      <c r="C123" s="32" t="s">
        <v>173</v>
      </c>
      <c r="D123" s="26" t="s">
        <v>30</v>
      </c>
      <c r="E123" s="26" t="s">
        <v>36</v>
      </c>
      <c r="F123" s="23">
        <v>24000</v>
      </c>
      <c r="G123" s="23">
        <f t="shared" si="57"/>
        <v>688.8</v>
      </c>
      <c r="H123" s="23">
        <f t="shared" si="53"/>
        <v>729.6</v>
      </c>
      <c r="I123" s="23">
        <v>0</v>
      </c>
      <c r="J123" s="23">
        <v>25</v>
      </c>
      <c r="K123" s="23">
        <f t="shared" si="52"/>
        <v>1443.4</v>
      </c>
      <c r="L123" s="49">
        <f t="shared" ref="L123:L124" si="61">+F123-K123</f>
        <v>22556.6</v>
      </c>
      <c r="M123" s="92"/>
      <c r="N123" s="92"/>
      <c r="P123" s="95"/>
      <c r="Q123" s="95"/>
      <c r="R123" s="95"/>
      <c r="S123" s="95"/>
      <c r="T123" s="95"/>
      <c r="U123" s="95"/>
      <c r="V123" s="95"/>
      <c r="W123" s="95"/>
      <c r="X123" s="95"/>
      <c r="Y123" s="95"/>
    </row>
    <row r="124" spans="1:25" ht="30" customHeight="1">
      <c r="A124" s="26">
        <v>79</v>
      </c>
      <c r="B124" s="32" t="s">
        <v>174</v>
      </c>
      <c r="C124" s="32" t="s">
        <v>173</v>
      </c>
      <c r="D124" s="26" t="s">
        <v>30</v>
      </c>
      <c r="E124" s="26" t="s">
        <v>36</v>
      </c>
      <c r="F124" s="23">
        <v>24000</v>
      </c>
      <c r="G124" s="23">
        <f t="shared" si="57"/>
        <v>688.8</v>
      </c>
      <c r="H124" s="23">
        <f t="shared" si="53"/>
        <v>729.6</v>
      </c>
      <c r="I124" s="23">
        <v>0</v>
      </c>
      <c r="J124" s="23">
        <v>25</v>
      </c>
      <c r="K124" s="23">
        <f t="shared" si="52"/>
        <v>1443.4</v>
      </c>
      <c r="L124" s="49">
        <f t="shared" si="61"/>
        <v>22556.6</v>
      </c>
      <c r="M124" s="92"/>
      <c r="N124" s="92"/>
      <c r="P124" s="95"/>
      <c r="Q124" s="95"/>
      <c r="R124" s="95"/>
      <c r="S124" s="95"/>
      <c r="T124" s="95"/>
      <c r="U124" s="95"/>
      <c r="V124" s="95"/>
      <c r="W124" s="95"/>
      <c r="X124" s="95"/>
      <c r="Y124" s="95"/>
    </row>
    <row r="125" spans="1:25" ht="30" customHeight="1">
      <c r="A125" s="40" t="s">
        <v>71</v>
      </c>
      <c r="B125" s="74"/>
      <c r="C125" s="74"/>
      <c r="D125" s="46"/>
      <c r="E125" s="41"/>
      <c r="F125" s="27">
        <f>SUM(F107:F124)</f>
        <v>464700</v>
      </c>
      <c r="G125" s="27">
        <f>SUM(G107:G124)</f>
        <v>13336.889999999998</v>
      </c>
      <c r="H125" s="27">
        <f>+SUM(H107:H124)</f>
        <v>14126.88</v>
      </c>
      <c r="I125" s="27">
        <f>SUM(I107:I124)</f>
        <v>2273.5500000000002</v>
      </c>
      <c r="J125" s="27">
        <f>SUM(J107:J124)</f>
        <v>59463.12999999999</v>
      </c>
      <c r="K125" s="27">
        <f>SUM(K107:K124)</f>
        <v>89200.449999999983</v>
      </c>
      <c r="L125" s="34">
        <f>SUM(L107:L124)</f>
        <v>375499.54999999993</v>
      </c>
      <c r="M125" s="92"/>
      <c r="N125" s="92"/>
      <c r="P125" s="95"/>
      <c r="Q125" s="95"/>
      <c r="R125" s="95"/>
      <c r="S125" s="95"/>
      <c r="T125" s="95"/>
      <c r="U125" s="95"/>
      <c r="V125" s="95"/>
      <c r="W125" s="95"/>
      <c r="X125" s="95"/>
      <c r="Y125" s="95"/>
    </row>
    <row r="126" spans="1:25" ht="30" customHeight="1">
      <c r="A126" s="212" t="s">
        <v>175</v>
      </c>
      <c r="B126" s="212" t="s">
        <v>98</v>
      </c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92"/>
      <c r="N126" s="92"/>
      <c r="P126" s="95"/>
      <c r="Q126" s="95"/>
      <c r="R126" s="95"/>
      <c r="S126" s="95"/>
      <c r="T126" s="95"/>
      <c r="U126" s="95"/>
      <c r="V126" s="95"/>
      <c r="W126" s="95"/>
      <c r="X126" s="95"/>
      <c r="Y126" s="95"/>
    </row>
    <row r="127" spans="1:25" ht="30" customHeight="1">
      <c r="A127" s="42" t="s">
        <v>12</v>
      </c>
      <c r="B127" s="43" t="s">
        <v>13</v>
      </c>
      <c r="C127" s="43" t="s">
        <v>14</v>
      </c>
      <c r="D127" s="42" t="s">
        <v>15</v>
      </c>
      <c r="E127" s="43" t="s">
        <v>16</v>
      </c>
      <c r="F127" s="42" t="s">
        <v>17</v>
      </c>
      <c r="G127" s="42" t="s">
        <v>18</v>
      </c>
      <c r="H127" s="42" t="s">
        <v>19</v>
      </c>
      <c r="I127" s="42" t="s">
        <v>20</v>
      </c>
      <c r="J127" s="42" t="s">
        <v>21</v>
      </c>
      <c r="K127" s="42" t="s">
        <v>22</v>
      </c>
      <c r="L127" s="42" t="s">
        <v>23</v>
      </c>
      <c r="M127" s="92"/>
      <c r="N127" s="92"/>
      <c r="P127" s="95"/>
      <c r="Q127" s="95"/>
      <c r="R127" s="95"/>
      <c r="S127" s="95"/>
      <c r="T127" s="95"/>
      <c r="U127" s="95"/>
      <c r="V127" s="95"/>
      <c r="W127" s="95"/>
      <c r="X127" s="95"/>
      <c r="Y127" s="95"/>
    </row>
    <row r="128" spans="1:25" ht="30" customHeight="1">
      <c r="A128" s="26">
        <v>80</v>
      </c>
      <c r="B128" s="32" t="s">
        <v>176</v>
      </c>
      <c r="C128" s="32" t="s">
        <v>177</v>
      </c>
      <c r="D128" s="26" t="s">
        <v>30</v>
      </c>
      <c r="E128" s="26" t="s">
        <v>36</v>
      </c>
      <c r="F128" s="36">
        <v>30000</v>
      </c>
      <c r="G128" s="36">
        <f t="shared" ref="G128" si="62">F128*0.0287</f>
        <v>861</v>
      </c>
      <c r="H128" s="23">
        <f t="shared" ref="H128" si="63">IF(F128&lt;75829.93,F128*0.0304,2305.23)</f>
        <v>912</v>
      </c>
      <c r="I128" s="29">
        <v>0</v>
      </c>
      <c r="J128" s="36">
        <v>19854.509999999998</v>
      </c>
      <c r="K128" s="36">
        <f>+G128+H128+I128+J128</f>
        <v>21627.51</v>
      </c>
      <c r="L128" s="30">
        <f t="shared" ref="L128" si="64">+F128-K128</f>
        <v>8372.4900000000016</v>
      </c>
      <c r="M128" s="92"/>
      <c r="N128" s="92"/>
      <c r="P128" s="109"/>
      <c r="Q128" s="109"/>
      <c r="R128" s="95"/>
      <c r="S128" s="95"/>
      <c r="T128" s="95"/>
      <c r="U128" s="95"/>
      <c r="V128" s="95"/>
      <c r="W128" s="95"/>
      <c r="X128" s="95"/>
      <c r="Y128" s="95"/>
    </row>
    <row r="129" spans="1:25" ht="30" customHeight="1">
      <c r="A129" s="40" t="s">
        <v>71</v>
      </c>
      <c r="B129" s="79"/>
      <c r="C129" s="79"/>
      <c r="D129" s="50"/>
      <c r="E129" s="40"/>
      <c r="F129" s="34">
        <f>+SUM(F128)</f>
        <v>30000</v>
      </c>
      <c r="G129" s="34">
        <f t="shared" ref="G129:L129" si="65">+SUM(G128)</f>
        <v>861</v>
      </c>
      <c r="H129" s="34">
        <f>+SUM(H128)</f>
        <v>912</v>
      </c>
      <c r="I129" s="34">
        <f>+SUM(I128)</f>
        <v>0</v>
      </c>
      <c r="J129" s="34">
        <f>+SUM(J128)</f>
        <v>19854.509999999998</v>
      </c>
      <c r="K129" s="34">
        <f t="shared" si="65"/>
        <v>21627.51</v>
      </c>
      <c r="L129" s="34">
        <f t="shared" si="65"/>
        <v>8372.4900000000016</v>
      </c>
      <c r="M129" s="92"/>
      <c r="N129" s="92"/>
      <c r="P129" s="95"/>
      <c r="Q129" s="95"/>
      <c r="R129" s="95"/>
      <c r="S129" s="95"/>
      <c r="T129" s="95"/>
      <c r="U129" s="95"/>
      <c r="V129" s="95"/>
      <c r="W129" s="95"/>
      <c r="X129" s="95"/>
      <c r="Y129" s="95"/>
    </row>
    <row r="130" spans="1:25" ht="30" customHeight="1">
      <c r="A130" s="212" t="s">
        <v>178</v>
      </c>
      <c r="B130" s="212" t="s">
        <v>98</v>
      </c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92"/>
      <c r="N130" s="92"/>
      <c r="P130" s="95"/>
      <c r="Q130" s="95"/>
      <c r="R130" s="95"/>
      <c r="S130" s="95"/>
      <c r="T130" s="95"/>
      <c r="U130" s="95"/>
      <c r="V130" s="95"/>
      <c r="W130" s="95"/>
      <c r="X130" s="95"/>
      <c r="Y130" s="95"/>
    </row>
    <row r="131" spans="1:25" ht="30" customHeight="1">
      <c r="A131" s="42" t="s">
        <v>12</v>
      </c>
      <c r="B131" s="43" t="s">
        <v>13</v>
      </c>
      <c r="C131" s="43" t="s">
        <v>14</v>
      </c>
      <c r="D131" s="42" t="s">
        <v>15</v>
      </c>
      <c r="E131" s="43" t="s">
        <v>16</v>
      </c>
      <c r="F131" s="42" t="s">
        <v>17</v>
      </c>
      <c r="G131" s="42" t="s">
        <v>18</v>
      </c>
      <c r="H131" s="42" t="s">
        <v>19</v>
      </c>
      <c r="I131" s="42" t="s">
        <v>20</v>
      </c>
      <c r="J131" s="42" t="s">
        <v>21</v>
      </c>
      <c r="K131" s="42" t="s">
        <v>22</v>
      </c>
      <c r="L131" s="42" t="s">
        <v>23</v>
      </c>
      <c r="M131" s="92"/>
      <c r="N131" s="92"/>
      <c r="P131" s="95"/>
      <c r="Q131" s="95"/>
      <c r="R131" s="95"/>
      <c r="S131" s="95"/>
      <c r="T131" s="95"/>
      <c r="U131" s="95"/>
      <c r="V131" s="95"/>
      <c r="W131" s="95"/>
      <c r="X131" s="95"/>
      <c r="Y131" s="95"/>
    </row>
    <row r="132" spans="1:25" ht="30" customHeight="1">
      <c r="A132" s="31">
        <v>81</v>
      </c>
      <c r="B132" s="85" t="s">
        <v>179</v>
      </c>
      <c r="C132" s="32" t="s">
        <v>53</v>
      </c>
      <c r="D132" s="25" t="s">
        <v>26</v>
      </c>
      <c r="E132" s="26" t="s">
        <v>36</v>
      </c>
      <c r="F132" s="36">
        <v>26000</v>
      </c>
      <c r="G132" s="33">
        <f>F132*0.0287</f>
        <v>746.2</v>
      </c>
      <c r="H132" s="23">
        <f t="shared" ref="H132:H134" si="66">IF(F132&lt;75829.93,F132*0.0304,2305.23)</f>
        <v>790.4</v>
      </c>
      <c r="I132" s="29">
        <v>0</v>
      </c>
      <c r="J132" s="36">
        <v>2722.72</v>
      </c>
      <c r="K132" s="36">
        <f t="shared" ref="K132:K134" si="67">+G132+H132+I132+J132</f>
        <v>4259.32</v>
      </c>
      <c r="L132" s="34">
        <f>+F132-K132</f>
        <v>21740.68</v>
      </c>
      <c r="M132" s="92"/>
      <c r="N132" s="92"/>
      <c r="P132" s="109"/>
      <c r="Q132" s="109"/>
      <c r="R132" s="95"/>
      <c r="S132" s="95"/>
      <c r="T132" s="95"/>
      <c r="U132" s="95"/>
      <c r="V132" s="95"/>
      <c r="W132" s="95"/>
      <c r="X132" s="95"/>
      <c r="Y132" s="95"/>
    </row>
    <row r="133" spans="1:25" ht="30" customHeight="1">
      <c r="A133" s="31">
        <v>82</v>
      </c>
      <c r="B133" s="72" t="s">
        <v>180</v>
      </c>
      <c r="C133" s="51" t="s">
        <v>181</v>
      </c>
      <c r="D133" s="26" t="s">
        <v>26</v>
      </c>
      <c r="E133" s="26" t="s">
        <v>36</v>
      </c>
      <c r="F133" s="36">
        <v>30000</v>
      </c>
      <c r="G133" s="33">
        <f t="shared" ref="G133:G134" si="68">F133*0.0287</f>
        <v>861</v>
      </c>
      <c r="H133" s="23">
        <f t="shared" si="66"/>
        <v>912</v>
      </c>
      <c r="I133" s="29">
        <v>0</v>
      </c>
      <c r="J133" s="36">
        <v>25</v>
      </c>
      <c r="K133" s="36">
        <f t="shared" si="67"/>
        <v>1798</v>
      </c>
      <c r="L133" s="34">
        <f t="shared" ref="L133:L134" si="69">+F133-K133</f>
        <v>28202</v>
      </c>
      <c r="M133" s="92"/>
      <c r="N133" s="92"/>
      <c r="P133" s="95"/>
      <c r="Q133" s="95"/>
      <c r="R133" s="95"/>
      <c r="S133" s="95"/>
      <c r="T133" s="95"/>
      <c r="U133" s="95"/>
      <c r="V133" s="95"/>
      <c r="W133" s="95"/>
      <c r="X133" s="95"/>
      <c r="Y133" s="95"/>
    </row>
    <row r="134" spans="1:25" ht="30" customHeight="1">
      <c r="A134" s="31">
        <v>83</v>
      </c>
      <c r="B134" s="72" t="s">
        <v>182</v>
      </c>
      <c r="C134" s="51" t="s">
        <v>181</v>
      </c>
      <c r="D134" s="26" t="s">
        <v>26</v>
      </c>
      <c r="E134" s="26" t="s">
        <v>36</v>
      </c>
      <c r="F134" s="36">
        <v>30000</v>
      </c>
      <c r="G134" s="33">
        <f t="shared" si="68"/>
        <v>861</v>
      </c>
      <c r="H134" s="23">
        <f t="shared" si="66"/>
        <v>912</v>
      </c>
      <c r="I134" s="29">
        <v>0</v>
      </c>
      <c r="J134" s="36">
        <v>25</v>
      </c>
      <c r="K134" s="36">
        <f t="shared" si="67"/>
        <v>1798</v>
      </c>
      <c r="L134" s="34">
        <f t="shared" si="69"/>
        <v>28202</v>
      </c>
      <c r="M134" s="92"/>
      <c r="N134" s="92"/>
      <c r="P134" s="95"/>
      <c r="Q134" s="95"/>
      <c r="R134" s="95"/>
      <c r="S134" s="95"/>
      <c r="T134" s="95"/>
      <c r="U134" s="95"/>
      <c r="V134" s="95"/>
      <c r="W134" s="95"/>
      <c r="X134" s="95"/>
      <c r="Y134" s="95"/>
    </row>
    <row r="135" spans="1:25" ht="30" customHeight="1">
      <c r="A135" s="40" t="s">
        <v>71</v>
      </c>
      <c r="B135" s="51"/>
      <c r="C135" s="51"/>
      <c r="D135" s="26"/>
      <c r="E135" s="26"/>
      <c r="F135" s="30">
        <f>SUM(F132:F134)</f>
        <v>86000</v>
      </c>
      <c r="G135" s="30">
        <f>SUM(G132:G134)</f>
        <v>2468.1999999999998</v>
      </c>
      <c r="H135" s="30">
        <f>+SUM(H132:H134)</f>
        <v>2614.4</v>
      </c>
      <c r="I135" s="34">
        <f>SUM(I132:I134)</f>
        <v>0</v>
      </c>
      <c r="J135" s="30">
        <f>SUM(J132:J134)</f>
        <v>2772.72</v>
      </c>
      <c r="K135" s="30">
        <f>SUM(K132:K134)</f>
        <v>7855.32</v>
      </c>
      <c r="L135" s="30">
        <f>SUM(L132:L134)</f>
        <v>78144.679999999993</v>
      </c>
      <c r="M135" s="92"/>
      <c r="N135" s="92"/>
      <c r="P135" s="95"/>
      <c r="Q135" s="95"/>
      <c r="R135" s="95"/>
      <c r="S135" s="95"/>
      <c r="T135" s="95"/>
      <c r="U135" s="95"/>
      <c r="V135" s="95"/>
      <c r="W135" s="95"/>
      <c r="X135" s="95"/>
      <c r="Y135" s="95"/>
    </row>
    <row r="136" spans="1:25" ht="48" customHeight="1">
      <c r="A136" s="43" t="s">
        <v>1</v>
      </c>
      <c r="B136" s="43" t="s">
        <v>183</v>
      </c>
      <c r="C136" s="43" t="s">
        <v>3</v>
      </c>
      <c r="D136" s="43" t="s">
        <v>184</v>
      </c>
      <c r="E136" s="43" t="s">
        <v>5</v>
      </c>
      <c r="F136" s="43" t="s">
        <v>185</v>
      </c>
      <c r="G136" s="43" t="s">
        <v>186</v>
      </c>
      <c r="H136" s="43" t="s">
        <v>187</v>
      </c>
      <c r="I136" s="43" t="s">
        <v>188</v>
      </c>
      <c r="J136" s="43" t="s">
        <v>189</v>
      </c>
      <c r="K136" s="43"/>
      <c r="L136" s="43"/>
      <c r="M136" s="92"/>
      <c r="N136" s="92"/>
      <c r="P136" s="95"/>
      <c r="Q136" s="95"/>
      <c r="R136" s="95"/>
      <c r="S136" s="95"/>
      <c r="T136" s="95"/>
      <c r="U136" s="95"/>
      <c r="V136" s="95"/>
      <c r="W136" s="95"/>
      <c r="X136" s="95"/>
      <c r="Y136" s="95"/>
    </row>
    <row r="137" spans="1:25" ht="30" customHeight="1">
      <c r="A137" s="212" t="s">
        <v>190</v>
      </c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92"/>
      <c r="N137" s="92"/>
      <c r="P137" s="95"/>
      <c r="Q137" s="95"/>
      <c r="R137" s="95"/>
      <c r="S137" s="95"/>
      <c r="T137" s="95"/>
      <c r="U137" s="95"/>
      <c r="V137" s="95"/>
      <c r="W137" s="95"/>
      <c r="X137" s="95"/>
      <c r="Y137" s="95"/>
    </row>
    <row r="138" spans="1:25" ht="30" customHeight="1">
      <c r="A138" s="42" t="s">
        <v>12</v>
      </c>
      <c r="B138" s="43" t="s">
        <v>13</v>
      </c>
      <c r="C138" s="43" t="s">
        <v>14</v>
      </c>
      <c r="D138" s="42" t="s">
        <v>15</v>
      </c>
      <c r="E138" s="43" t="s">
        <v>16</v>
      </c>
      <c r="F138" s="42" t="s">
        <v>17</v>
      </c>
      <c r="G138" s="42" t="s">
        <v>18</v>
      </c>
      <c r="H138" s="42" t="s">
        <v>19</v>
      </c>
      <c r="I138" s="42" t="s">
        <v>20</v>
      </c>
      <c r="J138" s="42" t="s">
        <v>21</v>
      </c>
      <c r="K138" s="42" t="s">
        <v>22</v>
      </c>
      <c r="L138" s="42" t="s">
        <v>23</v>
      </c>
      <c r="M138" s="92"/>
      <c r="N138" s="92"/>
      <c r="P138" s="95"/>
      <c r="Q138" s="95"/>
      <c r="R138" s="95"/>
      <c r="S138" s="95"/>
      <c r="T138" s="95"/>
      <c r="U138" s="95"/>
      <c r="V138" s="95"/>
      <c r="W138" s="95"/>
      <c r="X138" s="95"/>
      <c r="Y138" s="95"/>
    </row>
    <row r="139" spans="1:25" ht="30" customHeight="1">
      <c r="A139" s="31">
        <v>84</v>
      </c>
      <c r="B139" s="32" t="s">
        <v>191</v>
      </c>
      <c r="C139" s="32" t="s">
        <v>192</v>
      </c>
      <c r="D139" s="26" t="s">
        <v>26</v>
      </c>
      <c r="E139" s="26" t="s">
        <v>27</v>
      </c>
      <c r="F139" s="33">
        <v>100000</v>
      </c>
      <c r="G139" s="33">
        <f>F139*0.0287</f>
        <v>2870</v>
      </c>
      <c r="H139" s="33">
        <v>3040</v>
      </c>
      <c r="I139" s="33">
        <v>12105.44</v>
      </c>
      <c r="J139" s="33">
        <v>225</v>
      </c>
      <c r="K139" s="33">
        <f>G139+H139+I139+J139</f>
        <v>18240.440000000002</v>
      </c>
      <c r="L139" s="34">
        <f>+F139-K139</f>
        <v>81759.56</v>
      </c>
      <c r="M139" s="92"/>
      <c r="N139" s="92"/>
      <c r="P139" s="95"/>
      <c r="Q139" s="95"/>
      <c r="R139" s="95"/>
      <c r="S139" s="95"/>
      <c r="T139" s="95"/>
      <c r="U139" s="95"/>
      <c r="V139" s="95"/>
      <c r="W139" s="95"/>
      <c r="X139" s="95"/>
      <c r="Y139" s="95"/>
    </row>
    <row r="140" spans="1:25" ht="30" customHeight="1">
      <c r="A140" s="31">
        <v>85</v>
      </c>
      <c r="B140" s="32" t="s">
        <v>193</v>
      </c>
      <c r="C140" s="32" t="s">
        <v>194</v>
      </c>
      <c r="D140" s="26" t="s">
        <v>30</v>
      </c>
      <c r="E140" s="26" t="s">
        <v>27</v>
      </c>
      <c r="F140" s="33">
        <v>50000</v>
      </c>
      <c r="G140" s="33">
        <f>F140*0.0287</f>
        <v>1435</v>
      </c>
      <c r="H140" s="33">
        <f>IF(F140&lt;75829.93,F140*0.0304,2305.23)</f>
        <v>1520</v>
      </c>
      <c r="I140" s="33">
        <v>1596.68</v>
      </c>
      <c r="J140" s="33">
        <v>2040.46</v>
      </c>
      <c r="K140" s="33">
        <f>G140+H140+I140+J140</f>
        <v>6592.14</v>
      </c>
      <c r="L140" s="34">
        <f>+F140-K140</f>
        <v>43407.86</v>
      </c>
      <c r="M140" s="92"/>
      <c r="N140" s="92"/>
      <c r="P140" s="95"/>
      <c r="Q140" s="95"/>
      <c r="R140" s="95"/>
      <c r="S140" s="95"/>
      <c r="T140" s="95"/>
      <c r="U140" s="95"/>
      <c r="V140" s="95"/>
      <c r="W140" s="95"/>
      <c r="X140" s="95"/>
      <c r="Y140" s="95"/>
    </row>
    <row r="141" spans="1:25" ht="30" customHeight="1">
      <c r="A141" s="31">
        <v>86</v>
      </c>
      <c r="B141" s="32" t="s">
        <v>195</v>
      </c>
      <c r="C141" s="32" t="s">
        <v>196</v>
      </c>
      <c r="D141" s="26" t="s">
        <v>26</v>
      </c>
      <c r="E141" s="26" t="s">
        <v>27</v>
      </c>
      <c r="F141" s="33">
        <v>50000</v>
      </c>
      <c r="G141" s="33">
        <f>F141*0.0287</f>
        <v>1435</v>
      </c>
      <c r="H141" s="33">
        <f>IF(F141&lt;75829.93,F141*0.0304,2305.23)</f>
        <v>1520</v>
      </c>
      <c r="I141" s="33">
        <v>1854</v>
      </c>
      <c r="J141" s="33">
        <v>2754</v>
      </c>
      <c r="K141" s="33">
        <f>G141+H141+I141+J141</f>
        <v>7563</v>
      </c>
      <c r="L141" s="34">
        <f>+F141-K141</f>
        <v>42437</v>
      </c>
      <c r="M141" s="92"/>
      <c r="N141" s="92"/>
      <c r="P141" s="95"/>
      <c r="Q141" s="95"/>
      <c r="R141" s="95"/>
      <c r="S141" s="95"/>
      <c r="T141" s="95"/>
      <c r="U141" s="95"/>
      <c r="V141" s="95"/>
      <c r="W141" s="95"/>
      <c r="X141" s="95"/>
      <c r="Y141" s="95"/>
    </row>
    <row r="142" spans="1:25" ht="30" customHeight="1">
      <c r="A142" s="31">
        <v>87</v>
      </c>
      <c r="B142" s="32" t="s">
        <v>197</v>
      </c>
      <c r="C142" s="32" t="s">
        <v>198</v>
      </c>
      <c r="D142" s="26" t="s">
        <v>26</v>
      </c>
      <c r="E142" s="26" t="s">
        <v>27</v>
      </c>
      <c r="F142" s="33">
        <v>50000</v>
      </c>
      <c r="G142" s="33">
        <f>F142*0.0287</f>
        <v>1435</v>
      </c>
      <c r="H142" s="33">
        <f>IF(F142&lt;75829.93,F142*0.0304,2305.23)</f>
        <v>1520</v>
      </c>
      <c r="I142" s="33">
        <v>1854</v>
      </c>
      <c r="J142" s="33">
        <v>5553.2</v>
      </c>
      <c r="K142" s="33">
        <f>G142+H142+I142+J142</f>
        <v>10362.200000000001</v>
      </c>
      <c r="L142" s="34">
        <f>+F142-K142</f>
        <v>39637.800000000003</v>
      </c>
      <c r="M142" s="92"/>
      <c r="N142" s="92"/>
      <c r="P142" s="95"/>
      <c r="Q142" s="95"/>
      <c r="R142" s="95"/>
      <c r="S142" s="95"/>
      <c r="T142" s="95"/>
      <c r="U142" s="95"/>
      <c r="V142" s="95"/>
      <c r="W142" s="95"/>
      <c r="X142" s="95"/>
      <c r="Y142" s="95"/>
    </row>
    <row r="143" spans="1:25" ht="30" customHeight="1">
      <c r="A143" s="31">
        <v>88</v>
      </c>
      <c r="B143" s="32" t="s">
        <v>199</v>
      </c>
      <c r="C143" s="32" t="s">
        <v>53</v>
      </c>
      <c r="D143" s="26" t="s">
        <v>26</v>
      </c>
      <c r="E143" s="26" t="s">
        <v>36</v>
      </c>
      <c r="F143" s="33">
        <v>35000</v>
      </c>
      <c r="G143" s="33">
        <f>F143*0.0287</f>
        <v>1004.5</v>
      </c>
      <c r="H143" s="33">
        <f>IF(F143&lt;75829.93,F143*0.0304,2305.23)</f>
        <v>1064</v>
      </c>
      <c r="I143" s="33">
        <v>0</v>
      </c>
      <c r="J143" s="33">
        <v>725</v>
      </c>
      <c r="K143" s="33">
        <f>G143+H143+I143+J143</f>
        <v>2793.5</v>
      </c>
      <c r="L143" s="34">
        <f>+F143-K143</f>
        <v>32206.5</v>
      </c>
      <c r="M143" s="92"/>
      <c r="N143" s="92"/>
      <c r="P143" s="95"/>
      <c r="Q143" s="95"/>
      <c r="R143" s="95"/>
      <c r="S143" s="95"/>
      <c r="T143" s="95"/>
      <c r="U143" s="95"/>
      <c r="V143" s="95"/>
      <c r="W143" s="95"/>
      <c r="X143" s="95"/>
      <c r="Y143" s="95"/>
    </row>
    <row r="144" spans="1:25" ht="30" customHeight="1">
      <c r="A144" s="40" t="s">
        <v>71</v>
      </c>
      <c r="B144" s="79"/>
      <c r="C144" s="79"/>
      <c r="D144" s="50"/>
      <c r="E144" s="40"/>
      <c r="F144" s="34">
        <f>SUM(F139:F143)</f>
        <v>285000</v>
      </c>
      <c r="G144" s="34">
        <f t="shared" ref="G144:L144" si="70">SUM(G139:G143)</f>
        <v>8179.5</v>
      </c>
      <c r="H144" s="34">
        <f>+SUM(H139:H143)</f>
        <v>8664</v>
      </c>
      <c r="I144" s="34">
        <f>SUM(I139:I143)</f>
        <v>17410.120000000003</v>
      </c>
      <c r="J144" s="34">
        <f>SUM(J139:J143)</f>
        <v>11297.66</v>
      </c>
      <c r="K144" s="34">
        <f t="shared" si="70"/>
        <v>45551.28</v>
      </c>
      <c r="L144" s="34">
        <f t="shared" si="70"/>
        <v>239448.71999999997</v>
      </c>
      <c r="M144" s="92"/>
      <c r="N144" s="92"/>
      <c r="P144" s="95"/>
      <c r="Q144" s="95"/>
      <c r="R144" s="95"/>
      <c r="S144" s="95"/>
      <c r="T144" s="95"/>
      <c r="U144" s="95"/>
      <c r="V144" s="95"/>
      <c r="W144" s="95"/>
      <c r="X144" s="95"/>
      <c r="Y144" s="95"/>
    </row>
    <row r="145" spans="1:49" ht="30" customHeight="1">
      <c r="A145" s="212" t="s">
        <v>200</v>
      </c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92"/>
      <c r="N145" s="92"/>
      <c r="P145" s="95"/>
      <c r="Q145" s="95"/>
      <c r="R145" s="95"/>
      <c r="S145" s="95"/>
      <c r="T145" s="95"/>
      <c r="U145" s="95"/>
      <c r="V145" s="95"/>
      <c r="W145" s="95"/>
      <c r="X145" s="95"/>
      <c r="Y145" s="95"/>
    </row>
    <row r="146" spans="1:49" ht="30" customHeight="1">
      <c r="A146" s="42" t="s">
        <v>12</v>
      </c>
      <c r="B146" s="43" t="s">
        <v>13</v>
      </c>
      <c r="C146" s="43" t="s">
        <v>14</v>
      </c>
      <c r="D146" s="42" t="s">
        <v>15</v>
      </c>
      <c r="E146" s="43" t="s">
        <v>16</v>
      </c>
      <c r="F146" s="42" t="s">
        <v>17</v>
      </c>
      <c r="G146" s="42" t="s">
        <v>18</v>
      </c>
      <c r="H146" s="42" t="s">
        <v>19</v>
      </c>
      <c r="I146" s="42" t="s">
        <v>20</v>
      </c>
      <c r="J146" s="42" t="s">
        <v>21</v>
      </c>
      <c r="K146" s="42" t="s">
        <v>22</v>
      </c>
      <c r="L146" s="42" t="s">
        <v>23</v>
      </c>
      <c r="M146" s="92"/>
      <c r="N146" s="92"/>
      <c r="P146" s="95"/>
      <c r="Q146" s="95"/>
      <c r="R146" s="95"/>
      <c r="S146" s="95"/>
      <c r="T146" s="95"/>
      <c r="U146" s="95"/>
      <c r="V146" s="95"/>
      <c r="W146" s="95"/>
      <c r="X146" s="95"/>
      <c r="Y146" s="95"/>
    </row>
    <row r="147" spans="1:49" ht="30" customHeight="1">
      <c r="A147" s="31">
        <v>89</v>
      </c>
      <c r="B147" s="52" t="s">
        <v>201</v>
      </c>
      <c r="C147" s="52" t="s">
        <v>202</v>
      </c>
      <c r="D147" s="53" t="s">
        <v>30</v>
      </c>
      <c r="E147" s="53" t="s">
        <v>36</v>
      </c>
      <c r="F147" s="36">
        <v>30000</v>
      </c>
      <c r="G147" s="33">
        <f>F147*0.0287</f>
        <v>861</v>
      </c>
      <c r="H147" s="33">
        <f>IF(F147&lt;75829.93,F147*0.0304,2305.23)</f>
        <v>912</v>
      </c>
      <c r="I147" s="29">
        <v>0</v>
      </c>
      <c r="J147" s="36">
        <v>25</v>
      </c>
      <c r="K147" s="36">
        <f t="shared" ref="K147" si="71">G147+H147+I147+J147</f>
        <v>1798</v>
      </c>
      <c r="L147" s="54">
        <f t="shared" ref="L147:L155" si="72">+F147-K147</f>
        <v>28202</v>
      </c>
      <c r="M147" s="92"/>
      <c r="N147" s="92"/>
      <c r="P147" s="95"/>
      <c r="Q147" s="110"/>
      <c r="R147" s="95"/>
      <c r="S147" s="95"/>
      <c r="T147" s="95"/>
      <c r="U147" s="95"/>
      <c r="V147" s="95"/>
      <c r="W147" s="95"/>
      <c r="X147" s="95"/>
      <c r="Y147" s="95"/>
    </row>
    <row r="148" spans="1:49" ht="30" customHeight="1">
      <c r="A148" s="31">
        <v>90</v>
      </c>
      <c r="B148" s="32" t="s">
        <v>203</v>
      </c>
      <c r="C148" s="32" t="s">
        <v>204</v>
      </c>
      <c r="D148" s="26" t="s">
        <v>30</v>
      </c>
      <c r="E148" s="26" t="s">
        <v>36</v>
      </c>
      <c r="F148" s="23">
        <v>45000</v>
      </c>
      <c r="G148" s="33">
        <f t="shared" ref="G148:G156" si="73">F148*0.0287</f>
        <v>1291.5</v>
      </c>
      <c r="H148" s="33">
        <f t="shared" ref="H148:H156" si="74">IF(F148&lt;75829.93,F148*0.0304,2305.23)</f>
        <v>1368</v>
      </c>
      <c r="I148" s="23">
        <v>1148.32</v>
      </c>
      <c r="J148" s="23">
        <v>25</v>
      </c>
      <c r="K148" s="23">
        <f>G148+H148+I148+J148</f>
        <v>3832.8199999999997</v>
      </c>
      <c r="L148" s="27">
        <f t="shared" si="72"/>
        <v>41167.18</v>
      </c>
      <c r="M148" s="92"/>
      <c r="N148" s="92"/>
      <c r="P148" s="95"/>
      <c r="Q148" s="111"/>
      <c r="R148" s="95"/>
      <c r="S148" s="95"/>
      <c r="T148" s="95"/>
      <c r="U148" s="95"/>
      <c r="V148" s="95"/>
      <c r="W148" s="95"/>
      <c r="X148" s="95"/>
      <c r="Y148" s="95"/>
    </row>
    <row r="149" spans="1:49" ht="30" customHeight="1">
      <c r="A149" s="31">
        <v>91</v>
      </c>
      <c r="B149" s="32" t="s">
        <v>205</v>
      </c>
      <c r="C149" s="32" t="s">
        <v>206</v>
      </c>
      <c r="D149" s="26" t="s">
        <v>26</v>
      </c>
      <c r="E149" s="26" t="s">
        <v>36</v>
      </c>
      <c r="F149" s="33">
        <v>100000</v>
      </c>
      <c r="G149" s="33">
        <f t="shared" si="73"/>
        <v>2870</v>
      </c>
      <c r="H149" s="33">
        <v>3040</v>
      </c>
      <c r="I149" s="33">
        <v>12105.44</v>
      </c>
      <c r="J149" s="33">
        <v>25</v>
      </c>
      <c r="K149" s="23">
        <f t="shared" ref="K149:K156" si="75">G149+H149+I149+J149</f>
        <v>18040.440000000002</v>
      </c>
      <c r="L149" s="34">
        <f t="shared" si="72"/>
        <v>81959.56</v>
      </c>
      <c r="M149" s="92"/>
      <c r="N149" s="92"/>
      <c r="P149" s="95"/>
      <c r="Q149" s="111"/>
      <c r="R149" s="95"/>
      <c r="S149" s="225" t="s">
        <v>207</v>
      </c>
      <c r="T149" s="225"/>
      <c r="U149" s="225"/>
      <c r="V149" s="225"/>
      <c r="W149" s="225"/>
      <c r="X149" s="225"/>
      <c r="Y149" s="225"/>
    </row>
    <row r="150" spans="1:49" s="62" customFormat="1" ht="30" customHeight="1">
      <c r="A150" s="31">
        <v>92</v>
      </c>
      <c r="B150" s="66" t="s">
        <v>208</v>
      </c>
      <c r="C150" s="66" t="s">
        <v>209</v>
      </c>
      <c r="D150" s="60" t="s">
        <v>30</v>
      </c>
      <c r="E150" s="60" t="s">
        <v>36</v>
      </c>
      <c r="F150" s="63">
        <v>40000</v>
      </c>
      <c r="G150" s="63">
        <v>1148</v>
      </c>
      <c r="H150" s="63">
        <v>1216</v>
      </c>
      <c r="I150" s="63">
        <v>0</v>
      </c>
      <c r="J150" s="63">
        <v>27216.48</v>
      </c>
      <c r="K150" s="63">
        <f t="shared" si="75"/>
        <v>29580.48</v>
      </c>
      <c r="L150" s="69">
        <f t="shared" si="72"/>
        <v>10419.52</v>
      </c>
      <c r="M150" s="92"/>
      <c r="N150" s="92"/>
      <c r="O150"/>
      <c r="P150" s="95"/>
      <c r="Q150" s="111"/>
      <c r="R150" s="95"/>
      <c r="S150" s="97" t="s">
        <v>17</v>
      </c>
      <c r="T150" s="97" t="s">
        <v>18</v>
      </c>
      <c r="U150" s="97" t="s">
        <v>19</v>
      </c>
      <c r="V150" s="97" t="s">
        <v>20</v>
      </c>
      <c r="W150" s="97" t="s">
        <v>21</v>
      </c>
      <c r="X150" s="97" t="s">
        <v>22</v>
      </c>
      <c r="Y150" s="97" t="s">
        <v>23</v>
      </c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</row>
    <row r="151" spans="1:49" ht="30" customHeight="1">
      <c r="A151" s="31">
        <v>93</v>
      </c>
      <c r="B151" s="32" t="s">
        <v>210</v>
      </c>
      <c r="C151" s="32" t="s">
        <v>209</v>
      </c>
      <c r="D151" s="26" t="s">
        <v>26</v>
      </c>
      <c r="E151" s="26" t="s">
        <v>36</v>
      </c>
      <c r="F151" s="36">
        <v>45000</v>
      </c>
      <c r="G151" s="33">
        <f t="shared" si="73"/>
        <v>1291.5</v>
      </c>
      <c r="H151" s="33">
        <f t="shared" si="74"/>
        <v>1368</v>
      </c>
      <c r="I151" s="29">
        <v>1148.32</v>
      </c>
      <c r="J151" s="36">
        <v>15635.54</v>
      </c>
      <c r="K151" s="36">
        <f t="shared" si="75"/>
        <v>19443.36</v>
      </c>
      <c r="L151" s="30">
        <f t="shared" si="72"/>
        <v>25556.639999999999</v>
      </c>
      <c r="M151" s="92"/>
      <c r="N151" s="92"/>
      <c r="P151" s="95"/>
      <c r="Q151" s="111"/>
      <c r="R151" s="112" t="s">
        <v>46</v>
      </c>
      <c r="S151" s="98">
        <v>35000</v>
      </c>
      <c r="T151" s="105">
        <v>1004.5</v>
      </c>
      <c r="U151" s="105">
        <v>1064</v>
      </c>
      <c r="V151" s="105">
        <v>0</v>
      </c>
      <c r="W151" s="105">
        <v>27216.48</v>
      </c>
      <c r="X151" s="105">
        <v>29284.98</v>
      </c>
      <c r="Y151" s="105">
        <v>5715.02</v>
      </c>
    </row>
    <row r="152" spans="1:49" ht="30" customHeight="1">
      <c r="A152" s="31">
        <v>94</v>
      </c>
      <c r="B152" s="32" t="s">
        <v>211</v>
      </c>
      <c r="C152" s="32" t="s">
        <v>209</v>
      </c>
      <c r="D152" s="26" t="s">
        <v>26</v>
      </c>
      <c r="E152" s="26" t="s">
        <v>36</v>
      </c>
      <c r="F152" s="33">
        <v>30000</v>
      </c>
      <c r="G152" s="33">
        <f t="shared" si="73"/>
        <v>861</v>
      </c>
      <c r="H152" s="33">
        <f t="shared" si="74"/>
        <v>912</v>
      </c>
      <c r="I152" s="33">
        <v>0</v>
      </c>
      <c r="J152" s="33">
        <v>25</v>
      </c>
      <c r="K152" s="33">
        <f t="shared" si="75"/>
        <v>1798</v>
      </c>
      <c r="L152" s="30">
        <f t="shared" si="72"/>
        <v>28202</v>
      </c>
      <c r="M152" s="92"/>
      <c r="N152" s="92"/>
      <c r="P152" s="95"/>
      <c r="Q152" s="110"/>
      <c r="R152" s="112" t="s">
        <v>49</v>
      </c>
      <c r="S152" s="98">
        <v>5000</v>
      </c>
      <c r="T152" s="105">
        <v>143.5</v>
      </c>
      <c r="U152" s="105">
        <v>152</v>
      </c>
      <c r="V152" s="105">
        <v>0</v>
      </c>
      <c r="W152" s="105">
        <v>0</v>
      </c>
      <c r="X152" s="105">
        <v>295.5</v>
      </c>
      <c r="Y152" s="105">
        <v>4704.5</v>
      </c>
    </row>
    <row r="153" spans="1:49" ht="30" customHeight="1">
      <c r="A153" s="31">
        <v>95</v>
      </c>
      <c r="B153" s="32" t="s">
        <v>212</v>
      </c>
      <c r="C153" s="32" t="s">
        <v>137</v>
      </c>
      <c r="D153" s="26" t="s">
        <v>30</v>
      </c>
      <c r="E153" s="26" t="s">
        <v>36</v>
      </c>
      <c r="F153" s="33">
        <v>26000</v>
      </c>
      <c r="G153" s="33">
        <f t="shared" si="73"/>
        <v>746.2</v>
      </c>
      <c r="H153" s="33">
        <f t="shared" si="74"/>
        <v>790.4</v>
      </c>
      <c r="I153" s="33">
        <v>0</v>
      </c>
      <c r="J153" s="33">
        <v>25</v>
      </c>
      <c r="K153" s="36">
        <f t="shared" si="75"/>
        <v>1561.6</v>
      </c>
      <c r="L153" s="34">
        <f t="shared" si="72"/>
        <v>24438.400000000001</v>
      </c>
      <c r="M153" s="92"/>
      <c r="N153" s="92"/>
      <c r="P153" s="95"/>
      <c r="Q153" s="110"/>
      <c r="R153" s="112" t="s">
        <v>51</v>
      </c>
      <c r="S153" s="113">
        <f>+S151+S152</f>
        <v>40000</v>
      </c>
      <c r="T153" s="114">
        <f>T151+T152</f>
        <v>1148</v>
      </c>
      <c r="U153" s="114">
        <f>U151+U152</f>
        <v>1216</v>
      </c>
      <c r="V153" s="114">
        <f>+V151+V152</f>
        <v>0</v>
      </c>
      <c r="W153" s="114">
        <f>W151+W152</f>
        <v>27216.48</v>
      </c>
      <c r="X153" s="114">
        <f>+X151+X152</f>
        <v>29580.48</v>
      </c>
      <c r="Y153" s="114">
        <f>+Y151+Y152</f>
        <v>10419.52</v>
      </c>
    </row>
    <row r="154" spans="1:49" ht="30" customHeight="1">
      <c r="A154" s="31">
        <v>96</v>
      </c>
      <c r="B154" s="32" t="s">
        <v>213</v>
      </c>
      <c r="C154" s="32" t="s">
        <v>131</v>
      </c>
      <c r="D154" s="26" t="s">
        <v>26</v>
      </c>
      <c r="E154" s="26" t="s">
        <v>36</v>
      </c>
      <c r="F154" s="33">
        <v>28000</v>
      </c>
      <c r="G154" s="33">
        <f t="shared" si="73"/>
        <v>803.6</v>
      </c>
      <c r="H154" s="33">
        <f t="shared" si="74"/>
        <v>851.2</v>
      </c>
      <c r="I154" s="33">
        <v>0</v>
      </c>
      <c r="J154" s="33">
        <v>13025.61</v>
      </c>
      <c r="K154" s="33">
        <f t="shared" si="75"/>
        <v>14680.41</v>
      </c>
      <c r="L154" s="34">
        <f t="shared" si="72"/>
        <v>13319.59</v>
      </c>
      <c r="M154" s="92"/>
      <c r="N154" s="92"/>
      <c r="P154" s="95"/>
      <c r="Q154" s="110"/>
      <c r="R154" s="95"/>
      <c r="S154" s="95"/>
      <c r="T154" s="95"/>
      <c r="U154" s="95"/>
      <c r="V154" s="95"/>
      <c r="W154" s="95"/>
      <c r="X154" s="95"/>
      <c r="Y154" s="95"/>
    </row>
    <row r="155" spans="1:49" ht="30" customHeight="1">
      <c r="A155" s="31">
        <v>97</v>
      </c>
      <c r="B155" s="32" t="s">
        <v>214</v>
      </c>
      <c r="C155" s="32" t="s">
        <v>194</v>
      </c>
      <c r="D155" s="26" t="s">
        <v>26</v>
      </c>
      <c r="E155" s="26" t="s">
        <v>27</v>
      </c>
      <c r="F155" s="36">
        <v>50000</v>
      </c>
      <c r="G155" s="33">
        <f t="shared" si="73"/>
        <v>1435</v>
      </c>
      <c r="H155" s="33">
        <f t="shared" si="74"/>
        <v>1520</v>
      </c>
      <c r="I155" s="33">
        <v>1596.68</v>
      </c>
      <c r="J155" s="36">
        <v>8695.3700000000008</v>
      </c>
      <c r="K155" s="36">
        <f t="shared" si="75"/>
        <v>13247.050000000001</v>
      </c>
      <c r="L155" s="34">
        <f t="shared" si="72"/>
        <v>36752.949999999997</v>
      </c>
      <c r="M155" s="92"/>
      <c r="N155" s="92"/>
      <c r="P155" s="95"/>
      <c r="Q155" s="109"/>
      <c r="R155" s="95"/>
      <c r="S155" s="95"/>
      <c r="T155" s="95"/>
      <c r="U155" s="95"/>
      <c r="V155" s="95"/>
      <c r="W155" s="95"/>
      <c r="X155" s="95"/>
      <c r="Y155" s="95"/>
    </row>
    <row r="156" spans="1:49" ht="30" customHeight="1">
      <c r="A156" s="31">
        <v>98</v>
      </c>
      <c r="B156" s="32" t="s">
        <v>215</v>
      </c>
      <c r="C156" s="32" t="s">
        <v>216</v>
      </c>
      <c r="D156" s="26" t="s">
        <v>26</v>
      </c>
      <c r="E156" s="26" t="s">
        <v>27</v>
      </c>
      <c r="F156" s="33">
        <v>60000</v>
      </c>
      <c r="G156" s="33">
        <f t="shared" si="73"/>
        <v>1722</v>
      </c>
      <c r="H156" s="33">
        <f t="shared" si="74"/>
        <v>1824</v>
      </c>
      <c r="I156" s="33">
        <v>3486.65</v>
      </c>
      <c r="J156" s="33">
        <v>225</v>
      </c>
      <c r="K156" s="36">
        <f t="shared" si="75"/>
        <v>7257.65</v>
      </c>
      <c r="L156" s="34">
        <f>+F156-K156</f>
        <v>52742.35</v>
      </c>
      <c r="M156" s="92"/>
      <c r="N156" s="92"/>
      <c r="P156" s="95"/>
      <c r="Q156" s="110"/>
      <c r="R156" s="95"/>
      <c r="S156" s="95"/>
      <c r="T156" s="95"/>
      <c r="U156" s="95"/>
      <c r="V156" s="95"/>
      <c r="W156" s="95"/>
      <c r="X156" s="95"/>
      <c r="Y156" s="95"/>
    </row>
    <row r="157" spans="1:49" ht="30" customHeight="1">
      <c r="A157" s="40" t="s">
        <v>71</v>
      </c>
      <c r="B157" s="75"/>
      <c r="C157" s="75"/>
      <c r="D157" s="44"/>
      <c r="E157" s="45"/>
      <c r="F157" s="34">
        <f>SUM(F147:F156)</f>
        <v>454000</v>
      </c>
      <c r="G157" s="34">
        <f>SUM(G147:G156)</f>
        <v>13029.800000000001</v>
      </c>
      <c r="H157" s="34">
        <f>+SUM(H147:H156)</f>
        <v>13801.6</v>
      </c>
      <c r="I157" s="34">
        <f>SUM(I147:I156)</f>
        <v>19485.41</v>
      </c>
      <c r="J157" s="34">
        <f>SUM(J147:J156)</f>
        <v>64923.000000000007</v>
      </c>
      <c r="K157" s="34">
        <f>SUM(K147:K156)</f>
        <v>111239.81000000001</v>
      </c>
      <c r="L157" s="34">
        <f>SUM(L147:L156)</f>
        <v>342760.18999999994</v>
      </c>
      <c r="M157" s="92"/>
      <c r="N157" s="92"/>
      <c r="P157" s="95"/>
      <c r="Q157" s="95"/>
      <c r="R157" s="95"/>
      <c r="S157" s="95"/>
      <c r="T157" s="95"/>
      <c r="U157" s="95"/>
      <c r="V157" s="95"/>
      <c r="W157" s="95"/>
      <c r="X157" s="95"/>
      <c r="Y157" s="95"/>
    </row>
    <row r="158" spans="1:49" ht="30" customHeight="1">
      <c r="A158" s="212" t="s">
        <v>217</v>
      </c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92"/>
      <c r="N158" s="92"/>
      <c r="O158" s="20"/>
      <c r="P158" s="105"/>
      <c r="Q158" s="105"/>
      <c r="R158" s="95"/>
      <c r="S158" s="95"/>
      <c r="T158" s="95"/>
      <c r="U158" s="95"/>
      <c r="V158" s="95"/>
      <c r="W158" s="95"/>
      <c r="X158" s="95"/>
      <c r="Y158" s="95"/>
    </row>
    <row r="159" spans="1:49" ht="30" customHeight="1">
      <c r="A159" s="42" t="s">
        <v>12</v>
      </c>
      <c r="B159" s="43" t="s">
        <v>13</v>
      </c>
      <c r="C159" s="43" t="s">
        <v>14</v>
      </c>
      <c r="D159" s="42" t="s">
        <v>15</v>
      </c>
      <c r="E159" s="43" t="s">
        <v>16</v>
      </c>
      <c r="F159" s="42" t="s">
        <v>17</v>
      </c>
      <c r="G159" s="42" t="s">
        <v>18</v>
      </c>
      <c r="H159" s="42" t="s">
        <v>19</v>
      </c>
      <c r="I159" s="42" t="s">
        <v>20</v>
      </c>
      <c r="J159" s="42" t="s">
        <v>21</v>
      </c>
      <c r="K159" s="42" t="s">
        <v>22</v>
      </c>
      <c r="L159" s="42" t="s">
        <v>23</v>
      </c>
      <c r="M159" s="92"/>
      <c r="N159" s="92"/>
      <c r="O159" s="22"/>
      <c r="P159" s="98"/>
      <c r="Q159" s="98"/>
      <c r="R159" s="95"/>
      <c r="S159" s="95"/>
      <c r="T159" s="95"/>
      <c r="U159" s="95"/>
      <c r="V159" s="95"/>
      <c r="W159" s="95"/>
      <c r="X159" s="95"/>
      <c r="Y159" s="95"/>
    </row>
    <row r="160" spans="1:49" ht="30" customHeight="1">
      <c r="A160" s="26">
        <v>99</v>
      </c>
      <c r="B160" s="39" t="s">
        <v>218</v>
      </c>
      <c r="C160" s="39" t="s">
        <v>219</v>
      </c>
      <c r="D160" s="26" t="s">
        <v>26</v>
      </c>
      <c r="E160" s="35" t="s">
        <v>27</v>
      </c>
      <c r="F160" s="33">
        <v>60000</v>
      </c>
      <c r="G160" s="33">
        <f t="shared" ref="G160:G163" si="76">F160*0.0287</f>
        <v>1722</v>
      </c>
      <c r="H160" s="33">
        <f>IF(F160&lt;75829.93,F160*0.0304,2305.23)</f>
        <v>1824</v>
      </c>
      <c r="I160" s="33">
        <v>3143.56</v>
      </c>
      <c r="J160" s="33">
        <v>3300.46</v>
      </c>
      <c r="K160" s="33">
        <f>+G160+H160+I160+J160</f>
        <v>9990.02</v>
      </c>
      <c r="L160" s="34">
        <f>+F160-K160</f>
        <v>50009.979999999996</v>
      </c>
      <c r="M160" s="92"/>
      <c r="N160" s="92"/>
      <c r="P160" s="98"/>
      <c r="Q160" s="95"/>
      <c r="R160" s="95"/>
      <c r="S160" s="95"/>
      <c r="T160" s="95"/>
      <c r="U160" s="95"/>
      <c r="V160" s="95"/>
      <c r="W160" s="95"/>
      <c r="X160" s="95"/>
      <c r="Y160" s="95"/>
    </row>
    <row r="161" spans="1:29" ht="30" customHeight="1">
      <c r="A161" s="26">
        <v>100</v>
      </c>
      <c r="B161" s="51" t="s">
        <v>220</v>
      </c>
      <c r="C161" s="51" t="s">
        <v>137</v>
      </c>
      <c r="D161" s="26" t="s">
        <v>30</v>
      </c>
      <c r="E161" s="26" t="s">
        <v>36</v>
      </c>
      <c r="F161" s="36">
        <v>30000</v>
      </c>
      <c r="G161" s="33">
        <f t="shared" si="76"/>
        <v>861</v>
      </c>
      <c r="H161" s="36">
        <f t="shared" ref="H161" si="77">IF(F161&lt;75829.93,F161*0.0304,2305.23)</f>
        <v>912</v>
      </c>
      <c r="I161" s="33">
        <v>0</v>
      </c>
      <c r="J161" s="36">
        <v>2040.46</v>
      </c>
      <c r="K161" s="36">
        <f t="shared" ref="K161:K163" si="78">+G161+H161+I161+J161</f>
        <v>3813.46</v>
      </c>
      <c r="L161" s="27">
        <f t="shared" ref="L161" si="79">+F161-K161</f>
        <v>26186.54</v>
      </c>
      <c r="M161" s="92"/>
      <c r="N161" s="92"/>
      <c r="P161" s="98"/>
      <c r="Q161" s="95"/>
      <c r="R161" s="95"/>
      <c r="S161" s="95"/>
      <c r="T161" s="95"/>
      <c r="U161" s="95"/>
      <c r="V161" s="95"/>
      <c r="W161" s="95"/>
      <c r="X161" s="95"/>
      <c r="Y161" s="95"/>
    </row>
    <row r="162" spans="1:29" ht="30" customHeight="1">
      <c r="A162" s="26">
        <v>101</v>
      </c>
      <c r="B162" s="32" t="s">
        <v>221</v>
      </c>
      <c r="C162" s="32" t="s">
        <v>222</v>
      </c>
      <c r="D162" s="26" t="s">
        <v>26</v>
      </c>
      <c r="E162" s="26" t="s">
        <v>27</v>
      </c>
      <c r="F162" s="36">
        <v>60000</v>
      </c>
      <c r="G162" s="36">
        <f t="shared" si="76"/>
        <v>1722</v>
      </c>
      <c r="H162" s="36">
        <f>IF(F162&lt;75829.93,F162*0.0304,2305.23)</f>
        <v>1824</v>
      </c>
      <c r="I162" s="33">
        <v>3486.65</v>
      </c>
      <c r="J162" s="36">
        <v>225</v>
      </c>
      <c r="K162" s="36">
        <f t="shared" si="78"/>
        <v>7257.65</v>
      </c>
      <c r="L162" s="30">
        <f>+F162-K162</f>
        <v>52742.35</v>
      </c>
      <c r="M162" s="92"/>
      <c r="N162" s="92"/>
      <c r="P162" s="95"/>
      <c r="Q162" s="95"/>
      <c r="R162" s="95"/>
      <c r="S162" s="95"/>
      <c r="T162" s="95"/>
      <c r="U162" s="95"/>
      <c r="V162" s="95"/>
      <c r="W162" s="95"/>
      <c r="X162" s="95"/>
      <c r="Y162" s="95"/>
    </row>
    <row r="163" spans="1:29" ht="30" customHeight="1">
      <c r="A163" s="26">
        <v>102</v>
      </c>
      <c r="B163" s="32" t="s">
        <v>223</v>
      </c>
      <c r="C163" s="32" t="s">
        <v>137</v>
      </c>
      <c r="D163" s="26" t="s">
        <v>26</v>
      </c>
      <c r="E163" s="26" t="s">
        <v>36</v>
      </c>
      <c r="F163" s="33">
        <v>30000</v>
      </c>
      <c r="G163" s="33">
        <f t="shared" si="76"/>
        <v>861</v>
      </c>
      <c r="H163" s="33">
        <f>IF(F163&lt;75829.93,F163*0.0304,2305.23)</f>
        <v>912</v>
      </c>
      <c r="I163" s="33">
        <v>0</v>
      </c>
      <c r="J163" s="33">
        <v>225</v>
      </c>
      <c r="K163" s="36">
        <f t="shared" si="78"/>
        <v>1998</v>
      </c>
      <c r="L163" s="34">
        <f>+F163-K163</f>
        <v>28002</v>
      </c>
      <c r="M163" s="92"/>
      <c r="N163" s="92"/>
      <c r="P163" s="95"/>
      <c r="Q163" s="95"/>
      <c r="R163" s="95"/>
      <c r="S163" s="95"/>
      <c r="T163" s="95"/>
      <c r="U163" s="95"/>
      <c r="V163" s="95"/>
      <c r="W163" s="95"/>
      <c r="X163" s="95"/>
      <c r="Y163" s="95"/>
    </row>
    <row r="164" spans="1:29" ht="30" customHeight="1">
      <c r="A164" s="40" t="s">
        <v>71</v>
      </c>
      <c r="B164" s="75"/>
      <c r="C164" s="75"/>
      <c r="D164" s="44"/>
      <c r="E164" s="45"/>
      <c r="F164" s="34">
        <f>SUM(F160:F163)</f>
        <v>180000</v>
      </c>
      <c r="G164" s="34">
        <f>SUM(G160:G163)</f>
        <v>5166</v>
      </c>
      <c r="H164" s="34">
        <f>+SUM(H160:H163)</f>
        <v>5472</v>
      </c>
      <c r="I164" s="34">
        <f>SUM(I160:I163)</f>
        <v>6630.21</v>
      </c>
      <c r="J164" s="34">
        <f>SUM(J160:J163)</f>
        <v>5790.92</v>
      </c>
      <c r="K164" s="34">
        <f>SUM(K160:K163)</f>
        <v>23059.129999999997</v>
      </c>
      <c r="L164" s="34">
        <f>SUM(L160:L163)</f>
        <v>156940.87</v>
      </c>
      <c r="M164" s="92"/>
      <c r="N164" s="92"/>
      <c r="P164" s="95"/>
      <c r="Q164" s="95"/>
      <c r="R164" s="95"/>
      <c r="S164" s="95"/>
      <c r="T164" s="95"/>
      <c r="U164" s="95"/>
      <c r="V164" s="95"/>
      <c r="W164" s="95"/>
      <c r="X164" s="95"/>
      <c r="Y164" s="95"/>
    </row>
    <row r="165" spans="1:29" ht="30" customHeight="1">
      <c r="A165" s="212" t="s">
        <v>224</v>
      </c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92"/>
      <c r="N165" s="92"/>
      <c r="P165" s="95"/>
      <c r="Q165" s="95"/>
      <c r="R165" s="95"/>
      <c r="S165" s="95"/>
      <c r="T165" s="95"/>
      <c r="U165" s="95"/>
      <c r="V165" s="95"/>
      <c r="W165" s="95"/>
      <c r="X165" s="95"/>
      <c r="Y165" s="95"/>
    </row>
    <row r="166" spans="1:29" ht="30" customHeight="1">
      <c r="A166" s="42" t="s">
        <v>12</v>
      </c>
      <c r="B166" s="43" t="s">
        <v>13</v>
      </c>
      <c r="C166" s="43" t="s">
        <v>14</v>
      </c>
      <c r="D166" s="42" t="s">
        <v>15</v>
      </c>
      <c r="E166" s="43" t="s">
        <v>16</v>
      </c>
      <c r="F166" s="42" t="s">
        <v>17</v>
      </c>
      <c r="G166" s="42" t="s">
        <v>18</v>
      </c>
      <c r="H166" s="42" t="s">
        <v>19</v>
      </c>
      <c r="I166" s="42" t="s">
        <v>20</v>
      </c>
      <c r="J166" s="42" t="s">
        <v>21</v>
      </c>
      <c r="K166" s="42" t="s">
        <v>22</v>
      </c>
      <c r="L166" s="42" t="s">
        <v>23</v>
      </c>
      <c r="M166" s="92"/>
      <c r="N166" s="92"/>
      <c r="P166" s="95"/>
      <c r="Q166" s="95"/>
      <c r="R166" s="95"/>
      <c r="S166" s="95"/>
      <c r="T166" s="95"/>
      <c r="U166" s="95"/>
      <c r="V166" s="95"/>
      <c r="W166" s="95"/>
      <c r="X166" s="95"/>
      <c r="Y166" s="95"/>
    </row>
    <row r="167" spans="1:29" ht="30" customHeight="1">
      <c r="A167" s="26">
        <v>103</v>
      </c>
      <c r="B167" s="32" t="s">
        <v>225</v>
      </c>
      <c r="C167" s="32" t="s">
        <v>194</v>
      </c>
      <c r="D167" s="26" t="s">
        <v>26</v>
      </c>
      <c r="E167" s="26" t="s">
        <v>27</v>
      </c>
      <c r="F167" s="33">
        <v>50000</v>
      </c>
      <c r="G167" s="33">
        <f t="shared" ref="G167:G175" si="80">F167*0.0287</f>
        <v>1435</v>
      </c>
      <c r="H167" s="33">
        <f>IF(F167&lt;75829.93,F167*0.0304,2305.23)</f>
        <v>1520</v>
      </c>
      <c r="I167" s="33">
        <v>1854</v>
      </c>
      <c r="J167" s="33">
        <v>325</v>
      </c>
      <c r="K167" s="33">
        <f t="shared" ref="K167:K172" si="81">G167+H167+I167+J167</f>
        <v>5134</v>
      </c>
      <c r="L167" s="34">
        <f>+F167-K167</f>
        <v>44866</v>
      </c>
      <c r="M167" s="92"/>
      <c r="N167" s="92"/>
      <c r="P167" s="95"/>
      <c r="Q167" s="95"/>
      <c r="R167" s="95"/>
      <c r="S167" s="95"/>
      <c r="T167" s="95"/>
      <c r="U167" s="95"/>
      <c r="V167" s="95"/>
      <c r="W167" s="95"/>
      <c r="X167" s="95"/>
      <c r="Y167" s="95"/>
    </row>
    <row r="168" spans="1:29" ht="30" customHeight="1">
      <c r="A168" s="26">
        <v>104</v>
      </c>
      <c r="B168" s="32" t="s">
        <v>226</v>
      </c>
      <c r="C168" s="32" t="s">
        <v>194</v>
      </c>
      <c r="D168" s="26" t="s">
        <v>30</v>
      </c>
      <c r="E168" s="26" t="s">
        <v>27</v>
      </c>
      <c r="F168" s="33">
        <v>60000</v>
      </c>
      <c r="G168" s="33">
        <f t="shared" si="80"/>
        <v>1722</v>
      </c>
      <c r="H168" s="33">
        <f t="shared" ref="H168:H176" si="82">IF(F168&lt;75829.93,F168*0.0304,2305.23)</f>
        <v>1824</v>
      </c>
      <c r="I168" s="33">
        <v>3486.65</v>
      </c>
      <c r="J168" s="33">
        <v>1525</v>
      </c>
      <c r="K168" s="33">
        <f t="shared" si="81"/>
        <v>8557.65</v>
      </c>
      <c r="L168" s="34">
        <f>+F168-K168</f>
        <v>51442.35</v>
      </c>
      <c r="M168" s="92"/>
      <c r="N168" s="92"/>
      <c r="P168" s="95"/>
      <c r="Q168" s="95"/>
      <c r="R168" s="95"/>
      <c r="S168" s="95"/>
      <c r="T168" s="95"/>
      <c r="U168" s="95"/>
      <c r="V168" s="95"/>
      <c r="W168" s="95"/>
      <c r="X168" s="95"/>
      <c r="Y168" s="95"/>
    </row>
    <row r="169" spans="1:29" ht="30" customHeight="1">
      <c r="A169" s="26">
        <v>105</v>
      </c>
      <c r="B169" s="32" t="s">
        <v>227</v>
      </c>
      <c r="C169" s="32" t="s">
        <v>194</v>
      </c>
      <c r="D169" s="26" t="s">
        <v>30</v>
      </c>
      <c r="E169" s="26" t="s">
        <v>27</v>
      </c>
      <c r="F169" s="33">
        <v>50000</v>
      </c>
      <c r="G169" s="33">
        <f>F169*0.0287</f>
        <v>1435</v>
      </c>
      <c r="H169" s="33">
        <f t="shared" si="82"/>
        <v>1520</v>
      </c>
      <c r="I169" s="33">
        <v>1596.68</v>
      </c>
      <c r="J169" s="33">
        <v>15985.07</v>
      </c>
      <c r="K169" s="33">
        <f t="shared" si="81"/>
        <v>20536.75</v>
      </c>
      <c r="L169" s="34">
        <f>+F169-K169</f>
        <v>29463.25</v>
      </c>
      <c r="M169" s="92"/>
      <c r="N169" s="92"/>
      <c r="P169" s="95"/>
      <c r="Q169" s="95"/>
      <c r="R169" s="95"/>
      <c r="S169" s="95"/>
      <c r="T169" s="95"/>
      <c r="U169" s="95"/>
      <c r="V169" s="95"/>
      <c r="W169" s="95"/>
      <c r="X169" s="95"/>
      <c r="Y169" s="95"/>
    </row>
    <row r="170" spans="1:29" ht="30" customHeight="1">
      <c r="A170" s="26">
        <v>106</v>
      </c>
      <c r="B170" s="32" t="s">
        <v>228</v>
      </c>
      <c r="C170" s="32" t="s">
        <v>42</v>
      </c>
      <c r="D170" s="26" t="s">
        <v>26</v>
      </c>
      <c r="E170" s="26" t="s">
        <v>27</v>
      </c>
      <c r="F170" s="33">
        <v>30000</v>
      </c>
      <c r="G170" s="33">
        <f>F170*0.0287</f>
        <v>861</v>
      </c>
      <c r="H170" s="33">
        <f t="shared" si="82"/>
        <v>912</v>
      </c>
      <c r="I170" s="33">
        <f>(F170-G170-H170-33326.92)*IF(F170&gt;33326.92,15%)</f>
        <v>0</v>
      </c>
      <c r="J170" s="33">
        <v>3555.92</v>
      </c>
      <c r="K170" s="33">
        <f t="shared" si="81"/>
        <v>5328.92</v>
      </c>
      <c r="L170" s="34">
        <f>+F170-K170</f>
        <v>24671.08</v>
      </c>
      <c r="M170" s="92"/>
      <c r="N170" s="92"/>
      <c r="O170" s="21"/>
      <c r="P170" s="107"/>
      <c r="Q170" s="107"/>
      <c r="R170" s="95"/>
      <c r="S170" s="95"/>
      <c r="T170" s="95"/>
      <c r="U170" s="95"/>
      <c r="V170" s="95"/>
      <c r="W170" s="95"/>
      <c r="X170" s="95"/>
      <c r="Y170" s="95"/>
    </row>
    <row r="171" spans="1:29" ht="30" customHeight="1">
      <c r="A171" s="26">
        <v>107</v>
      </c>
      <c r="B171" s="32" t="s">
        <v>229</v>
      </c>
      <c r="C171" s="32" t="s">
        <v>194</v>
      </c>
      <c r="D171" s="26" t="s">
        <v>26</v>
      </c>
      <c r="E171" s="26" t="s">
        <v>36</v>
      </c>
      <c r="F171" s="33">
        <v>50000</v>
      </c>
      <c r="G171" s="33">
        <f t="shared" si="80"/>
        <v>1435</v>
      </c>
      <c r="H171" s="33">
        <f t="shared" si="82"/>
        <v>1520</v>
      </c>
      <c r="I171" s="33">
        <v>1339.36</v>
      </c>
      <c r="J171" s="33">
        <v>12090.32</v>
      </c>
      <c r="K171" s="33">
        <f t="shared" si="81"/>
        <v>16384.68</v>
      </c>
      <c r="L171" s="34">
        <f t="shared" ref="L171:L176" si="83">+F171-K171</f>
        <v>33615.32</v>
      </c>
      <c r="M171" s="92"/>
      <c r="N171" s="92"/>
      <c r="O171" s="21"/>
      <c r="P171" s="107"/>
      <c r="Q171" s="107"/>
      <c r="R171" s="95"/>
      <c r="S171" s="95"/>
      <c r="T171" s="95"/>
      <c r="U171" s="95"/>
      <c r="V171" s="95"/>
      <c r="W171" s="95"/>
      <c r="X171" s="95"/>
      <c r="Y171" s="95"/>
    </row>
    <row r="172" spans="1:29" ht="30" customHeight="1">
      <c r="A172" s="26">
        <v>108</v>
      </c>
      <c r="B172" s="32" t="s">
        <v>230</v>
      </c>
      <c r="C172" s="39" t="s">
        <v>131</v>
      </c>
      <c r="D172" s="25" t="s">
        <v>30</v>
      </c>
      <c r="E172" s="26" t="s">
        <v>36</v>
      </c>
      <c r="F172" s="23">
        <v>35000</v>
      </c>
      <c r="G172" s="23">
        <f t="shared" ref="G172" si="84">F172*0.0287</f>
        <v>1004.5</v>
      </c>
      <c r="H172" s="23">
        <f>IF(F172&lt;75829.93,F172*0.0304,2305.23)</f>
        <v>1064</v>
      </c>
      <c r="I172" s="23">
        <v>0</v>
      </c>
      <c r="J172" s="23">
        <v>725</v>
      </c>
      <c r="K172" s="23">
        <f t="shared" si="81"/>
        <v>2793.5</v>
      </c>
      <c r="L172" s="27">
        <f>+F172-K172</f>
        <v>32206.5</v>
      </c>
      <c r="M172" s="92"/>
      <c r="N172" s="92"/>
      <c r="O172" s="21"/>
      <c r="P172" s="107"/>
      <c r="Q172" s="107"/>
      <c r="R172" s="95"/>
      <c r="S172" s="95"/>
      <c r="T172" s="95"/>
      <c r="U172" s="95"/>
      <c r="V172" s="95"/>
      <c r="W172" s="95"/>
      <c r="X172" s="111"/>
      <c r="Y172" s="111"/>
      <c r="Z172" s="7"/>
      <c r="AA172" s="7"/>
      <c r="AB172" s="7"/>
      <c r="AC172" s="8"/>
    </row>
    <row r="173" spans="1:29" ht="30" customHeight="1">
      <c r="A173" s="26">
        <v>109</v>
      </c>
      <c r="B173" s="32" t="s">
        <v>231</v>
      </c>
      <c r="C173" s="32" t="s">
        <v>194</v>
      </c>
      <c r="D173" s="26" t="s">
        <v>30</v>
      </c>
      <c r="E173" s="26" t="s">
        <v>36</v>
      </c>
      <c r="F173" s="33">
        <v>50000</v>
      </c>
      <c r="G173" s="33">
        <f>F173*0.0287</f>
        <v>1435</v>
      </c>
      <c r="H173" s="33">
        <f t="shared" si="82"/>
        <v>1520</v>
      </c>
      <c r="I173" s="33">
        <v>1854</v>
      </c>
      <c r="J173" s="33">
        <v>1325</v>
      </c>
      <c r="K173" s="33">
        <f t="shared" ref="K173:K175" si="85">G173+H173+I173+J173</f>
        <v>6134</v>
      </c>
      <c r="L173" s="34">
        <f t="shared" si="83"/>
        <v>43866</v>
      </c>
      <c r="M173" s="92"/>
      <c r="N173" s="92"/>
      <c r="O173" s="21"/>
      <c r="P173" s="107"/>
      <c r="Q173" s="107"/>
      <c r="R173" s="95"/>
      <c r="S173" s="95"/>
      <c r="T173" s="95"/>
      <c r="U173" s="95"/>
      <c r="V173" s="95"/>
      <c r="W173" s="95"/>
      <c r="X173" s="95"/>
      <c r="Y173" s="95"/>
    </row>
    <row r="174" spans="1:29" s="62" customFormat="1" ht="30" customHeight="1">
      <c r="A174" s="26">
        <v>110</v>
      </c>
      <c r="B174" s="73" t="s">
        <v>232</v>
      </c>
      <c r="C174" s="66" t="s">
        <v>233</v>
      </c>
      <c r="D174" s="60" t="s">
        <v>30</v>
      </c>
      <c r="E174" s="60" t="s">
        <v>36</v>
      </c>
      <c r="F174" s="63">
        <v>100000</v>
      </c>
      <c r="G174" s="63">
        <v>2870</v>
      </c>
      <c r="H174" s="63">
        <v>3040</v>
      </c>
      <c r="I174" s="63">
        <v>12105.44</v>
      </c>
      <c r="J174" s="63">
        <v>26120.87</v>
      </c>
      <c r="K174" s="63">
        <f t="shared" si="85"/>
        <v>44136.31</v>
      </c>
      <c r="L174" s="64">
        <f>+F174-K174</f>
        <v>55863.69</v>
      </c>
      <c r="M174" s="92"/>
      <c r="N174" s="92"/>
      <c r="O174" s="21"/>
      <c r="P174" s="125"/>
      <c r="Q174" s="224" t="s">
        <v>232</v>
      </c>
      <c r="R174" s="224"/>
      <c r="S174" s="224"/>
      <c r="T174" s="224"/>
      <c r="U174" s="224"/>
      <c r="V174" s="224"/>
      <c r="W174" s="224"/>
      <c r="X174" s="95"/>
      <c r="Y174" s="95"/>
    </row>
    <row r="175" spans="1:29" ht="30" customHeight="1">
      <c r="A175" s="26">
        <v>111</v>
      </c>
      <c r="B175" s="32" t="s">
        <v>234</v>
      </c>
      <c r="C175" s="32" t="s">
        <v>202</v>
      </c>
      <c r="D175" s="26" t="s">
        <v>30</v>
      </c>
      <c r="E175" s="60" t="s">
        <v>36</v>
      </c>
      <c r="F175" s="33">
        <v>35000</v>
      </c>
      <c r="G175" s="33">
        <f t="shared" si="80"/>
        <v>1004.5</v>
      </c>
      <c r="H175" s="33">
        <f>IF(F175&lt;75829.93,F175*0.0304,2305.23)</f>
        <v>1064</v>
      </c>
      <c r="I175" s="33">
        <v>0</v>
      </c>
      <c r="J175" s="33">
        <v>25</v>
      </c>
      <c r="K175" s="33">
        <f t="shared" si="85"/>
        <v>2093.5</v>
      </c>
      <c r="L175" s="34">
        <f t="shared" si="83"/>
        <v>32906.5</v>
      </c>
      <c r="M175" s="92"/>
      <c r="N175" s="92"/>
      <c r="O175" s="21"/>
      <c r="P175" s="125"/>
      <c r="Q175" s="97" t="s">
        <v>17</v>
      </c>
      <c r="R175" s="97" t="s">
        <v>18</v>
      </c>
      <c r="S175" s="97" t="s">
        <v>19</v>
      </c>
      <c r="T175" s="97" t="s">
        <v>20</v>
      </c>
      <c r="U175" s="97" t="s">
        <v>21</v>
      </c>
      <c r="V175" s="97" t="s">
        <v>22</v>
      </c>
      <c r="W175" s="97" t="s">
        <v>23</v>
      </c>
      <c r="X175" s="95"/>
      <c r="Y175" s="95"/>
    </row>
    <row r="176" spans="1:29" ht="30" customHeight="1">
      <c r="A176" s="26">
        <v>112</v>
      </c>
      <c r="B176" s="32" t="s">
        <v>235</v>
      </c>
      <c r="C176" s="32" t="s">
        <v>137</v>
      </c>
      <c r="D176" s="26" t="s">
        <v>26</v>
      </c>
      <c r="E176" s="26" t="s">
        <v>36</v>
      </c>
      <c r="F176" s="23">
        <v>30000</v>
      </c>
      <c r="G176" s="33">
        <f t="shared" ref="G176" si="86">F176*0.0287</f>
        <v>861</v>
      </c>
      <c r="H176" s="33">
        <f t="shared" si="82"/>
        <v>912</v>
      </c>
      <c r="I176" s="33">
        <v>0</v>
      </c>
      <c r="J176" s="33">
        <v>625</v>
      </c>
      <c r="K176" s="33">
        <f t="shared" ref="K176" si="87">G176+H176+I176+J176</f>
        <v>2398</v>
      </c>
      <c r="L176" s="34">
        <f t="shared" si="83"/>
        <v>27602</v>
      </c>
      <c r="M176" s="92"/>
      <c r="N176" s="92"/>
      <c r="O176" s="21"/>
      <c r="P176" s="99" t="s">
        <v>46</v>
      </c>
      <c r="Q176" s="101">
        <v>55000</v>
      </c>
      <c r="R176" s="101">
        <v>1578.5</v>
      </c>
      <c r="S176" s="101">
        <v>1672</v>
      </c>
      <c r="T176" s="101">
        <v>2559.67</v>
      </c>
      <c r="U176" s="101">
        <v>26120.87</v>
      </c>
      <c r="V176" s="101">
        <v>31931.040000000001</v>
      </c>
      <c r="W176" s="101">
        <v>23068.959999999999</v>
      </c>
      <c r="X176" s="95"/>
      <c r="Y176" s="95"/>
    </row>
    <row r="177" spans="1:25" ht="30" customHeight="1">
      <c r="A177" s="55" t="s">
        <v>71</v>
      </c>
      <c r="B177" s="80"/>
      <c r="C177" s="80"/>
      <c r="D177" s="56"/>
      <c r="E177" s="55"/>
      <c r="F177" s="34">
        <f>SUM(F167:F176)</f>
        <v>490000</v>
      </c>
      <c r="G177" s="34">
        <f t="shared" ref="G177" si="88">SUM(G167:G176)</f>
        <v>14063</v>
      </c>
      <c r="H177" s="34">
        <f>+SUM(H167:H176)</f>
        <v>14896</v>
      </c>
      <c r="I177" s="34">
        <f>SUM(I167:I176)</f>
        <v>22236.13</v>
      </c>
      <c r="J177" s="34">
        <f>SUM(J167:J176)</f>
        <v>62302.179999999993</v>
      </c>
      <c r="K177" s="34">
        <f>SUM(K167:K176)</f>
        <v>113497.31</v>
      </c>
      <c r="L177" s="34">
        <f>SUM(L167:L176)</f>
        <v>376502.69</v>
      </c>
      <c r="M177" s="92"/>
      <c r="N177" s="92"/>
      <c r="O177" s="21"/>
      <c r="P177" s="99" t="s">
        <v>49</v>
      </c>
      <c r="Q177" s="101">
        <v>45000</v>
      </c>
      <c r="R177" s="101">
        <v>1291.5</v>
      </c>
      <c r="S177" s="101">
        <v>1368</v>
      </c>
      <c r="T177" s="101">
        <v>9545.77</v>
      </c>
      <c r="U177" s="101">
        <v>0</v>
      </c>
      <c r="V177" s="101">
        <v>12205.27</v>
      </c>
      <c r="W177" s="101">
        <v>32794.730000000003</v>
      </c>
      <c r="X177" s="95"/>
      <c r="Y177" s="95"/>
    </row>
    <row r="178" spans="1:25" ht="30" customHeight="1">
      <c r="A178" s="212" t="s">
        <v>236</v>
      </c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92"/>
      <c r="N178" s="92"/>
      <c r="O178" s="21"/>
      <c r="P178" s="99" t="s">
        <v>51</v>
      </c>
      <c r="Q178" s="103">
        <f>+Q176+Q177</f>
        <v>100000</v>
      </c>
      <c r="R178" s="104">
        <f>R176+R177</f>
        <v>2870</v>
      </c>
      <c r="S178" s="104">
        <f>S176+S177</f>
        <v>3040</v>
      </c>
      <c r="T178" s="104">
        <f>+T176+T177</f>
        <v>12105.44</v>
      </c>
      <c r="U178" s="104">
        <f>U176+U177</f>
        <v>26120.87</v>
      </c>
      <c r="V178" s="104">
        <f>+V176+V177</f>
        <v>44136.31</v>
      </c>
      <c r="W178" s="104">
        <f>+W176+W177</f>
        <v>55863.69</v>
      </c>
      <c r="X178" s="95"/>
      <c r="Y178" s="95"/>
    </row>
    <row r="179" spans="1:25" ht="30" customHeight="1">
      <c r="A179" s="42" t="s">
        <v>12</v>
      </c>
      <c r="B179" s="43" t="s">
        <v>13</v>
      </c>
      <c r="C179" s="43" t="s">
        <v>14</v>
      </c>
      <c r="D179" s="42" t="s">
        <v>15</v>
      </c>
      <c r="E179" s="43" t="s">
        <v>16</v>
      </c>
      <c r="F179" s="42" t="s">
        <v>17</v>
      </c>
      <c r="G179" s="42" t="s">
        <v>18</v>
      </c>
      <c r="H179" s="42" t="s">
        <v>19</v>
      </c>
      <c r="I179" s="42" t="s">
        <v>20</v>
      </c>
      <c r="J179" s="42" t="s">
        <v>21</v>
      </c>
      <c r="K179" s="42" t="s">
        <v>22</v>
      </c>
      <c r="L179" s="42" t="s">
        <v>23</v>
      </c>
      <c r="M179" s="92"/>
      <c r="N179" s="92"/>
      <c r="O179" s="21"/>
      <c r="P179" s="107"/>
      <c r="Q179" s="107"/>
      <c r="R179" s="95"/>
      <c r="S179" s="95"/>
      <c r="T179" s="95"/>
      <c r="U179" s="95"/>
      <c r="V179" s="95"/>
      <c r="W179" s="95"/>
      <c r="X179" s="95"/>
      <c r="Y179" s="95"/>
    </row>
    <row r="180" spans="1:25" ht="30" customHeight="1">
      <c r="A180" s="26">
        <v>113</v>
      </c>
      <c r="B180" s="32" t="s">
        <v>237</v>
      </c>
      <c r="C180" s="32" t="s">
        <v>238</v>
      </c>
      <c r="D180" s="26" t="s">
        <v>30</v>
      </c>
      <c r="E180" s="26" t="s">
        <v>36</v>
      </c>
      <c r="F180" s="23">
        <v>37000</v>
      </c>
      <c r="G180" s="23">
        <f>F180*0.0287</f>
        <v>1061.9000000000001</v>
      </c>
      <c r="H180" s="23">
        <f>IF(F180&lt;75829.93,F180*0.0304,2305.23)</f>
        <v>1124.8</v>
      </c>
      <c r="I180" s="23">
        <v>19.239999999999998</v>
      </c>
      <c r="J180" s="23">
        <v>225</v>
      </c>
      <c r="K180" s="23">
        <f>G180+H180+I180+J180</f>
        <v>2430.9399999999996</v>
      </c>
      <c r="L180" s="27">
        <f>+F180-K180</f>
        <v>34569.06</v>
      </c>
      <c r="M180" s="92"/>
      <c r="N180" s="92"/>
      <c r="O180" s="21"/>
      <c r="P180" s="107"/>
      <c r="Q180" s="107"/>
      <c r="R180" s="95"/>
      <c r="S180" s="95"/>
      <c r="T180" s="95"/>
      <c r="U180" s="95"/>
      <c r="V180" s="95"/>
      <c r="W180" s="95"/>
      <c r="X180" s="95"/>
      <c r="Y180" s="95"/>
    </row>
    <row r="181" spans="1:25" ht="30" customHeight="1">
      <c r="A181" s="55" t="s">
        <v>71</v>
      </c>
      <c r="B181" s="81"/>
      <c r="C181" s="81"/>
      <c r="D181" s="56"/>
      <c r="E181" s="55"/>
      <c r="F181" s="27">
        <f>+F180</f>
        <v>37000</v>
      </c>
      <c r="G181" s="27">
        <f t="shared" ref="G181:K181" si="89">+G180</f>
        <v>1061.9000000000001</v>
      </c>
      <c r="H181" s="27">
        <f>+SUM(H180)</f>
        <v>1124.8</v>
      </c>
      <c r="I181" s="27">
        <f>SUM(I180)</f>
        <v>19.239999999999998</v>
      </c>
      <c r="J181" s="27">
        <f>+J180</f>
        <v>225</v>
      </c>
      <c r="K181" s="27">
        <f t="shared" si="89"/>
        <v>2430.9399999999996</v>
      </c>
      <c r="L181" s="27">
        <f>SUM(L180)</f>
        <v>34569.06</v>
      </c>
      <c r="M181" s="92"/>
      <c r="N181" s="92"/>
      <c r="O181" s="21"/>
      <c r="P181" s="107"/>
      <c r="Q181" s="107"/>
      <c r="R181" s="95"/>
      <c r="S181" s="95"/>
      <c r="T181" s="95"/>
      <c r="U181" s="95"/>
      <c r="V181" s="95"/>
      <c r="W181" s="95"/>
      <c r="X181" s="95"/>
      <c r="Y181" s="95"/>
    </row>
    <row r="182" spans="1:25" ht="30" customHeight="1">
      <c r="A182" s="212" t="s">
        <v>239</v>
      </c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92"/>
      <c r="N182" s="92"/>
      <c r="P182" s="95"/>
      <c r="Q182" s="95"/>
      <c r="R182" s="107"/>
      <c r="S182" s="107"/>
      <c r="T182" s="107"/>
      <c r="U182" s="95"/>
      <c r="V182" s="95"/>
      <c r="W182" s="95"/>
      <c r="X182" s="95"/>
      <c r="Y182" s="95"/>
    </row>
    <row r="183" spans="1:25" ht="30" customHeight="1">
      <c r="A183" s="42" t="s">
        <v>12</v>
      </c>
      <c r="B183" s="43" t="s">
        <v>13</v>
      </c>
      <c r="C183" s="43" t="s">
        <v>14</v>
      </c>
      <c r="D183" s="42" t="s">
        <v>15</v>
      </c>
      <c r="E183" s="43" t="s">
        <v>16</v>
      </c>
      <c r="F183" s="42" t="s">
        <v>17</v>
      </c>
      <c r="G183" s="42" t="s">
        <v>18</v>
      </c>
      <c r="H183" s="42" t="s">
        <v>19</v>
      </c>
      <c r="I183" s="42" t="s">
        <v>20</v>
      </c>
      <c r="J183" s="42" t="s">
        <v>21</v>
      </c>
      <c r="K183" s="42" t="s">
        <v>22</v>
      </c>
      <c r="L183" s="42" t="s">
        <v>23</v>
      </c>
      <c r="M183" s="92"/>
      <c r="N183" s="92"/>
      <c r="O183" s="57"/>
      <c r="P183" s="115"/>
      <c r="Q183" s="115"/>
      <c r="R183" s="107"/>
      <c r="S183" s="107"/>
      <c r="T183" s="107"/>
      <c r="U183" s="95"/>
      <c r="V183" s="95"/>
      <c r="W183" s="95"/>
      <c r="X183" s="95"/>
      <c r="Y183" s="95"/>
    </row>
    <row r="184" spans="1:25" ht="30" customHeight="1">
      <c r="A184" s="26">
        <v>114</v>
      </c>
      <c r="B184" s="39" t="s">
        <v>240</v>
      </c>
      <c r="C184" s="32" t="s">
        <v>209</v>
      </c>
      <c r="D184" s="26" t="s">
        <v>30</v>
      </c>
      <c r="E184" s="26" t="s">
        <v>27</v>
      </c>
      <c r="F184" s="33">
        <v>36950</v>
      </c>
      <c r="G184" s="33">
        <v>1060.47</v>
      </c>
      <c r="H184" s="36">
        <v>1123.28</v>
      </c>
      <c r="I184" s="33">
        <v>0</v>
      </c>
      <c r="J184" s="33">
        <v>4263.96</v>
      </c>
      <c r="K184" s="33">
        <f>G184+H184+I184+J184</f>
        <v>6447.71</v>
      </c>
      <c r="L184" s="30">
        <f>+F184-K184</f>
        <v>30502.29</v>
      </c>
      <c r="M184" s="92"/>
      <c r="N184" s="92"/>
      <c r="P184" s="125"/>
      <c r="Q184" s="224" t="s">
        <v>241</v>
      </c>
      <c r="R184" s="224"/>
      <c r="S184" s="224"/>
      <c r="T184" s="224"/>
      <c r="U184" s="224"/>
      <c r="V184" s="224"/>
      <c r="W184" s="224"/>
      <c r="X184" s="95"/>
      <c r="Y184" s="95"/>
    </row>
    <row r="185" spans="1:25" ht="30" customHeight="1">
      <c r="A185" s="26">
        <v>115</v>
      </c>
      <c r="B185" s="52" t="s">
        <v>241</v>
      </c>
      <c r="C185" s="52" t="s">
        <v>137</v>
      </c>
      <c r="D185" s="53" t="s">
        <v>30</v>
      </c>
      <c r="E185" s="53" t="s">
        <v>36</v>
      </c>
      <c r="F185" s="36">
        <v>60000</v>
      </c>
      <c r="G185" s="36">
        <f t="shared" ref="G185" si="90">F185*0.0287</f>
        <v>1722</v>
      </c>
      <c r="H185" s="36">
        <f t="shared" ref="H185" si="91">IF(F185&lt;75829.93,F185*0.0304,2305.23)</f>
        <v>1824</v>
      </c>
      <c r="I185" s="33">
        <v>3486.85</v>
      </c>
      <c r="J185" s="33">
        <v>225</v>
      </c>
      <c r="K185" s="36">
        <f t="shared" ref="K185" si="92">G185+H185+I185+J185</f>
        <v>7257.85</v>
      </c>
      <c r="L185" s="30">
        <f>+F185-K185</f>
        <v>52742.15</v>
      </c>
      <c r="M185" s="92"/>
      <c r="N185" s="92"/>
      <c r="P185" s="99" t="s">
        <v>46</v>
      </c>
      <c r="Q185" s="101">
        <v>30000</v>
      </c>
      <c r="R185" s="101">
        <v>861</v>
      </c>
      <c r="S185" s="101">
        <v>912</v>
      </c>
      <c r="T185" s="101">
        <v>0</v>
      </c>
      <c r="U185" s="101">
        <v>225</v>
      </c>
      <c r="V185" s="101">
        <v>1998</v>
      </c>
      <c r="W185" s="101">
        <v>28002</v>
      </c>
      <c r="X185" s="95"/>
      <c r="Y185" s="95"/>
    </row>
    <row r="186" spans="1:25" ht="30" customHeight="1">
      <c r="A186" s="55" t="s">
        <v>71</v>
      </c>
      <c r="B186" s="52"/>
      <c r="C186" s="52"/>
      <c r="D186" s="53"/>
      <c r="E186" s="53"/>
      <c r="F186" s="30">
        <f>SUM(F184:F185)</f>
        <v>96950</v>
      </c>
      <c r="G186" s="30">
        <f>SUM(G184:G185)</f>
        <v>2782.4700000000003</v>
      </c>
      <c r="H186" s="30">
        <f>+SUM(H184:H185)</f>
        <v>2947.2799999999997</v>
      </c>
      <c r="I186" s="34">
        <f>SUM(I184:I185)</f>
        <v>3486.85</v>
      </c>
      <c r="J186" s="30">
        <f>SUM(J184:J185)</f>
        <v>4488.96</v>
      </c>
      <c r="K186" s="30">
        <f>SUM(K184:K185)</f>
        <v>13705.560000000001</v>
      </c>
      <c r="L186" s="30">
        <f>SUM(L184:L185)</f>
        <v>83244.44</v>
      </c>
      <c r="M186" s="92"/>
      <c r="N186" s="92"/>
      <c r="P186" s="99" t="s">
        <v>49</v>
      </c>
      <c r="Q186" s="101">
        <v>30000</v>
      </c>
      <c r="R186" s="101">
        <v>861</v>
      </c>
      <c r="S186" s="101">
        <v>912</v>
      </c>
      <c r="T186" s="101">
        <v>3486.65</v>
      </c>
      <c r="U186" s="101">
        <v>0</v>
      </c>
      <c r="V186" s="101">
        <v>5259.65</v>
      </c>
      <c r="W186" s="101">
        <v>24740.35</v>
      </c>
      <c r="X186" s="95"/>
      <c r="Y186" s="95"/>
    </row>
    <row r="187" spans="1:25" ht="30" customHeight="1">
      <c r="A187" s="212" t="s">
        <v>242</v>
      </c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92"/>
      <c r="N187" s="92"/>
      <c r="P187" s="99" t="s">
        <v>51</v>
      </c>
      <c r="Q187" s="104">
        <f>+Q185+Q186</f>
        <v>60000</v>
      </c>
      <c r="R187" s="104">
        <f>R185+R186</f>
        <v>1722</v>
      </c>
      <c r="S187" s="104">
        <f>S185+S186</f>
        <v>1824</v>
      </c>
      <c r="T187" s="104">
        <f>+T185+T186</f>
        <v>3486.65</v>
      </c>
      <c r="U187" s="104">
        <f>U185+U186</f>
        <v>225</v>
      </c>
      <c r="V187" s="104">
        <f>+V185+V186</f>
        <v>7257.65</v>
      </c>
      <c r="W187" s="104">
        <f>+W185+W186</f>
        <v>52742.35</v>
      </c>
      <c r="X187" s="95"/>
      <c r="Y187" s="95"/>
    </row>
    <row r="188" spans="1:25" ht="30" customHeight="1">
      <c r="A188" s="42" t="s">
        <v>12</v>
      </c>
      <c r="B188" s="43" t="s">
        <v>13</v>
      </c>
      <c r="C188" s="43" t="s">
        <v>14</v>
      </c>
      <c r="D188" s="42" t="s">
        <v>15</v>
      </c>
      <c r="E188" s="43" t="s">
        <v>16</v>
      </c>
      <c r="F188" s="42" t="s">
        <v>17</v>
      </c>
      <c r="G188" s="42" t="s">
        <v>18</v>
      </c>
      <c r="H188" s="42" t="s">
        <v>19</v>
      </c>
      <c r="I188" s="42" t="s">
        <v>20</v>
      </c>
      <c r="J188" s="42" t="s">
        <v>21</v>
      </c>
      <c r="K188" s="42" t="s">
        <v>22</v>
      </c>
      <c r="L188" s="42" t="s">
        <v>23</v>
      </c>
      <c r="M188" s="92"/>
      <c r="N188" s="92"/>
      <c r="P188" s="95"/>
      <c r="Q188" s="95"/>
      <c r="R188" s="107"/>
      <c r="S188" s="107"/>
      <c r="T188" s="107"/>
      <c r="U188" s="95"/>
      <c r="V188" s="95"/>
      <c r="W188" s="95"/>
      <c r="X188" s="95"/>
      <c r="Y188" s="95"/>
    </row>
    <row r="189" spans="1:25" ht="30" customHeight="1">
      <c r="A189" s="26">
        <v>116</v>
      </c>
      <c r="B189" s="32" t="s">
        <v>243</v>
      </c>
      <c r="C189" s="32" t="s">
        <v>244</v>
      </c>
      <c r="D189" s="25" t="s">
        <v>26</v>
      </c>
      <c r="E189" s="26" t="s">
        <v>36</v>
      </c>
      <c r="F189" s="23">
        <v>90000</v>
      </c>
      <c r="G189" s="23">
        <f>F189*0.0287</f>
        <v>2583</v>
      </c>
      <c r="H189" s="23">
        <v>2736</v>
      </c>
      <c r="I189" s="23">
        <v>9753.19</v>
      </c>
      <c r="J189" s="23">
        <v>325</v>
      </c>
      <c r="K189" s="23">
        <f>G189+H189+I189+J189</f>
        <v>15397.19</v>
      </c>
      <c r="L189" s="27">
        <f>+F189-K189</f>
        <v>74602.81</v>
      </c>
      <c r="M189" s="92"/>
      <c r="N189" s="92"/>
      <c r="O189" s="20"/>
      <c r="P189" s="125"/>
      <c r="Q189" s="224" t="s">
        <v>243</v>
      </c>
      <c r="R189" s="224"/>
      <c r="S189" s="224"/>
      <c r="T189" s="224"/>
      <c r="U189" s="224"/>
      <c r="V189" s="224"/>
      <c r="W189" s="224"/>
      <c r="X189" s="95"/>
      <c r="Y189" s="95"/>
    </row>
    <row r="190" spans="1:25" ht="30" customHeight="1">
      <c r="A190" s="26">
        <v>117</v>
      </c>
      <c r="B190" s="39" t="s">
        <v>245</v>
      </c>
      <c r="C190" s="32" t="s">
        <v>246</v>
      </c>
      <c r="D190" s="26" t="s">
        <v>26</v>
      </c>
      <c r="E190" s="26" t="s">
        <v>27</v>
      </c>
      <c r="F190" s="33">
        <v>60000</v>
      </c>
      <c r="G190" s="33">
        <f>F190*0.0287</f>
        <v>1722</v>
      </c>
      <c r="H190" s="33">
        <f>IF(F190&lt;75829.93,F190*0.0304,2305.23)</f>
        <v>1824</v>
      </c>
      <c r="I190" s="33">
        <v>3143.56</v>
      </c>
      <c r="J190" s="33">
        <v>9027.3700000000008</v>
      </c>
      <c r="K190" s="33">
        <f>SUM(G190:J190)</f>
        <v>15716.93</v>
      </c>
      <c r="L190" s="30">
        <f>+F190-K190</f>
        <v>44283.07</v>
      </c>
      <c r="M190" s="92"/>
      <c r="N190" s="92"/>
      <c r="O190" s="20"/>
      <c r="P190" s="125"/>
      <c r="Q190" s="97" t="s">
        <v>17</v>
      </c>
      <c r="R190" s="97" t="s">
        <v>18</v>
      </c>
      <c r="S190" s="97" t="s">
        <v>19</v>
      </c>
      <c r="T190" s="97" t="s">
        <v>20</v>
      </c>
      <c r="U190" s="97" t="s">
        <v>21</v>
      </c>
      <c r="V190" s="97" t="s">
        <v>22</v>
      </c>
      <c r="W190" s="97" t="s">
        <v>23</v>
      </c>
      <c r="X190" s="95"/>
      <c r="Y190" s="95"/>
    </row>
    <row r="191" spans="1:25" ht="30" customHeight="1">
      <c r="A191" s="55" t="s">
        <v>71</v>
      </c>
      <c r="B191" s="87"/>
      <c r="C191" s="87"/>
      <c r="D191" s="88"/>
      <c r="E191" s="89"/>
      <c r="F191" s="30">
        <f>SUM(F189:F190)</f>
        <v>150000</v>
      </c>
      <c r="G191" s="30">
        <f t="shared" ref="G191" si="93">SUM(G189:G190)</f>
        <v>4305</v>
      </c>
      <c r="H191" s="30">
        <f>SUM(H189:H190)</f>
        <v>4560</v>
      </c>
      <c r="I191" s="34">
        <f>SUM(I189:I190)</f>
        <v>12896.75</v>
      </c>
      <c r="J191" s="30">
        <f>SUM(J189:J190)</f>
        <v>9352.3700000000008</v>
      </c>
      <c r="K191" s="30">
        <f>SUM(K189:K190)</f>
        <v>31114.120000000003</v>
      </c>
      <c r="L191" s="30">
        <f>SUM(L189:L190)</f>
        <v>118885.88</v>
      </c>
      <c r="M191" s="92"/>
      <c r="N191" s="92"/>
      <c r="P191" s="99" t="s">
        <v>46</v>
      </c>
      <c r="Q191" s="101">
        <v>60000</v>
      </c>
      <c r="R191" s="101">
        <v>1722</v>
      </c>
      <c r="S191" s="101">
        <v>1824</v>
      </c>
      <c r="T191" s="101">
        <v>3486.65</v>
      </c>
      <c r="U191" s="101">
        <v>325</v>
      </c>
      <c r="V191" s="101">
        <v>7357.65</v>
      </c>
      <c r="W191" s="101">
        <v>52642.35</v>
      </c>
      <c r="X191" s="95"/>
      <c r="Y191" s="95"/>
    </row>
    <row r="192" spans="1:25" ht="57.75" customHeight="1">
      <c r="A192" s="49" t="s">
        <v>247</v>
      </c>
      <c r="B192" s="76"/>
      <c r="C192" s="76"/>
      <c r="D192" s="46"/>
      <c r="E192" s="41"/>
      <c r="F192" s="30">
        <f>+F29+F33+F40+F46+F54+F58+F63+F73+F77+F81+F87+F100+F104+F125+F129+F144+F157+F164+F177+F181+F186+F191+F135</f>
        <v>6027100</v>
      </c>
      <c r="G192" s="69">
        <f>G191+G186+G181+G177+G164+G157+G144+G135+G129+G125+G104+G100+G87+G81+G77+G73+G63+G58+G54+G46+G40+G33+G29</f>
        <v>172977.78</v>
      </c>
      <c r="H192" s="69">
        <f>H29+H33+H40+H46+H54+H58+H63+H73+H77+H81+H87+H100+H104+H125+H129+H135+H144+H157+H164+H177+H181+H186+H191</f>
        <v>182267</v>
      </c>
      <c r="I192" s="30">
        <f>+I29+I33+I40+I46+I54+I58+I63+I73+I77+I81+I87+I100+I104+I125+I129+I135+I144+I157+I164+I177+I181+I186+I191</f>
        <v>391443.54</v>
      </c>
      <c r="J192" s="30">
        <f>J191+J186+J181+J177+J164+J157+J144+J135+J129+J125+J104+J100+J87+J81+J77+J73+J63+J58+J54+J46+J40+J33+J29</f>
        <v>600735.09</v>
      </c>
      <c r="K192" s="30">
        <f>G192+H192+I192+J192</f>
        <v>1347423.4100000001</v>
      </c>
      <c r="L192" s="30">
        <f>F192-K192</f>
        <v>4679676.59</v>
      </c>
      <c r="M192" s="92"/>
      <c r="N192" s="92"/>
      <c r="O192" s="3"/>
      <c r="P192" s="99" t="s">
        <v>49</v>
      </c>
      <c r="Q192" s="101">
        <v>30000</v>
      </c>
      <c r="R192" s="101">
        <v>861</v>
      </c>
      <c r="S192" s="101">
        <v>912</v>
      </c>
      <c r="T192" s="101">
        <v>6266.54</v>
      </c>
      <c r="U192" s="101">
        <v>0</v>
      </c>
      <c r="V192" s="101">
        <v>8039.54</v>
      </c>
      <c r="W192" s="101">
        <v>21960.46</v>
      </c>
      <c r="X192" s="95"/>
      <c r="Y192" s="95"/>
    </row>
    <row r="193" spans="1:25" ht="57.75" customHeight="1">
      <c r="A193" s="126"/>
      <c r="B193" s="127"/>
      <c r="C193" s="127"/>
      <c r="D193" s="128"/>
      <c r="E193" s="129"/>
      <c r="F193" s="130"/>
      <c r="G193" s="131"/>
      <c r="H193" s="131"/>
      <c r="I193" s="130"/>
      <c r="J193" s="130"/>
      <c r="K193" s="130"/>
      <c r="L193" s="130"/>
      <c r="M193" s="92"/>
      <c r="N193" s="92"/>
      <c r="O193" s="3"/>
      <c r="P193" s="99"/>
      <c r="Q193" s="101"/>
      <c r="R193" s="101"/>
      <c r="S193" s="101"/>
      <c r="T193" s="101"/>
      <c r="U193" s="101"/>
      <c r="V193" s="101"/>
      <c r="W193" s="101"/>
      <c r="X193" s="95"/>
      <c r="Y193" s="95"/>
    </row>
    <row r="194" spans="1:25" ht="30" customHeight="1">
      <c r="A194" s="11" t="s">
        <v>248</v>
      </c>
      <c r="B194" s="84"/>
      <c r="C194" s="84"/>
      <c r="D194" s="11"/>
      <c r="E194" s="12" t="s">
        <v>249</v>
      </c>
      <c r="F194" s="12"/>
      <c r="G194" s="12"/>
      <c r="H194" s="12"/>
      <c r="I194" s="13"/>
      <c r="J194" s="222" t="s">
        <v>250</v>
      </c>
      <c r="K194" s="222"/>
      <c r="L194" s="222"/>
      <c r="M194" s="92"/>
      <c r="N194" s="92"/>
      <c r="O194" s="3"/>
      <c r="P194" s="99" t="s">
        <v>51</v>
      </c>
      <c r="Q194" s="104">
        <v>90000</v>
      </c>
      <c r="R194" s="104">
        <f>R191+R192</f>
        <v>2583</v>
      </c>
      <c r="S194" s="104">
        <f>S191+S192</f>
        <v>2736</v>
      </c>
      <c r="T194" s="104">
        <f>+T191+T192</f>
        <v>9753.19</v>
      </c>
      <c r="U194" s="104">
        <f>U191+U192</f>
        <v>325</v>
      </c>
      <c r="V194" s="104">
        <f>+V191+V192</f>
        <v>15397.189999999999</v>
      </c>
      <c r="W194" s="104">
        <f>+W191+W192</f>
        <v>74602.81</v>
      </c>
      <c r="X194" s="95"/>
      <c r="Y194" s="95"/>
    </row>
    <row r="195" spans="1:25" ht="60" customHeight="1">
      <c r="A195" s="17"/>
      <c r="B195" s="84"/>
      <c r="C195" s="84"/>
      <c r="D195" s="11"/>
      <c r="E195" s="11"/>
      <c r="F195" s="11"/>
      <c r="G195" s="12"/>
      <c r="H195" s="12"/>
      <c r="I195" s="14"/>
      <c r="J195" s="14"/>
      <c r="K195" s="14"/>
      <c r="L195" s="14"/>
      <c r="M195" s="92"/>
      <c r="N195" s="92"/>
      <c r="O195" s="3"/>
      <c r="P195" s="116"/>
      <c r="Q195" s="116"/>
      <c r="R195" s="105"/>
      <c r="S195" s="95"/>
      <c r="T195" s="105"/>
      <c r="U195" s="95"/>
      <c r="V195" s="95"/>
      <c r="W195" s="95"/>
      <c r="X195" s="95"/>
      <c r="Y195" s="95"/>
    </row>
    <row r="196" spans="1:25" ht="30" customHeight="1">
      <c r="A196" s="15" t="s">
        <v>251</v>
      </c>
      <c r="B196" s="84"/>
      <c r="C196" s="84"/>
      <c r="D196" s="11"/>
      <c r="E196" s="15" t="s">
        <v>252</v>
      </c>
      <c r="F196" s="15"/>
      <c r="G196" s="12"/>
      <c r="H196" s="12"/>
      <c r="I196" s="12"/>
      <c r="J196" s="223" t="s">
        <v>253</v>
      </c>
      <c r="K196" s="223"/>
      <c r="L196" s="223"/>
      <c r="M196" s="92"/>
      <c r="N196" s="92"/>
      <c r="O196" s="3"/>
      <c r="P196" s="116"/>
      <c r="Q196" s="116"/>
      <c r="R196" s="105"/>
      <c r="S196" s="95"/>
      <c r="T196" s="117"/>
      <c r="U196" s="95"/>
      <c r="V196" s="95"/>
      <c r="W196" s="95"/>
      <c r="X196" s="95"/>
      <c r="Y196" s="95"/>
    </row>
    <row r="197" spans="1:25" ht="30" customHeight="1">
      <c r="A197" s="11" t="s">
        <v>254</v>
      </c>
      <c r="B197" s="84"/>
      <c r="C197" s="84"/>
      <c r="D197" s="11"/>
      <c r="E197" s="11" t="s">
        <v>255</v>
      </c>
      <c r="F197" s="11"/>
      <c r="G197" s="12"/>
      <c r="H197" s="12"/>
      <c r="I197" s="12"/>
      <c r="J197" s="222" t="s">
        <v>29</v>
      </c>
      <c r="K197" s="222"/>
      <c r="L197" s="222"/>
      <c r="M197" s="92"/>
      <c r="N197" s="92"/>
      <c r="O197" s="3"/>
      <c r="P197" s="116"/>
      <c r="Q197" s="118"/>
      <c r="R197" s="95"/>
      <c r="S197" s="95"/>
      <c r="T197" s="105"/>
      <c r="U197" s="95"/>
      <c r="V197" s="95"/>
      <c r="W197" s="95"/>
      <c r="X197" s="95"/>
      <c r="Y197" s="95"/>
    </row>
    <row r="198" spans="1:25" ht="30" customHeight="1">
      <c r="A198" s="9"/>
      <c r="B198" s="83"/>
      <c r="C198" s="83"/>
      <c r="D198" s="5"/>
      <c r="E198" s="11"/>
      <c r="F198" s="11"/>
      <c r="G198" s="12"/>
      <c r="H198" s="12"/>
      <c r="I198" s="12"/>
      <c r="J198" s="12"/>
      <c r="K198" s="12"/>
      <c r="L198" s="12"/>
      <c r="M198" s="92"/>
      <c r="N198" s="92"/>
      <c r="O198" s="3"/>
      <c r="P198" s="116"/>
      <c r="Q198" s="119"/>
      <c r="R198" s="95"/>
      <c r="S198" s="95"/>
      <c r="T198" s="105"/>
      <c r="U198" s="95"/>
      <c r="V198" s="95"/>
      <c r="W198" s="95"/>
      <c r="X198" s="95"/>
      <c r="Y198" s="95"/>
    </row>
    <row r="199" spans="1:25" ht="30" customHeight="1">
      <c r="A199" s="10"/>
      <c r="B199" s="16"/>
      <c r="C199" s="16"/>
      <c r="D199" s="4"/>
      <c r="E199" s="26"/>
      <c r="F199" s="120" t="s">
        <v>256</v>
      </c>
      <c r="G199" s="121" t="s">
        <v>18</v>
      </c>
      <c r="H199" s="121" t="s">
        <v>20</v>
      </c>
      <c r="I199" s="120" t="s">
        <v>19</v>
      </c>
      <c r="J199" s="120" t="s">
        <v>257</v>
      </c>
      <c r="K199" s="120" t="s">
        <v>258</v>
      </c>
      <c r="L199" s="120" t="s">
        <v>259</v>
      </c>
      <c r="M199" s="92"/>
      <c r="N199" s="92"/>
      <c r="P199" s="95"/>
      <c r="Q199" s="95"/>
      <c r="R199" s="95"/>
      <c r="S199" s="95"/>
      <c r="T199" s="95"/>
      <c r="U199" s="95"/>
      <c r="V199" s="95"/>
      <c r="W199" s="95"/>
      <c r="X199" s="95"/>
      <c r="Y199" s="95"/>
    </row>
    <row r="200" spans="1:25" ht="30" customHeight="1">
      <c r="E200" s="124" t="s">
        <v>260</v>
      </c>
      <c r="F200" s="122">
        <v>5792100</v>
      </c>
      <c r="G200" s="122">
        <v>166233.28</v>
      </c>
      <c r="H200" s="122">
        <v>356015.89</v>
      </c>
      <c r="I200" s="122">
        <v>175123</v>
      </c>
      <c r="J200" s="122">
        <v>600735.09</v>
      </c>
      <c r="K200" s="122">
        <v>1298107.26</v>
      </c>
      <c r="L200" s="122">
        <v>4493992.74</v>
      </c>
      <c r="M200" s="92"/>
      <c r="N200" s="92"/>
      <c r="P200" s="95"/>
      <c r="Q200" s="95"/>
      <c r="R200" s="95"/>
      <c r="S200" s="95"/>
      <c r="T200" s="95"/>
      <c r="U200" s="95"/>
      <c r="V200" s="95"/>
      <c r="W200" s="95"/>
      <c r="X200" s="95"/>
      <c r="Y200" s="95"/>
    </row>
    <row r="201" spans="1:25" ht="22.5" customHeight="1">
      <c r="E201" s="124" t="s">
        <v>261</v>
      </c>
      <c r="F201" s="122">
        <v>235000</v>
      </c>
      <c r="G201" s="122">
        <v>6744.5</v>
      </c>
      <c r="H201" s="122">
        <v>35427.449999999997</v>
      </c>
      <c r="I201" s="122">
        <v>7144</v>
      </c>
      <c r="J201" s="122">
        <v>0</v>
      </c>
      <c r="K201" s="122">
        <v>49315.95</v>
      </c>
      <c r="L201" s="122">
        <v>185684.05</v>
      </c>
      <c r="M201" s="92"/>
      <c r="N201" s="92"/>
      <c r="P201" s="95"/>
      <c r="Q201" s="95"/>
      <c r="R201" s="95"/>
      <c r="S201" s="95"/>
      <c r="T201" s="95"/>
      <c r="U201" s="95"/>
      <c r="V201" s="95"/>
      <c r="W201" s="95"/>
      <c r="X201" s="95"/>
      <c r="Y201" s="95"/>
    </row>
    <row r="202" spans="1:25" ht="31.5" customHeight="1">
      <c r="E202" s="132" t="s">
        <v>262</v>
      </c>
      <c r="F202" s="123">
        <f>+F200+F201</f>
        <v>6027100</v>
      </c>
      <c r="G202" s="123">
        <f>+G200+G201</f>
        <v>172977.78</v>
      </c>
      <c r="H202" s="123">
        <f>+H200+H201</f>
        <v>391443.34</v>
      </c>
      <c r="I202" s="123">
        <f>+I200+I201</f>
        <v>182267</v>
      </c>
      <c r="J202" s="123">
        <f>+J200</f>
        <v>600735.09</v>
      </c>
      <c r="K202" s="123">
        <f>+K200+K201</f>
        <v>1347423.21</v>
      </c>
      <c r="L202" s="123">
        <f>+L200+L201</f>
        <v>4679676.79</v>
      </c>
      <c r="M202" s="92"/>
      <c r="N202" s="92"/>
      <c r="P202" s="95"/>
      <c r="Q202" s="95"/>
      <c r="R202" s="95"/>
      <c r="S202" s="95"/>
      <c r="T202" s="95"/>
      <c r="U202" s="95"/>
      <c r="V202" s="95"/>
      <c r="W202" s="95"/>
      <c r="X202" s="95"/>
      <c r="Y202" s="95"/>
    </row>
    <row r="203" spans="1:25" ht="18">
      <c r="E203" s="89"/>
      <c r="F203" s="96"/>
      <c r="G203" s="96"/>
      <c r="H203" s="96"/>
      <c r="I203" s="96"/>
      <c r="J203" s="96"/>
      <c r="K203" s="96"/>
      <c r="L203" s="96"/>
      <c r="M203" s="92"/>
      <c r="N203" s="92"/>
    </row>
    <row r="204" spans="1:25" ht="18">
      <c r="F204" s="95"/>
      <c r="G204" s="95"/>
      <c r="H204" s="95"/>
      <c r="I204" s="95"/>
      <c r="J204" s="95"/>
      <c r="K204" s="95"/>
      <c r="L204" s="95"/>
      <c r="M204" s="92"/>
      <c r="N204" s="92"/>
    </row>
    <row r="205" spans="1:25">
      <c r="F205" s="95"/>
      <c r="G205" s="95"/>
      <c r="H205" s="95"/>
      <c r="I205" s="95"/>
      <c r="J205" s="95"/>
      <c r="K205" s="95"/>
      <c r="L205" s="95"/>
    </row>
    <row r="206" spans="1:25">
      <c r="F206" s="95"/>
      <c r="G206" s="95"/>
      <c r="H206" s="95"/>
      <c r="I206" s="95"/>
      <c r="J206" s="95"/>
      <c r="K206" s="95"/>
      <c r="L206" s="95"/>
    </row>
    <row r="207" spans="1:25">
      <c r="F207" s="95"/>
      <c r="G207" s="95"/>
      <c r="H207" s="95"/>
      <c r="I207" s="95"/>
      <c r="J207" s="95"/>
      <c r="K207" s="95"/>
      <c r="L207" s="95"/>
    </row>
    <row r="208" spans="1:25">
      <c r="F208" s="90"/>
      <c r="G208" s="90"/>
      <c r="H208" s="90"/>
      <c r="I208" s="90"/>
      <c r="J208" s="91"/>
      <c r="K208" s="90"/>
      <c r="L208" s="90"/>
      <c r="M208" s="90"/>
      <c r="N208" s="90"/>
      <c r="O208" s="91"/>
      <c r="P208" s="91"/>
    </row>
    <row r="209" spans="1:25" ht="30" customHeight="1">
      <c r="A209" s="31">
        <v>51</v>
      </c>
      <c r="B209" s="32" t="s">
        <v>263</v>
      </c>
      <c r="C209" s="32" t="s">
        <v>129</v>
      </c>
      <c r="D209" s="25" t="s">
        <v>26</v>
      </c>
      <c r="E209" s="26" t="s">
        <v>36</v>
      </c>
      <c r="F209" s="23">
        <v>41000</v>
      </c>
      <c r="G209" s="23">
        <f t="shared" ref="G209" si="94">F209*0.0287</f>
        <v>1176.7</v>
      </c>
      <c r="H209" s="23">
        <f t="shared" ref="H209" si="95">IF(F209&lt;75829.93,F209*0.0304,2305.23)</f>
        <v>1246.4000000000001</v>
      </c>
      <c r="I209" s="23">
        <v>583.78</v>
      </c>
      <c r="J209" s="23">
        <v>225</v>
      </c>
      <c r="K209" s="23">
        <f>G209+H209+I209+J209</f>
        <v>3231.88</v>
      </c>
      <c r="L209" s="27">
        <f t="shared" ref="L209" si="96">+F209-K209</f>
        <v>37768.120000000003</v>
      </c>
      <c r="M209" s="92"/>
      <c r="N209" s="92"/>
      <c r="P209" s="95"/>
      <c r="Q209" s="95"/>
      <c r="R209" s="95"/>
      <c r="S209" s="95"/>
      <c r="T209" s="95"/>
      <c r="U209" s="95"/>
      <c r="V209" s="95"/>
      <c r="W209" s="95"/>
      <c r="X209" s="95"/>
      <c r="Y209" s="95"/>
    </row>
    <row r="213" spans="1:25">
      <c r="E213" s="93"/>
      <c r="F213" s="20"/>
      <c r="H213" s="20"/>
      <c r="J213" s="20"/>
      <c r="K213" s="20"/>
      <c r="L213" s="20"/>
      <c r="M213" s="20"/>
      <c r="N213" s="20"/>
      <c r="S213" s="20"/>
      <c r="W213" s="20"/>
    </row>
    <row r="214" spans="1:25">
      <c r="F214" s="20"/>
    </row>
  </sheetData>
  <mergeCells count="39">
    <mergeCell ref="Q72:Y72"/>
    <mergeCell ref="Q94:Y94"/>
    <mergeCell ref="A105:L105"/>
    <mergeCell ref="A74:L74"/>
    <mergeCell ref="A78:L78"/>
    <mergeCell ref="A101:L101"/>
    <mergeCell ref="Q86:Y86"/>
    <mergeCell ref="Q174:W174"/>
    <mergeCell ref="A165:L165"/>
    <mergeCell ref="A82:L82"/>
    <mergeCell ref="A158:L158"/>
    <mergeCell ref="Q189:W189"/>
    <mergeCell ref="Q184:W184"/>
    <mergeCell ref="S149:Y149"/>
    <mergeCell ref="A145:L145"/>
    <mergeCell ref="A126:L126"/>
    <mergeCell ref="A88:L88"/>
    <mergeCell ref="A137:L137"/>
    <mergeCell ref="A130:L130"/>
    <mergeCell ref="J197:L197"/>
    <mergeCell ref="A178:L178"/>
    <mergeCell ref="A182:L182"/>
    <mergeCell ref="A187:L187"/>
    <mergeCell ref="J194:L194"/>
    <mergeCell ref="J196:L196"/>
    <mergeCell ref="A1:L6"/>
    <mergeCell ref="A8:L8"/>
    <mergeCell ref="A30:L30"/>
    <mergeCell ref="A34:L34"/>
    <mergeCell ref="A47:L47"/>
    <mergeCell ref="A64:L64"/>
    <mergeCell ref="A59:L59"/>
    <mergeCell ref="Q16:Y16"/>
    <mergeCell ref="A41:L41"/>
    <mergeCell ref="Q52:Y52"/>
    <mergeCell ref="Q47:Y47"/>
    <mergeCell ref="A55:L55"/>
    <mergeCell ref="Q59:Y59"/>
    <mergeCell ref="Q23:Y23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3" max="11" man="1"/>
  </rowBreaks>
  <ignoredErrors>
    <ignoredError sqref="K8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E536-6817-4D4C-984E-2E642641A9D8}">
  <dimension ref="A1:M88"/>
  <sheetViews>
    <sheetView workbookViewId="0">
      <selection activeCell="G7" sqref="G1:G1048576"/>
    </sheetView>
  </sheetViews>
  <sheetFormatPr defaultColWidth="11.42578125" defaultRowHeight="15"/>
  <cols>
    <col min="2" max="2" width="42.5703125" bestFit="1" customWidth="1"/>
    <col min="3" max="3" width="45.140625" bestFit="1" customWidth="1"/>
    <col min="5" max="5" width="107.5703125" bestFit="1" customWidth="1"/>
    <col min="6" max="6" width="38.7109375" bestFit="1" customWidth="1"/>
    <col min="7" max="7" width="24.5703125" bestFit="1" customWidth="1"/>
    <col min="10" max="10" width="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237" t="s">
        <v>264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9"/>
    </row>
    <row r="2" spans="1:13">
      <c r="A2" s="240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/>
    </row>
    <row r="3" spans="1:13">
      <c r="A3" s="240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2"/>
    </row>
    <row r="4" spans="1:13">
      <c r="A4" s="240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</row>
    <row r="5" spans="1:13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2"/>
    </row>
    <row r="6" spans="1:13">
      <c r="A6" s="240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2"/>
    </row>
    <row r="7" spans="1:13" ht="20.25">
      <c r="A7" s="133" t="s">
        <v>265</v>
      </c>
      <c r="B7" s="133" t="s">
        <v>2</v>
      </c>
      <c r="C7" s="133" t="s">
        <v>3</v>
      </c>
      <c r="D7" s="133" t="s">
        <v>4</v>
      </c>
      <c r="E7" s="133" t="s">
        <v>5</v>
      </c>
      <c r="F7" s="133"/>
      <c r="G7" s="133" t="s">
        <v>6</v>
      </c>
      <c r="H7" s="133" t="s">
        <v>7</v>
      </c>
      <c r="I7" s="133" t="s">
        <v>8</v>
      </c>
      <c r="J7" s="133" t="s">
        <v>266</v>
      </c>
      <c r="K7" s="133" t="s">
        <v>10</v>
      </c>
      <c r="L7" s="133"/>
      <c r="M7" s="133"/>
    </row>
    <row r="8" spans="1:13" ht="27" thickBot="1">
      <c r="A8" s="243" t="s">
        <v>75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5"/>
    </row>
    <row r="9" spans="1:13" ht="18.75" thickBot="1">
      <c r="A9" s="134" t="s">
        <v>12</v>
      </c>
      <c r="B9" s="134" t="s">
        <v>13</v>
      </c>
      <c r="C9" s="134" t="s">
        <v>14</v>
      </c>
      <c r="D9" s="134" t="s">
        <v>15</v>
      </c>
      <c r="E9" s="134" t="s">
        <v>16</v>
      </c>
      <c r="F9" s="134" t="s">
        <v>267</v>
      </c>
      <c r="G9" s="134" t="s">
        <v>17</v>
      </c>
      <c r="H9" s="134" t="s">
        <v>18</v>
      </c>
      <c r="I9" s="134" t="s">
        <v>19</v>
      </c>
      <c r="J9" s="134" t="s">
        <v>20</v>
      </c>
      <c r="K9" s="134" t="s">
        <v>21</v>
      </c>
      <c r="L9" s="134" t="s">
        <v>22</v>
      </c>
      <c r="M9" s="134" t="s">
        <v>23</v>
      </c>
    </row>
    <row r="10" spans="1:13" ht="60">
      <c r="A10" s="11">
        <v>1</v>
      </c>
      <c r="B10" s="135" t="s">
        <v>268</v>
      </c>
      <c r="C10" s="136" t="s">
        <v>269</v>
      </c>
      <c r="D10" s="137" t="s">
        <v>30</v>
      </c>
      <c r="E10" s="137" t="s">
        <v>270</v>
      </c>
      <c r="F10" s="137" t="s">
        <v>271</v>
      </c>
      <c r="G10" s="138">
        <v>60000</v>
      </c>
      <c r="H10" s="138">
        <v>1722</v>
      </c>
      <c r="I10" s="138">
        <f>+G10*3.04%</f>
        <v>1824</v>
      </c>
      <c r="J10" s="138">
        <v>2800.47</v>
      </c>
      <c r="K10" s="138">
        <v>4855.92</v>
      </c>
      <c r="L10" s="138">
        <f>H10+I10+J10+K10</f>
        <v>11202.39</v>
      </c>
      <c r="M10" s="138">
        <f>+G10-L10</f>
        <v>48797.61</v>
      </c>
    </row>
    <row r="11" spans="1:13" ht="90">
      <c r="A11" s="11">
        <v>2</v>
      </c>
      <c r="B11" s="135" t="s">
        <v>272</v>
      </c>
      <c r="C11" s="136" t="s">
        <v>273</v>
      </c>
      <c r="D11" s="137" t="s">
        <v>30</v>
      </c>
      <c r="E11" s="137" t="s">
        <v>270</v>
      </c>
      <c r="F11" s="11" t="s">
        <v>274</v>
      </c>
      <c r="G11" s="138">
        <v>45000</v>
      </c>
      <c r="H11" s="138">
        <v>1291.5</v>
      </c>
      <c r="I11" s="138">
        <v>1368</v>
      </c>
      <c r="J11" s="138">
        <v>1148.32</v>
      </c>
      <c r="K11" s="138">
        <v>1725</v>
      </c>
      <c r="L11" s="138">
        <f>H11+I11+J11+K11</f>
        <v>5532.82</v>
      </c>
      <c r="M11" s="138">
        <f>+G11-L11</f>
        <v>39467.18</v>
      </c>
    </row>
    <row r="12" spans="1:13">
      <c r="A12" s="11">
        <v>3</v>
      </c>
      <c r="B12" s="139" t="s">
        <v>275</v>
      </c>
      <c r="C12" s="139" t="s">
        <v>276</v>
      </c>
      <c r="D12" s="137" t="s">
        <v>30</v>
      </c>
      <c r="E12" s="137" t="s">
        <v>270</v>
      </c>
      <c r="F12" s="11" t="s">
        <v>274</v>
      </c>
      <c r="G12" s="140">
        <v>45000</v>
      </c>
      <c r="H12" s="141">
        <v>1291.5</v>
      </c>
      <c r="I12" s="140">
        <v>1368</v>
      </c>
      <c r="J12" s="138">
        <v>891.01</v>
      </c>
      <c r="K12" s="140">
        <v>10892.9</v>
      </c>
      <c r="L12" s="138">
        <f>H12+I12+J12+K12</f>
        <v>14443.41</v>
      </c>
      <c r="M12" s="140">
        <f>+G12-L12</f>
        <v>30556.59</v>
      </c>
    </row>
    <row r="13" spans="1:13" ht="32.25" thickBot="1">
      <c r="A13" s="142" t="s">
        <v>71</v>
      </c>
      <c r="B13" s="4"/>
      <c r="C13" s="4"/>
      <c r="D13" s="4"/>
      <c r="E13" s="4"/>
      <c r="F13" s="4" t="s">
        <v>277</v>
      </c>
      <c r="G13" s="143">
        <f>SUM(G10:G12)</f>
        <v>150000</v>
      </c>
      <c r="H13" s="143">
        <f t="shared" ref="H13:M13" si="0">SUM(H10:H12)</f>
        <v>4305</v>
      </c>
      <c r="I13" s="143">
        <f t="shared" si="0"/>
        <v>4560</v>
      </c>
      <c r="J13" s="130">
        <f t="shared" si="0"/>
        <v>4839.8</v>
      </c>
      <c r="K13" s="130">
        <f t="shared" si="0"/>
        <v>17473.82</v>
      </c>
      <c r="L13" s="130">
        <f t="shared" si="0"/>
        <v>31178.62</v>
      </c>
      <c r="M13" s="130">
        <f t="shared" si="0"/>
        <v>118821.38</v>
      </c>
    </row>
    <row r="14" spans="1:13" ht="27" thickBot="1">
      <c r="A14" s="234" t="s">
        <v>89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6"/>
    </row>
    <row r="15" spans="1:13" ht="18.75" thickBot="1">
      <c r="A15" s="134" t="s">
        <v>12</v>
      </c>
      <c r="B15" s="134" t="s">
        <v>13</v>
      </c>
      <c r="C15" s="134" t="s">
        <v>14</v>
      </c>
      <c r="D15" s="134" t="s">
        <v>15</v>
      </c>
      <c r="E15" s="134" t="s">
        <v>16</v>
      </c>
      <c r="F15" s="134" t="s">
        <v>267</v>
      </c>
      <c r="G15" s="134" t="s">
        <v>17</v>
      </c>
      <c r="H15" s="134" t="s">
        <v>18</v>
      </c>
      <c r="I15" s="134" t="s">
        <v>19</v>
      </c>
      <c r="J15" s="134" t="s">
        <v>20</v>
      </c>
      <c r="K15" s="134" t="s">
        <v>21</v>
      </c>
      <c r="L15" s="134" t="s">
        <v>22</v>
      </c>
      <c r="M15" s="134" t="s">
        <v>23</v>
      </c>
    </row>
    <row r="16" spans="1:13" ht="105">
      <c r="A16" s="11">
        <v>4</v>
      </c>
      <c r="B16" s="135" t="s">
        <v>278</v>
      </c>
      <c r="C16" s="136" t="s">
        <v>279</v>
      </c>
      <c r="D16" s="137" t="s">
        <v>26</v>
      </c>
      <c r="E16" s="137" t="s">
        <v>270</v>
      </c>
      <c r="F16" s="137" t="s">
        <v>280</v>
      </c>
      <c r="G16" s="147">
        <v>100000</v>
      </c>
      <c r="H16" s="147">
        <f>G16*2.87%</f>
        <v>2870</v>
      </c>
      <c r="I16" s="147">
        <f>+G16*3.04%</f>
        <v>3040</v>
      </c>
      <c r="J16" s="147">
        <v>12105.44</v>
      </c>
      <c r="K16" s="147">
        <v>8913.27</v>
      </c>
      <c r="L16" s="147">
        <f>H16+I16+J16+K16</f>
        <v>26928.710000000003</v>
      </c>
      <c r="M16" s="147">
        <f>+G16-L16</f>
        <v>73071.289999999994</v>
      </c>
    </row>
    <row r="17" spans="1:13" ht="32.25" thickBot="1">
      <c r="A17" s="142" t="s">
        <v>71</v>
      </c>
      <c r="B17" s="4"/>
      <c r="C17" s="4"/>
      <c r="D17" s="4"/>
      <c r="E17" s="4"/>
      <c r="F17" s="4" t="s">
        <v>277</v>
      </c>
      <c r="G17" s="143">
        <f t="shared" ref="G17:M17" si="1">+G16</f>
        <v>100000</v>
      </c>
      <c r="H17" s="143">
        <f t="shared" si="1"/>
        <v>2870</v>
      </c>
      <c r="I17" s="143">
        <f t="shared" si="1"/>
        <v>3040</v>
      </c>
      <c r="J17" s="143">
        <f t="shared" si="1"/>
        <v>12105.44</v>
      </c>
      <c r="K17" s="143">
        <f t="shared" si="1"/>
        <v>8913.27</v>
      </c>
      <c r="L17" s="143">
        <f t="shared" si="1"/>
        <v>26928.710000000003</v>
      </c>
      <c r="M17" s="143">
        <f t="shared" si="1"/>
        <v>73071.289999999994</v>
      </c>
    </row>
    <row r="18" spans="1:13" ht="27" thickBot="1">
      <c r="A18" s="234" t="s">
        <v>281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6"/>
    </row>
    <row r="19" spans="1:13" ht="18.75" thickBot="1">
      <c r="A19" s="134" t="s">
        <v>12</v>
      </c>
      <c r="B19" s="134" t="s">
        <v>13</v>
      </c>
      <c r="C19" s="134" t="s">
        <v>14</v>
      </c>
      <c r="D19" s="134" t="s">
        <v>15</v>
      </c>
      <c r="E19" s="134" t="s">
        <v>16</v>
      </c>
      <c r="F19" s="134" t="s">
        <v>267</v>
      </c>
      <c r="G19" s="134" t="s">
        <v>17</v>
      </c>
      <c r="H19" s="134" t="s">
        <v>18</v>
      </c>
      <c r="I19" s="134" t="s">
        <v>19</v>
      </c>
      <c r="J19" s="134" t="s">
        <v>20</v>
      </c>
      <c r="K19" s="134" t="s">
        <v>21</v>
      </c>
      <c r="L19" s="134" t="s">
        <v>22</v>
      </c>
      <c r="M19" s="134" t="s">
        <v>23</v>
      </c>
    </row>
    <row r="20" spans="1:13" ht="75.75" thickBot="1">
      <c r="A20" s="11">
        <v>5</v>
      </c>
      <c r="B20" s="135" t="s">
        <v>282</v>
      </c>
      <c r="C20" s="136" t="s">
        <v>283</v>
      </c>
      <c r="D20" s="137" t="s">
        <v>26</v>
      </c>
      <c r="E20" s="137" t="s">
        <v>270</v>
      </c>
      <c r="F20" s="137"/>
      <c r="G20" s="147">
        <v>60000</v>
      </c>
      <c r="H20" s="147">
        <f>G20*2.87%</f>
        <v>1722</v>
      </c>
      <c r="I20" s="147">
        <f>+G20*3.04%</f>
        <v>1824</v>
      </c>
      <c r="J20" s="147">
        <v>3486.65</v>
      </c>
      <c r="K20" s="147">
        <v>2025</v>
      </c>
      <c r="L20" s="147">
        <f>H20+I20+J20+K20</f>
        <v>9057.65</v>
      </c>
      <c r="M20" s="147">
        <f>+G20-L20</f>
        <v>50942.35</v>
      </c>
    </row>
    <row r="21" spans="1:13" ht="75">
      <c r="A21" s="11">
        <v>6</v>
      </c>
      <c r="B21" s="135" t="s">
        <v>284</v>
      </c>
      <c r="C21" s="136" t="s">
        <v>283</v>
      </c>
      <c r="D21" s="137" t="s">
        <v>26</v>
      </c>
      <c r="E21" s="137" t="s">
        <v>270</v>
      </c>
      <c r="F21" s="137"/>
      <c r="G21" s="147">
        <v>60000</v>
      </c>
      <c r="H21" s="147">
        <f>G21*2.87%</f>
        <v>1722</v>
      </c>
      <c r="I21" s="147">
        <f>+G21*3.04%</f>
        <v>1824</v>
      </c>
      <c r="J21" s="147">
        <v>3486.65</v>
      </c>
      <c r="K21" s="147">
        <v>25</v>
      </c>
      <c r="L21" s="147">
        <f>H21+I21+J21+K21</f>
        <v>7057.65</v>
      </c>
      <c r="M21" s="147">
        <f>+G21-L21</f>
        <v>52942.35</v>
      </c>
    </row>
    <row r="22" spans="1:13" ht="32.25" thickBot="1">
      <c r="A22" s="142" t="s">
        <v>71</v>
      </c>
      <c r="B22" s="4"/>
      <c r="C22" s="4"/>
      <c r="D22" s="4"/>
      <c r="E22" s="4"/>
      <c r="F22" s="4" t="s">
        <v>277</v>
      </c>
      <c r="G22" s="143">
        <f>+G20+G21</f>
        <v>120000</v>
      </c>
      <c r="H22" s="143">
        <f t="shared" ref="H22:M22" si="2">+H20+H21</f>
        <v>3444</v>
      </c>
      <c r="I22" s="143">
        <f t="shared" si="2"/>
        <v>3648</v>
      </c>
      <c r="J22" s="143">
        <f t="shared" si="2"/>
        <v>6973.3</v>
      </c>
      <c r="K22" s="143">
        <f t="shared" si="2"/>
        <v>2050</v>
      </c>
      <c r="L22" s="143">
        <f t="shared" si="2"/>
        <v>16115.3</v>
      </c>
      <c r="M22" s="143">
        <f t="shared" si="2"/>
        <v>103884.7</v>
      </c>
    </row>
    <row r="23" spans="1:13" ht="27" thickBot="1">
      <c r="A23" s="234" t="s">
        <v>285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6"/>
    </row>
    <row r="24" spans="1:13" ht="18.75" thickBot="1">
      <c r="A24" s="134" t="s">
        <v>12</v>
      </c>
      <c r="B24" s="134" t="s">
        <v>13</v>
      </c>
      <c r="C24" s="134" t="s">
        <v>14</v>
      </c>
      <c r="D24" s="134" t="s">
        <v>15</v>
      </c>
      <c r="E24" s="134" t="s">
        <v>16</v>
      </c>
      <c r="F24" s="134" t="s">
        <v>267</v>
      </c>
      <c r="G24" s="134" t="s">
        <v>17</v>
      </c>
      <c r="H24" s="134" t="s">
        <v>18</v>
      </c>
      <c r="I24" s="134" t="s">
        <v>19</v>
      </c>
      <c r="J24" s="134" t="s">
        <v>20</v>
      </c>
      <c r="K24" s="134" t="s">
        <v>21</v>
      </c>
      <c r="L24" s="134" t="s">
        <v>22</v>
      </c>
      <c r="M24" s="134" t="s">
        <v>23</v>
      </c>
    </row>
    <row r="25" spans="1:13" ht="75">
      <c r="A25" s="11">
        <v>7</v>
      </c>
      <c r="B25" s="135" t="s">
        <v>286</v>
      </c>
      <c r="C25" s="136" t="s">
        <v>287</v>
      </c>
      <c r="D25" s="137" t="s">
        <v>26</v>
      </c>
      <c r="E25" s="137"/>
      <c r="F25" s="137"/>
      <c r="G25" s="147">
        <v>45000</v>
      </c>
      <c r="H25" s="147">
        <f>G25*2.87%</f>
        <v>1291.5</v>
      </c>
      <c r="I25" s="147">
        <f>+G25*3.04%</f>
        <v>1368</v>
      </c>
      <c r="J25" s="147">
        <v>1148.32</v>
      </c>
      <c r="K25" s="147">
        <v>225</v>
      </c>
      <c r="L25" s="147">
        <f>H25+I25+J25+K25</f>
        <v>4032.8199999999997</v>
      </c>
      <c r="M25" s="147">
        <f>+G25-L25</f>
        <v>40967.18</v>
      </c>
    </row>
    <row r="26" spans="1:13" ht="32.25" thickBot="1">
      <c r="A26" s="142" t="s">
        <v>71</v>
      </c>
      <c r="B26" s="4"/>
      <c r="C26" s="4"/>
      <c r="D26" s="4"/>
      <c r="E26" s="4"/>
      <c r="F26" s="4" t="s">
        <v>277</v>
      </c>
      <c r="G26" s="143">
        <f>+G25</f>
        <v>45000</v>
      </c>
      <c r="H26" s="143">
        <f t="shared" ref="H26:M26" si="3">+H25</f>
        <v>1291.5</v>
      </c>
      <c r="I26" s="143">
        <f t="shared" si="3"/>
        <v>1368</v>
      </c>
      <c r="J26" s="143">
        <f t="shared" si="3"/>
        <v>1148.32</v>
      </c>
      <c r="K26" s="143">
        <f t="shared" si="3"/>
        <v>225</v>
      </c>
      <c r="L26" s="143">
        <f t="shared" si="3"/>
        <v>4032.8199999999997</v>
      </c>
      <c r="M26" s="143">
        <f t="shared" si="3"/>
        <v>40967.18</v>
      </c>
    </row>
    <row r="27" spans="1:13" ht="27" thickBot="1">
      <c r="A27" s="144"/>
      <c r="B27" s="145"/>
      <c r="C27" s="145"/>
      <c r="D27" s="145"/>
      <c r="E27" s="145" t="s">
        <v>288</v>
      </c>
      <c r="F27" s="145"/>
      <c r="G27" s="145"/>
      <c r="H27" s="145"/>
      <c r="I27" s="145"/>
      <c r="J27" s="145"/>
      <c r="K27" s="145"/>
      <c r="L27" s="145"/>
      <c r="M27" s="146"/>
    </row>
    <row r="28" spans="1:13" ht="18.75" thickBot="1">
      <c r="A28" s="134" t="s">
        <v>12</v>
      </c>
      <c r="B28" s="134" t="s">
        <v>13</v>
      </c>
      <c r="C28" s="134" t="s">
        <v>14</v>
      </c>
      <c r="D28" s="134" t="s">
        <v>15</v>
      </c>
      <c r="E28" s="134" t="s">
        <v>16</v>
      </c>
      <c r="F28" s="134" t="s">
        <v>267</v>
      </c>
      <c r="G28" s="134" t="s">
        <v>17</v>
      </c>
      <c r="H28" s="134" t="s">
        <v>18</v>
      </c>
      <c r="I28" s="134" t="s">
        <v>19</v>
      </c>
      <c r="J28" s="134" t="s">
        <v>20</v>
      </c>
      <c r="K28" s="134" t="s">
        <v>21</v>
      </c>
      <c r="L28" s="134" t="s">
        <v>22</v>
      </c>
      <c r="M28" s="134" t="s">
        <v>23</v>
      </c>
    </row>
    <row r="29" spans="1:13" ht="135.75" thickBot="1">
      <c r="A29" s="11">
        <v>8</v>
      </c>
      <c r="B29" s="135" t="s">
        <v>289</v>
      </c>
      <c r="C29" s="135" t="s">
        <v>290</v>
      </c>
      <c r="D29" s="137"/>
      <c r="E29" s="137" t="s">
        <v>270</v>
      </c>
      <c r="F29" s="134"/>
      <c r="G29" s="147">
        <v>100000</v>
      </c>
      <c r="H29" s="147">
        <f>G29*2.87%</f>
        <v>2870</v>
      </c>
      <c r="I29" s="147">
        <f>+G29*3.04%</f>
        <v>3040</v>
      </c>
      <c r="J29" s="147">
        <v>12105.44</v>
      </c>
      <c r="K29" s="147">
        <v>25</v>
      </c>
      <c r="L29" s="147">
        <f>H29+I29+J29+K29</f>
        <v>18040.440000000002</v>
      </c>
      <c r="M29" s="147">
        <f>+G29-L29</f>
        <v>81959.56</v>
      </c>
    </row>
    <row r="30" spans="1:13" ht="32.25" thickBot="1">
      <c r="A30" s="142" t="s">
        <v>71</v>
      </c>
      <c r="B30" s="4"/>
      <c r="C30" s="4"/>
      <c r="D30" s="4"/>
      <c r="E30" s="4"/>
      <c r="F30" s="4" t="s">
        <v>277</v>
      </c>
      <c r="G30" s="143">
        <f>+G29</f>
        <v>100000</v>
      </c>
      <c r="H30" s="143">
        <f t="shared" ref="H30:M30" si="4">+H29</f>
        <v>2870</v>
      </c>
      <c r="I30" s="143">
        <f t="shared" si="4"/>
        <v>3040</v>
      </c>
      <c r="J30" s="143">
        <f>+J29</f>
        <v>12105.44</v>
      </c>
      <c r="K30" s="143">
        <f t="shared" si="4"/>
        <v>25</v>
      </c>
      <c r="L30" s="143">
        <f t="shared" si="4"/>
        <v>18040.440000000002</v>
      </c>
      <c r="M30" s="143">
        <f t="shared" si="4"/>
        <v>81959.56</v>
      </c>
    </row>
    <row r="31" spans="1:13" ht="27" thickBot="1">
      <c r="A31" s="234" t="s">
        <v>291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6"/>
    </row>
    <row r="32" spans="1:13" ht="18.75" thickBot="1">
      <c r="A32" s="134" t="s">
        <v>12</v>
      </c>
      <c r="B32" s="134" t="s">
        <v>13</v>
      </c>
      <c r="C32" s="134" t="s">
        <v>14</v>
      </c>
      <c r="D32" s="134" t="s">
        <v>15</v>
      </c>
      <c r="E32" s="134" t="s">
        <v>16</v>
      </c>
      <c r="F32" s="134" t="s">
        <v>267</v>
      </c>
      <c r="G32" s="134" t="s">
        <v>17</v>
      </c>
      <c r="H32" s="134" t="s">
        <v>18</v>
      </c>
      <c r="I32" s="134" t="s">
        <v>19</v>
      </c>
      <c r="J32" s="134" t="s">
        <v>20</v>
      </c>
      <c r="K32" s="134" t="s">
        <v>21</v>
      </c>
      <c r="L32" s="134" t="s">
        <v>22</v>
      </c>
      <c r="M32" s="134" t="s">
        <v>23</v>
      </c>
    </row>
    <row r="33" spans="1:13" ht="103.5">
      <c r="A33" s="148">
        <v>9</v>
      </c>
      <c r="B33" s="149" t="s">
        <v>292</v>
      </c>
      <c r="C33" s="149" t="s">
        <v>293</v>
      </c>
      <c r="D33" s="150" t="s">
        <v>30</v>
      </c>
      <c r="E33" s="137" t="s">
        <v>270</v>
      </c>
      <c r="F33" s="137" t="s">
        <v>294</v>
      </c>
      <c r="G33" s="147">
        <v>90000</v>
      </c>
      <c r="H33" s="147">
        <f t="shared" ref="H33" si="5">G33*0.0287</f>
        <v>2583</v>
      </c>
      <c r="I33" s="147">
        <v>2736</v>
      </c>
      <c r="J33" s="147">
        <v>9753.19</v>
      </c>
      <c r="K33" s="147">
        <v>8131.6</v>
      </c>
      <c r="L33" s="147">
        <f>SUM(H33:K33)</f>
        <v>23203.79</v>
      </c>
      <c r="M33" s="147">
        <f>+G33-L33</f>
        <v>66796.209999999992</v>
      </c>
    </row>
    <row r="34" spans="1:13" ht="32.25" thickBot="1">
      <c r="A34" s="142" t="s">
        <v>71</v>
      </c>
      <c r="B34" s="151"/>
      <c r="C34" s="152"/>
      <c r="D34" s="5"/>
      <c r="E34" s="5"/>
      <c r="F34" s="5"/>
      <c r="G34" s="143">
        <f>+SUM(G33)</f>
        <v>90000</v>
      </c>
      <c r="H34" s="130">
        <f t="shared" ref="H34:L34" si="6">+SUM(H33)</f>
        <v>2583</v>
      </c>
      <c r="I34" s="130">
        <f t="shared" si="6"/>
        <v>2736</v>
      </c>
      <c r="J34" s="130">
        <f>+SUM(J33)</f>
        <v>9753.19</v>
      </c>
      <c r="K34" s="153">
        <f t="shared" si="6"/>
        <v>8131.6</v>
      </c>
      <c r="L34" s="130">
        <f t="shared" si="6"/>
        <v>23203.79</v>
      </c>
      <c r="M34" s="130">
        <f>+SUM(M33)</f>
        <v>66796.209999999992</v>
      </c>
    </row>
    <row r="35" spans="1:13" ht="27" thickBot="1">
      <c r="A35" s="234" t="s">
        <v>295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6"/>
    </row>
    <row r="36" spans="1:13" ht="18.75" thickBot="1">
      <c r="A36" s="134" t="s">
        <v>12</v>
      </c>
      <c r="B36" s="134" t="s">
        <v>13</v>
      </c>
      <c r="C36" s="134" t="s">
        <v>14</v>
      </c>
      <c r="D36" s="134" t="s">
        <v>15</v>
      </c>
      <c r="E36" s="134" t="s">
        <v>16</v>
      </c>
      <c r="F36" s="134" t="s">
        <v>267</v>
      </c>
      <c r="G36" s="134" t="s">
        <v>17</v>
      </c>
      <c r="H36" s="134" t="s">
        <v>18</v>
      </c>
      <c r="I36" s="134" t="s">
        <v>19</v>
      </c>
      <c r="J36" s="134" t="s">
        <v>20</v>
      </c>
      <c r="K36" s="134" t="s">
        <v>21</v>
      </c>
      <c r="L36" s="134" t="s">
        <v>22</v>
      </c>
      <c r="M36" s="134" t="s">
        <v>23</v>
      </c>
    </row>
    <row r="37" spans="1:13" ht="69">
      <c r="A37" s="148">
        <v>10</v>
      </c>
      <c r="B37" s="149" t="s">
        <v>296</v>
      </c>
      <c r="C37" s="149" t="s">
        <v>273</v>
      </c>
      <c r="D37" s="150" t="s">
        <v>30</v>
      </c>
      <c r="E37" s="137" t="s">
        <v>270</v>
      </c>
      <c r="F37" s="154" t="s">
        <v>294</v>
      </c>
      <c r="G37" s="155">
        <v>45000</v>
      </c>
      <c r="H37" s="155">
        <v>1291.5</v>
      </c>
      <c r="I37" s="155">
        <f t="shared" ref="I37" si="7">IF(G37&lt;75829.93,G37*0.0304,2305.23)</f>
        <v>1368</v>
      </c>
      <c r="J37" s="155">
        <v>1148.32</v>
      </c>
      <c r="K37" s="155">
        <v>225</v>
      </c>
      <c r="L37" s="155">
        <f>H37+I37+J37+K37</f>
        <v>4032.8199999999997</v>
      </c>
      <c r="M37" s="155">
        <f t="shared" ref="M37" si="8">+G37-L37</f>
        <v>40967.18</v>
      </c>
    </row>
    <row r="38" spans="1:13" ht="32.25" thickBot="1">
      <c r="A38" s="142" t="s">
        <v>71</v>
      </c>
      <c r="B38" s="135"/>
      <c r="C38" s="135"/>
      <c r="D38" s="4"/>
      <c r="E38" s="4"/>
      <c r="F38" s="4"/>
      <c r="G38" s="143">
        <f>SUM(G37)</f>
        <v>45000</v>
      </c>
      <c r="H38" s="143">
        <f t="shared" ref="H38:M38" si="9">SUM(H37)</f>
        <v>1291.5</v>
      </c>
      <c r="I38" s="143">
        <f t="shared" si="9"/>
        <v>1368</v>
      </c>
      <c r="J38" s="156">
        <f>SUM(J37)</f>
        <v>1148.32</v>
      </c>
      <c r="K38" s="143">
        <f t="shared" si="9"/>
        <v>225</v>
      </c>
      <c r="L38" s="143">
        <f t="shared" si="9"/>
        <v>4032.8199999999997</v>
      </c>
      <c r="M38" s="143">
        <f t="shared" si="9"/>
        <v>40967.18</v>
      </c>
    </row>
    <row r="39" spans="1:13" ht="21" thickBot="1">
      <c r="A39" s="157" t="s">
        <v>265</v>
      </c>
      <c r="B39" s="158" t="s">
        <v>2</v>
      </c>
      <c r="C39" s="159" t="s">
        <v>3</v>
      </c>
      <c r="D39" s="159" t="s">
        <v>297</v>
      </c>
      <c r="E39" s="159" t="s">
        <v>5</v>
      </c>
      <c r="F39" s="159"/>
      <c r="G39" s="159" t="s">
        <v>6</v>
      </c>
      <c r="H39" s="159" t="s">
        <v>7</v>
      </c>
      <c r="I39" s="159" t="s">
        <v>187</v>
      </c>
      <c r="J39" s="159" t="s">
        <v>266</v>
      </c>
      <c r="K39" s="159" t="s">
        <v>10</v>
      </c>
      <c r="L39" s="159"/>
      <c r="M39" s="160"/>
    </row>
    <row r="40" spans="1:13" ht="27" thickBot="1">
      <c r="A40" s="234" t="s">
        <v>298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6"/>
    </row>
    <row r="41" spans="1:13" ht="18.75" thickBot="1">
      <c r="A41" s="134" t="s">
        <v>12</v>
      </c>
      <c r="B41" s="134" t="s">
        <v>13</v>
      </c>
      <c r="C41" s="134" t="s">
        <v>14</v>
      </c>
      <c r="D41" s="134" t="s">
        <v>15</v>
      </c>
      <c r="E41" s="134" t="s">
        <v>16</v>
      </c>
      <c r="F41" s="134" t="s">
        <v>267</v>
      </c>
      <c r="G41" s="134" t="s">
        <v>17</v>
      </c>
      <c r="H41" s="134" t="s">
        <v>18</v>
      </c>
      <c r="I41" s="134" t="s">
        <v>19</v>
      </c>
      <c r="J41" s="134" t="s">
        <v>20</v>
      </c>
      <c r="K41" s="134" t="s">
        <v>21</v>
      </c>
      <c r="L41" s="134" t="s">
        <v>22</v>
      </c>
      <c r="M41" s="134" t="s">
        <v>23</v>
      </c>
    </row>
    <row r="42" spans="1:13" ht="135">
      <c r="A42" s="11">
        <v>11</v>
      </c>
      <c r="B42" s="135" t="s">
        <v>299</v>
      </c>
      <c r="C42" s="135" t="s">
        <v>300</v>
      </c>
      <c r="D42" s="137" t="s">
        <v>26</v>
      </c>
      <c r="E42" s="137" t="s">
        <v>270</v>
      </c>
      <c r="F42" s="137" t="s">
        <v>301</v>
      </c>
      <c r="G42" s="138">
        <v>60000</v>
      </c>
      <c r="H42" s="138">
        <v>1722</v>
      </c>
      <c r="I42" s="138">
        <v>1824</v>
      </c>
      <c r="J42" s="138">
        <v>87.47</v>
      </c>
      <c r="K42" s="138">
        <v>1225</v>
      </c>
      <c r="L42" s="138">
        <f t="shared" ref="L42:L44" si="10">H42+I42+J42+K42</f>
        <v>4858.4699999999993</v>
      </c>
      <c r="M42" s="138">
        <f>+G42-L42</f>
        <v>55141.53</v>
      </c>
    </row>
    <row r="43" spans="1:13" ht="105">
      <c r="A43" s="148">
        <v>12</v>
      </c>
      <c r="B43" s="135" t="s">
        <v>302</v>
      </c>
      <c r="C43" s="135" t="s">
        <v>273</v>
      </c>
      <c r="D43" s="4" t="s">
        <v>26</v>
      </c>
      <c r="E43" s="137" t="s">
        <v>270</v>
      </c>
      <c r="F43" s="137" t="s">
        <v>301</v>
      </c>
      <c r="G43" s="138">
        <v>41000</v>
      </c>
      <c r="H43" s="138">
        <f t="shared" ref="H43" si="11">G43*0.0287</f>
        <v>1176.7</v>
      </c>
      <c r="I43" s="138">
        <f t="shared" ref="I43" si="12">IF(G43&lt;75829.93,G43*0.0304,2305.23)</f>
        <v>1246.4000000000001</v>
      </c>
      <c r="J43" s="138">
        <v>0</v>
      </c>
      <c r="K43" s="138">
        <v>225</v>
      </c>
      <c r="L43" s="138">
        <f t="shared" si="10"/>
        <v>2648.1000000000004</v>
      </c>
      <c r="M43" s="138">
        <f t="shared" ref="M43" si="13">+G43-L43</f>
        <v>38351.9</v>
      </c>
    </row>
    <row r="44" spans="1:13" ht="69">
      <c r="A44" s="148">
        <v>13</v>
      </c>
      <c r="B44" s="149" t="s">
        <v>303</v>
      </c>
      <c r="C44" s="149" t="s">
        <v>304</v>
      </c>
      <c r="D44" s="150" t="s">
        <v>26</v>
      </c>
      <c r="E44" s="137" t="s">
        <v>270</v>
      </c>
      <c r="F44" s="137" t="s">
        <v>294</v>
      </c>
      <c r="G44" s="155">
        <v>50000</v>
      </c>
      <c r="H44" s="155">
        <f>G44*0.0287</f>
        <v>1435</v>
      </c>
      <c r="I44" s="155">
        <f>IF(G44&lt;75829.93,G44*0.0304,2305.23)</f>
        <v>1520</v>
      </c>
      <c r="J44" s="155">
        <v>1596.68</v>
      </c>
      <c r="K44" s="155">
        <v>1740.46</v>
      </c>
      <c r="L44" s="161">
        <f t="shared" si="10"/>
        <v>6292.14</v>
      </c>
      <c r="M44" s="155">
        <f>+G44-L44</f>
        <v>43707.86</v>
      </c>
    </row>
    <row r="45" spans="1:13" ht="32.25" thickBot="1">
      <c r="A45" s="142" t="s">
        <v>71</v>
      </c>
      <c r="B45" s="162"/>
      <c r="C45" s="5"/>
      <c r="D45" s="5"/>
      <c r="E45" s="5"/>
      <c r="F45" s="5"/>
      <c r="G45" s="143">
        <f>SUM(G42:G44)</f>
        <v>151000</v>
      </c>
      <c r="H45" s="143">
        <f t="shared" ref="H45:M45" si="14">SUM(H42:H44)</f>
        <v>4333.7</v>
      </c>
      <c r="I45" s="143">
        <f t="shared" si="14"/>
        <v>4590.3999999999996</v>
      </c>
      <c r="J45" s="143">
        <f>SUM(J42:J44)</f>
        <v>1684.15</v>
      </c>
      <c r="K45" s="143">
        <f t="shared" si="14"/>
        <v>3190.46</v>
      </c>
      <c r="L45" s="143">
        <f t="shared" si="14"/>
        <v>13798.71</v>
      </c>
      <c r="M45" s="143">
        <f t="shared" si="14"/>
        <v>137201.28999999998</v>
      </c>
    </row>
    <row r="46" spans="1:13" ht="31.5" thickBot="1">
      <c r="A46" s="229" t="s">
        <v>305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1"/>
    </row>
    <row r="47" spans="1:13" ht="18.75" thickBot="1">
      <c r="A47" s="134" t="s">
        <v>12</v>
      </c>
      <c r="B47" s="134" t="s">
        <v>13</v>
      </c>
      <c r="C47" s="134" t="s">
        <v>14</v>
      </c>
      <c r="D47" s="134" t="s">
        <v>15</v>
      </c>
      <c r="E47" s="134" t="s">
        <v>16</v>
      </c>
      <c r="F47" s="134" t="s">
        <v>267</v>
      </c>
      <c r="G47" s="134" t="s">
        <v>17</v>
      </c>
      <c r="H47" s="134" t="s">
        <v>18</v>
      </c>
      <c r="I47" s="134" t="s">
        <v>19</v>
      </c>
      <c r="J47" s="134" t="s">
        <v>20</v>
      </c>
      <c r="K47" s="134" t="s">
        <v>21</v>
      </c>
      <c r="L47" s="134" t="s">
        <v>22</v>
      </c>
      <c r="M47" s="134" t="s">
        <v>23</v>
      </c>
    </row>
    <row r="48" spans="1:13" ht="75">
      <c r="A48" s="11">
        <v>14</v>
      </c>
      <c r="B48" s="135" t="s">
        <v>306</v>
      </c>
      <c r="C48" s="135" t="s">
        <v>307</v>
      </c>
      <c r="D48" s="4" t="s">
        <v>26</v>
      </c>
      <c r="E48" s="137" t="s">
        <v>270</v>
      </c>
      <c r="F48" s="163" t="s">
        <v>294</v>
      </c>
      <c r="G48" s="138">
        <v>50000</v>
      </c>
      <c r="H48" s="138">
        <v>1435</v>
      </c>
      <c r="I48" s="138">
        <f t="shared" ref="I48:I51" si="15">IF(G48&lt;75829.93,G48*0.0304,2305.23)</f>
        <v>1520</v>
      </c>
      <c r="J48" s="138">
        <v>1596.68</v>
      </c>
      <c r="K48" s="138">
        <v>5849.03</v>
      </c>
      <c r="L48" s="138">
        <f t="shared" ref="L48:L49" si="16">H48+I48+J48+K48</f>
        <v>10400.709999999999</v>
      </c>
      <c r="M48" s="138">
        <f>+G48-L48</f>
        <v>39599.29</v>
      </c>
    </row>
    <row r="49" spans="1:13" ht="90">
      <c r="A49" s="11">
        <v>15</v>
      </c>
      <c r="B49" s="135" t="s">
        <v>308</v>
      </c>
      <c r="C49" s="135" t="s">
        <v>309</v>
      </c>
      <c r="D49" s="4" t="s">
        <v>26</v>
      </c>
      <c r="E49" s="137" t="s">
        <v>270</v>
      </c>
      <c r="F49" s="154" t="s">
        <v>310</v>
      </c>
      <c r="G49" s="138">
        <v>60000</v>
      </c>
      <c r="H49" s="138">
        <v>1722</v>
      </c>
      <c r="I49" s="138">
        <f t="shared" si="15"/>
        <v>1824</v>
      </c>
      <c r="J49" s="138">
        <v>3143.56</v>
      </c>
      <c r="K49" s="138">
        <v>1740.46</v>
      </c>
      <c r="L49" s="138">
        <f t="shared" si="16"/>
        <v>8430.02</v>
      </c>
      <c r="M49" s="138">
        <f t="shared" ref="M49" si="17">+G49-L49</f>
        <v>51569.979999999996</v>
      </c>
    </row>
    <row r="50" spans="1:13" ht="75">
      <c r="A50" s="11">
        <v>16</v>
      </c>
      <c r="B50" s="135" t="s">
        <v>311</v>
      </c>
      <c r="C50" s="135" t="s">
        <v>273</v>
      </c>
      <c r="D50" s="4" t="s">
        <v>30</v>
      </c>
      <c r="E50" s="137" t="s">
        <v>270</v>
      </c>
      <c r="F50" s="137" t="s">
        <v>312</v>
      </c>
      <c r="G50" s="138">
        <v>45000</v>
      </c>
      <c r="H50" s="138">
        <f>G50*0.0287</f>
        <v>1291.5</v>
      </c>
      <c r="I50" s="138">
        <f t="shared" si="15"/>
        <v>1368</v>
      </c>
      <c r="J50" s="138">
        <v>1148.32</v>
      </c>
      <c r="K50" s="138">
        <v>225</v>
      </c>
      <c r="L50" s="138">
        <f>+K50+J50+I50+H50</f>
        <v>4032.8199999999997</v>
      </c>
      <c r="M50" s="138">
        <f>+G50-L50</f>
        <v>40967.18</v>
      </c>
    </row>
    <row r="51" spans="1:13" ht="75">
      <c r="A51" s="11">
        <v>17</v>
      </c>
      <c r="B51" s="135" t="s">
        <v>313</v>
      </c>
      <c r="C51" s="135" t="s">
        <v>194</v>
      </c>
      <c r="D51" s="4" t="s">
        <v>26</v>
      </c>
      <c r="E51" s="137" t="s">
        <v>270</v>
      </c>
      <c r="F51" s="137" t="s">
        <v>314</v>
      </c>
      <c r="G51" s="161">
        <v>50000</v>
      </c>
      <c r="H51" s="161">
        <f>G51*0.0287</f>
        <v>1435</v>
      </c>
      <c r="I51" s="161">
        <f t="shared" si="15"/>
        <v>1520</v>
      </c>
      <c r="J51" s="161">
        <v>1854</v>
      </c>
      <c r="K51" s="161">
        <v>25</v>
      </c>
      <c r="L51" s="138">
        <f>+K51+J51+I51+H51</f>
        <v>4834</v>
      </c>
      <c r="M51" s="161">
        <f>+G51-L51</f>
        <v>45166</v>
      </c>
    </row>
    <row r="52" spans="1:13" ht="32.25" thickBot="1">
      <c r="A52" s="142" t="s">
        <v>71</v>
      </c>
      <c r="B52" s="135"/>
      <c r="C52" s="135"/>
      <c r="D52" s="4"/>
      <c r="E52" s="137"/>
      <c r="F52" s="137" t="s">
        <v>315</v>
      </c>
      <c r="G52" s="143">
        <f>SUM(G48:G51)</f>
        <v>205000</v>
      </c>
      <c r="H52" s="143">
        <f t="shared" ref="H52:M52" si="18">SUM(H48:H51)</f>
        <v>5883.5</v>
      </c>
      <c r="I52" s="143">
        <f t="shared" si="18"/>
        <v>6232</v>
      </c>
      <c r="J52" s="143">
        <f t="shared" si="18"/>
        <v>7742.5599999999995</v>
      </c>
      <c r="K52" s="143">
        <f t="shared" si="18"/>
        <v>7839.49</v>
      </c>
      <c r="L52" s="164">
        <f t="shared" si="18"/>
        <v>27697.55</v>
      </c>
      <c r="M52" s="143">
        <f t="shared" si="18"/>
        <v>177302.44999999998</v>
      </c>
    </row>
    <row r="53" spans="1:13" ht="31.5" thickBot="1">
      <c r="A53" s="229" t="s">
        <v>316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1"/>
    </row>
    <row r="54" spans="1:13" ht="18.75" thickBot="1">
      <c r="A54" s="134" t="s">
        <v>12</v>
      </c>
      <c r="B54" s="134" t="s">
        <v>13</v>
      </c>
      <c r="C54" s="134" t="s">
        <v>14</v>
      </c>
      <c r="D54" s="134" t="s">
        <v>15</v>
      </c>
      <c r="E54" s="134" t="s">
        <v>16</v>
      </c>
      <c r="F54" s="134" t="s">
        <v>267</v>
      </c>
      <c r="G54" s="134" t="s">
        <v>17</v>
      </c>
      <c r="H54" s="134" t="s">
        <v>18</v>
      </c>
      <c r="I54" s="134" t="s">
        <v>19</v>
      </c>
      <c r="J54" s="134" t="s">
        <v>20</v>
      </c>
      <c r="K54" s="134" t="s">
        <v>21</v>
      </c>
      <c r="L54" s="134" t="s">
        <v>22</v>
      </c>
      <c r="M54" s="134" t="s">
        <v>23</v>
      </c>
    </row>
    <row r="55" spans="1:13" ht="90.75" thickBot="1">
      <c r="A55" s="11">
        <v>18</v>
      </c>
      <c r="B55" s="135" t="s">
        <v>317</v>
      </c>
      <c r="C55" s="135" t="s">
        <v>318</v>
      </c>
      <c r="D55" s="4" t="s">
        <v>26</v>
      </c>
      <c r="E55" s="137" t="s">
        <v>270</v>
      </c>
      <c r="F55" s="11" t="s">
        <v>274</v>
      </c>
      <c r="G55" s="147">
        <v>60000</v>
      </c>
      <c r="H55" s="147">
        <f>G55*0.0287</f>
        <v>1722</v>
      </c>
      <c r="I55" s="147">
        <v>1824</v>
      </c>
      <c r="J55" s="147">
        <v>3486.65</v>
      </c>
      <c r="K55" s="147">
        <v>25</v>
      </c>
      <c r="L55" s="147">
        <f>H55+I55+J55+K55</f>
        <v>7057.65</v>
      </c>
      <c r="M55" s="147">
        <f>+G55-L55</f>
        <v>52942.35</v>
      </c>
    </row>
    <row r="56" spans="1:13" ht="32.25" thickBot="1">
      <c r="A56" s="142" t="s">
        <v>71</v>
      </c>
      <c r="D56" s="18"/>
      <c r="E56" s="18"/>
      <c r="G56" s="165">
        <f>+G55</f>
        <v>60000</v>
      </c>
      <c r="H56" s="165">
        <f>G56*0.0287</f>
        <v>1722</v>
      </c>
      <c r="I56" s="165">
        <v>1824</v>
      </c>
      <c r="J56" s="165">
        <f>SUM(J55)</f>
        <v>3486.65</v>
      </c>
      <c r="K56" s="147">
        <v>25</v>
      </c>
      <c r="L56" s="165">
        <f>SUM(L55)</f>
        <v>7057.65</v>
      </c>
      <c r="M56" s="165">
        <f>+G56-L56</f>
        <v>52942.35</v>
      </c>
    </row>
    <row r="57" spans="1:13" ht="31.5" thickBot="1">
      <c r="A57" s="229" t="s">
        <v>224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1"/>
    </row>
    <row r="58" spans="1:13" ht="18.75" thickBot="1">
      <c r="A58" s="134" t="s">
        <v>12</v>
      </c>
      <c r="B58" s="134" t="s">
        <v>13</v>
      </c>
      <c r="C58" s="134" t="s">
        <v>14</v>
      </c>
      <c r="D58" s="134" t="s">
        <v>15</v>
      </c>
      <c r="E58" s="134" t="s">
        <v>16</v>
      </c>
      <c r="F58" s="134" t="s">
        <v>267</v>
      </c>
      <c r="G58" s="134" t="s">
        <v>17</v>
      </c>
      <c r="H58" s="134" t="s">
        <v>18</v>
      </c>
      <c r="I58" s="134" t="s">
        <v>19</v>
      </c>
      <c r="J58" s="134" t="s">
        <v>20</v>
      </c>
      <c r="K58" s="134" t="s">
        <v>21</v>
      </c>
      <c r="L58" s="134" t="s">
        <v>22</v>
      </c>
      <c r="M58" s="134" t="s">
        <v>23</v>
      </c>
    </row>
    <row r="59" spans="1:13" ht="17.25">
      <c r="A59" s="148">
        <v>19</v>
      </c>
      <c r="B59" s="166" t="s">
        <v>319</v>
      </c>
      <c r="C59" s="166" t="s">
        <v>320</v>
      </c>
      <c r="D59" s="148" t="s">
        <v>26</v>
      </c>
      <c r="E59" s="137" t="s">
        <v>270</v>
      </c>
      <c r="F59" s="11" t="s">
        <v>274</v>
      </c>
      <c r="G59" s="167">
        <v>50000</v>
      </c>
      <c r="H59" s="167">
        <f>G59*0.0287</f>
        <v>1435</v>
      </c>
      <c r="I59" s="167">
        <v>1520</v>
      </c>
      <c r="J59" s="138">
        <v>1854</v>
      </c>
      <c r="K59" s="167">
        <v>1025</v>
      </c>
      <c r="L59" s="168">
        <f>H59+I59+J59+K59</f>
        <v>5834</v>
      </c>
      <c r="M59" s="138">
        <f>+G59-L59</f>
        <v>44166</v>
      </c>
    </row>
    <row r="60" spans="1:13" ht="17.25">
      <c r="A60" s="148">
        <v>20</v>
      </c>
      <c r="B60" s="166" t="s">
        <v>321</v>
      </c>
      <c r="C60" s="166" t="s">
        <v>194</v>
      </c>
      <c r="D60" s="148" t="s">
        <v>30</v>
      </c>
      <c r="E60" s="137" t="s">
        <v>270</v>
      </c>
      <c r="F60" s="11" t="s">
        <v>274</v>
      </c>
      <c r="G60" s="167">
        <v>50000</v>
      </c>
      <c r="H60" s="167">
        <f t="shared" ref="H60:H63" si="19">G60*0.0287</f>
        <v>1435</v>
      </c>
      <c r="I60" s="167">
        <v>1520</v>
      </c>
      <c r="J60" s="138">
        <v>1854</v>
      </c>
      <c r="K60" s="167">
        <v>4740.71</v>
      </c>
      <c r="L60" s="168">
        <f>+H60+I60+J60+K60</f>
        <v>9549.7099999999991</v>
      </c>
      <c r="M60" s="138">
        <f>+G60-L60</f>
        <v>40450.29</v>
      </c>
    </row>
    <row r="61" spans="1:13" ht="75">
      <c r="A61" s="148">
        <v>21</v>
      </c>
      <c r="B61" s="135" t="s">
        <v>322</v>
      </c>
      <c r="C61" s="135" t="s">
        <v>320</v>
      </c>
      <c r="D61" s="4" t="s">
        <v>26</v>
      </c>
      <c r="E61" s="137" t="s">
        <v>270</v>
      </c>
      <c r="F61" s="137" t="s">
        <v>323</v>
      </c>
      <c r="G61" s="138">
        <v>50000</v>
      </c>
      <c r="H61" s="138">
        <f t="shared" si="19"/>
        <v>1435</v>
      </c>
      <c r="I61" s="138">
        <f>IF(G61&lt;75829.93,G61*0.0304,2305.23)</f>
        <v>1520</v>
      </c>
      <c r="J61" s="138">
        <v>1854</v>
      </c>
      <c r="K61" s="138">
        <v>1025</v>
      </c>
      <c r="L61" s="138">
        <f t="shared" ref="L61:L63" si="20">H61+I61+J61+K61</f>
        <v>5834</v>
      </c>
      <c r="M61" s="138">
        <f t="shared" ref="M61:M63" si="21">+G61-L61</f>
        <v>44166</v>
      </c>
    </row>
    <row r="62" spans="1:13" ht="60">
      <c r="A62" s="148">
        <v>22</v>
      </c>
      <c r="B62" s="135" t="s">
        <v>324</v>
      </c>
      <c r="C62" s="135" t="s">
        <v>196</v>
      </c>
      <c r="D62" s="4" t="s">
        <v>26</v>
      </c>
      <c r="E62" s="137" t="s">
        <v>270</v>
      </c>
      <c r="F62" s="137"/>
      <c r="G62" s="138">
        <v>50000</v>
      </c>
      <c r="H62" s="138">
        <f t="shared" si="19"/>
        <v>1435</v>
      </c>
      <c r="I62" s="138">
        <v>1520</v>
      </c>
      <c r="J62" s="138">
        <v>1854</v>
      </c>
      <c r="K62" s="138">
        <v>25</v>
      </c>
      <c r="L62" s="138">
        <f>H62+I62+J62+K62</f>
        <v>4834</v>
      </c>
      <c r="M62" s="138">
        <f>+G62-L62</f>
        <v>45166</v>
      </c>
    </row>
    <row r="63" spans="1:13" ht="75">
      <c r="A63" s="148">
        <v>23</v>
      </c>
      <c r="B63" s="135" t="s">
        <v>325</v>
      </c>
      <c r="C63" s="135" t="s">
        <v>320</v>
      </c>
      <c r="D63" s="4" t="s">
        <v>26</v>
      </c>
      <c r="E63" s="137" t="s">
        <v>270</v>
      </c>
      <c r="F63" s="137" t="s">
        <v>312</v>
      </c>
      <c r="G63" s="161">
        <v>50000</v>
      </c>
      <c r="H63" s="161">
        <f t="shared" si="19"/>
        <v>1435</v>
      </c>
      <c r="I63" s="161">
        <f t="shared" ref="I63" si="22">IF(G63&lt;75829.93,G63*0.0304,2305.23)</f>
        <v>1520</v>
      </c>
      <c r="J63" s="161">
        <v>1854</v>
      </c>
      <c r="K63" s="161">
        <v>1025</v>
      </c>
      <c r="L63" s="161">
        <f t="shared" si="20"/>
        <v>5834</v>
      </c>
      <c r="M63" s="161">
        <f t="shared" si="21"/>
        <v>44166</v>
      </c>
    </row>
    <row r="64" spans="1:13" ht="32.25" thickBot="1">
      <c r="A64" s="142" t="s">
        <v>71</v>
      </c>
      <c r="B64" s="135"/>
      <c r="C64" s="135"/>
      <c r="D64" s="4"/>
      <c r="E64" s="137"/>
      <c r="F64" s="137"/>
      <c r="G64" s="143">
        <f t="shared" ref="G64:M64" si="23">SUM(G59:G63)</f>
        <v>250000</v>
      </c>
      <c r="H64" s="143">
        <f t="shared" si="23"/>
        <v>7175</v>
      </c>
      <c r="I64" s="143">
        <f t="shared" si="23"/>
        <v>7600</v>
      </c>
      <c r="J64" s="143">
        <f t="shared" si="23"/>
        <v>9270</v>
      </c>
      <c r="K64" s="143">
        <f t="shared" si="23"/>
        <v>7840.71</v>
      </c>
      <c r="L64" s="143">
        <f t="shared" si="23"/>
        <v>31885.71</v>
      </c>
      <c r="M64" s="143">
        <f t="shared" si="23"/>
        <v>218114.29</v>
      </c>
    </row>
    <row r="65" spans="1:13" ht="27" thickBot="1">
      <c r="A65" s="234" t="s">
        <v>326</v>
      </c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6"/>
    </row>
    <row r="66" spans="1:13" ht="18.75" thickBot="1">
      <c r="A66" s="134" t="s">
        <v>12</v>
      </c>
      <c r="B66" s="134" t="s">
        <v>13</v>
      </c>
      <c r="C66" s="134" t="s">
        <v>14</v>
      </c>
      <c r="D66" s="134" t="s">
        <v>15</v>
      </c>
      <c r="E66" s="134" t="s">
        <v>16</v>
      </c>
      <c r="F66" s="134" t="s">
        <v>267</v>
      </c>
      <c r="G66" s="134" t="s">
        <v>17</v>
      </c>
      <c r="H66" s="134" t="s">
        <v>18</v>
      </c>
      <c r="I66" s="134" t="s">
        <v>19</v>
      </c>
      <c r="J66" s="134" t="s">
        <v>20</v>
      </c>
      <c r="K66" s="134" t="s">
        <v>21</v>
      </c>
      <c r="L66" s="134" t="s">
        <v>22</v>
      </c>
      <c r="M66" s="134" t="s">
        <v>23</v>
      </c>
    </row>
    <row r="67" spans="1:13" ht="51.75">
      <c r="A67" s="11">
        <v>24</v>
      </c>
      <c r="B67" s="149" t="s">
        <v>327</v>
      </c>
      <c r="C67" s="149" t="s">
        <v>238</v>
      </c>
      <c r="D67" s="150" t="s">
        <v>30</v>
      </c>
      <c r="E67" s="137" t="s">
        <v>270</v>
      </c>
      <c r="F67" s="137" t="s">
        <v>294</v>
      </c>
      <c r="G67" s="169">
        <v>45000</v>
      </c>
      <c r="H67" s="169">
        <v>1291.5</v>
      </c>
      <c r="I67" s="161">
        <v>1368</v>
      </c>
      <c r="J67" s="155">
        <v>1148.32</v>
      </c>
      <c r="K67" s="169">
        <v>25</v>
      </c>
      <c r="L67" s="147">
        <f>H67+I67+J67+K67</f>
        <v>3832.8199999999997</v>
      </c>
      <c r="M67" s="169">
        <f t="shared" ref="M67:M68" si="24">G67-L67</f>
        <v>41167.18</v>
      </c>
    </row>
    <row r="68" spans="1:13" ht="32.25" thickBot="1">
      <c r="A68" s="142" t="s">
        <v>71</v>
      </c>
      <c r="B68" s="149"/>
      <c r="C68" s="149"/>
      <c r="D68" s="150"/>
      <c r="E68" s="137"/>
      <c r="F68" s="137"/>
      <c r="G68" s="170">
        <v>45000</v>
      </c>
      <c r="H68" s="170">
        <v>1291.5</v>
      </c>
      <c r="I68" s="171">
        <v>1368</v>
      </c>
      <c r="J68" s="156">
        <f>+J67</f>
        <v>1148.32</v>
      </c>
      <c r="K68" s="170">
        <v>25</v>
      </c>
      <c r="L68" s="165">
        <f>H68+I68+J68+K68</f>
        <v>3832.8199999999997</v>
      </c>
      <c r="M68" s="170">
        <f t="shared" si="24"/>
        <v>41167.18</v>
      </c>
    </row>
    <row r="69" spans="1:13" ht="31.5" thickBot="1">
      <c r="A69" s="229" t="s">
        <v>328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1"/>
    </row>
    <row r="70" spans="1:13" ht="18.75" thickBot="1">
      <c r="A70" s="134" t="s">
        <v>12</v>
      </c>
      <c r="B70" s="134" t="s">
        <v>13</v>
      </c>
      <c r="C70" s="134" t="s">
        <v>14</v>
      </c>
      <c r="D70" s="134" t="s">
        <v>15</v>
      </c>
      <c r="E70" s="134" t="s">
        <v>16</v>
      </c>
      <c r="F70" s="134" t="s">
        <v>267</v>
      </c>
      <c r="G70" s="134" t="s">
        <v>17</v>
      </c>
      <c r="H70" s="134" t="s">
        <v>18</v>
      </c>
      <c r="I70" s="134" t="s">
        <v>19</v>
      </c>
      <c r="J70" s="134" t="s">
        <v>20</v>
      </c>
      <c r="K70" s="134" t="s">
        <v>21</v>
      </c>
      <c r="L70" s="134" t="s">
        <v>22</v>
      </c>
      <c r="M70" s="134" t="s">
        <v>23</v>
      </c>
    </row>
    <row r="71" spans="1:13" ht="135">
      <c r="A71" s="11">
        <v>25</v>
      </c>
      <c r="B71" s="135" t="s">
        <v>329</v>
      </c>
      <c r="C71" s="135" t="s">
        <v>330</v>
      </c>
      <c r="D71" s="4" t="s">
        <v>26</v>
      </c>
      <c r="E71" s="137" t="s">
        <v>270</v>
      </c>
      <c r="F71" s="11" t="s">
        <v>274</v>
      </c>
      <c r="G71" s="138">
        <v>90000</v>
      </c>
      <c r="H71" s="138">
        <f>G71*0.0287</f>
        <v>2583</v>
      </c>
      <c r="I71" s="138">
        <v>2736</v>
      </c>
      <c r="J71" s="138">
        <v>9753.19</v>
      </c>
      <c r="K71" s="138">
        <v>225</v>
      </c>
      <c r="L71" s="138">
        <f>H71+I71+J71+K71</f>
        <v>15297.19</v>
      </c>
      <c r="M71" s="138">
        <f>+G71-L71</f>
        <v>74702.81</v>
      </c>
    </row>
    <row r="72" spans="1:13" ht="31.5">
      <c r="A72" s="142" t="s">
        <v>71</v>
      </c>
      <c r="B72" s="135"/>
      <c r="C72" s="135"/>
      <c r="D72" s="4"/>
      <c r="E72" s="4"/>
      <c r="F72" s="4"/>
      <c r="G72" s="165">
        <f>+G71</f>
        <v>90000</v>
      </c>
      <c r="H72" s="165">
        <f>G72*0.0287</f>
        <v>2583</v>
      </c>
      <c r="I72" s="165">
        <f>+I71</f>
        <v>2736</v>
      </c>
      <c r="J72" s="165">
        <f>+J71</f>
        <v>9753.19</v>
      </c>
      <c r="K72" s="165">
        <v>225</v>
      </c>
      <c r="L72" s="165">
        <f t="shared" ref="L72" si="25">H72+I72+J72+K72</f>
        <v>15297.19</v>
      </c>
      <c r="M72" s="165">
        <f t="shared" ref="M72" si="26">+G72-L72</f>
        <v>74702.81</v>
      </c>
    </row>
    <row r="73" spans="1:13" ht="35.25" thickBot="1">
      <c r="A73" s="172" t="s">
        <v>247</v>
      </c>
      <c r="B73" s="148"/>
      <c r="C73" s="148"/>
      <c r="D73" s="148"/>
      <c r="E73" s="148"/>
      <c r="F73" s="148"/>
      <c r="G73" s="173">
        <f>+G13+G22+G30+G38+G45+G52+G56+G64+G68+G72+G17+G26+G34</f>
        <v>1451000</v>
      </c>
      <c r="H73" s="173">
        <f>+H13+H17+H34+H38+H45+H52+H56+H64+H68+H72+H30+H22+H26</f>
        <v>41643.699999999997</v>
      </c>
      <c r="I73" s="173">
        <f>+I13+I17+I34+I38+I45+I52+I56+I64+I68+I72+I30+I22+I26</f>
        <v>44110.400000000001</v>
      </c>
      <c r="J73" s="173">
        <f>+J13+J17+J34+J38+J45+J52+J56+J64+J68+J72+J22+J30+J26</f>
        <v>81158.680000000008</v>
      </c>
      <c r="K73" s="173">
        <f>+K13+K17+K34+K38+K45+K52+K56+K64+K68+K72+K22+K30+K26</f>
        <v>56189.35</v>
      </c>
      <c r="L73" s="173">
        <f>+L13+L17+L34+L38+L45+L52+L56+L64+L68+L72+L30+L22+L26</f>
        <v>223102.13</v>
      </c>
      <c r="M73" s="173">
        <f>+M13+M17+M34+M38+M45+M52+M56+M64+M68+M72+M30+M22+M26</f>
        <v>1227897.8699999999</v>
      </c>
    </row>
    <row r="74" spans="1:13" ht="18" thickTop="1">
      <c r="A74" s="172"/>
      <c r="B74" s="148"/>
      <c r="C74" s="148"/>
      <c r="D74" s="148"/>
      <c r="E74" s="148"/>
      <c r="F74" s="148"/>
      <c r="G74" s="174"/>
      <c r="H74" s="174"/>
      <c r="I74" s="174"/>
      <c r="J74" s="174"/>
      <c r="K74" s="174"/>
      <c r="L74" s="174"/>
      <c r="M74" s="175"/>
    </row>
    <row r="75" spans="1:13" ht="17.25">
      <c r="A75" s="148" t="s">
        <v>248</v>
      </c>
      <c r="B75" s="148"/>
      <c r="C75" s="148"/>
      <c r="D75" s="148"/>
      <c r="E75" s="148"/>
      <c r="F75" s="176" t="s">
        <v>249</v>
      </c>
      <c r="G75" s="176"/>
      <c r="H75" s="176"/>
      <c r="J75" s="232" t="s">
        <v>250</v>
      </c>
      <c r="K75" s="232"/>
      <c r="L75" s="232"/>
      <c r="M75" s="232"/>
    </row>
    <row r="76" spans="1:13" ht="17.25">
      <c r="A76" s="172"/>
      <c r="B76" s="148"/>
      <c r="C76" s="148"/>
      <c r="D76" s="148"/>
      <c r="E76" s="148"/>
      <c r="F76" s="148"/>
      <c r="G76" s="174"/>
      <c r="H76" s="174"/>
      <c r="I76" s="174"/>
      <c r="J76" s="174"/>
      <c r="K76" s="174"/>
      <c r="L76" s="174"/>
      <c r="M76" s="175"/>
    </row>
    <row r="77" spans="1:13" ht="17.25">
      <c r="A77" s="15" t="s">
        <v>331</v>
      </c>
      <c r="B77" s="148"/>
      <c r="C77" s="148"/>
      <c r="D77" s="148"/>
      <c r="E77" s="148"/>
      <c r="F77" s="177" t="s">
        <v>252</v>
      </c>
      <c r="G77" s="176"/>
      <c r="H77" s="176"/>
      <c r="I77" s="176"/>
      <c r="J77" s="233" t="s">
        <v>253</v>
      </c>
      <c r="K77" s="233"/>
      <c r="L77" s="233"/>
      <c r="M77" s="233"/>
    </row>
    <row r="78" spans="1:13" ht="17.25">
      <c r="A78" s="148" t="s">
        <v>332</v>
      </c>
      <c r="B78" s="148"/>
      <c r="C78" s="148"/>
      <c r="D78" s="148"/>
      <c r="E78" s="148"/>
      <c r="F78" s="148" t="s">
        <v>255</v>
      </c>
      <c r="G78" s="176"/>
      <c r="H78" s="176"/>
      <c r="I78" s="176"/>
      <c r="J78" s="232" t="s">
        <v>29</v>
      </c>
      <c r="K78" s="232"/>
      <c r="L78" s="232"/>
      <c r="M78" s="232"/>
    </row>
    <row r="79" spans="1:13" ht="17.25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</row>
    <row r="80" spans="1:13" ht="17.25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</row>
    <row r="81" spans="1:13" ht="17.25">
      <c r="A81" s="232"/>
      <c r="B81" s="232"/>
      <c r="C81" s="232"/>
      <c r="D81" s="176"/>
      <c r="E81" s="232"/>
      <c r="F81" s="232"/>
      <c r="G81" s="232"/>
      <c r="H81" s="232"/>
      <c r="I81" s="232"/>
      <c r="J81" s="232"/>
      <c r="K81" s="178"/>
      <c r="L81" s="178"/>
      <c r="M81" s="178"/>
    </row>
    <row r="82" spans="1:13" ht="17.25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</row>
    <row r="83" spans="1:13" ht="17.25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</row>
    <row r="84" spans="1:13" ht="17.25">
      <c r="A84" s="148"/>
      <c r="B84" s="148"/>
      <c r="C84" s="148"/>
      <c r="D84" s="148"/>
      <c r="E84" s="148"/>
      <c r="F84" s="148"/>
      <c r="G84" s="148"/>
      <c r="H84" s="148"/>
      <c r="I84" s="179"/>
      <c r="J84" s="179"/>
      <c r="K84" s="148"/>
      <c r="L84" s="148"/>
      <c r="M84" s="148"/>
    </row>
    <row r="85" spans="1:13" ht="16.5">
      <c r="A85" s="180"/>
      <c r="B85" s="180"/>
      <c r="C85" s="180"/>
      <c r="D85" s="180"/>
      <c r="E85" s="180"/>
      <c r="F85" s="180"/>
      <c r="G85" s="180"/>
      <c r="H85" s="180"/>
      <c r="I85" s="181"/>
      <c r="J85" s="181"/>
      <c r="K85" s="180"/>
      <c r="L85" s="180"/>
      <c r="M85" s="180"/>
    </row>
    <row r="86" spans="1:13">
      <c r="A86" s="2"/>
      <c r="B86" s="2"/>
      <c r="C86" s="2"/>
      <c r="D86" s="2"/>
      <c r="E86" s="2"/>
      <c r="F86" s="2"/>
      <c r="G86" s="2"/>
      <c r="H86" s="2"/>
      <c r="I86" s="182"/>
      <c r="J86" s="182"/>
      <c r="K86" s="2"/>
      <c r="L86" s="2"/>
      <c r="M86" s="2"/>
    </row>
    <row r="87" spans="1:13">
      <c r="A87" s="2"/>
      <c r="B87" s="2"/>
      <c r="C87" s="2"/>
      <c r="D87" s="2"/>
      <c r="E87" s="2"/>
      <c r="F87" s="2"/>
      <c r="G87" s="2"/>
      <c r="H87" s="2"/>
      <c r="I87" s="182"/>
      <c r="J87" s="182"/>
      <c r="K87" s="2"/>
      <c r="L87" s="2"/>
      <c r="M87" s="2"/>
    </row>
    <row r="88" spans="1:13">
      <c r="D88" s="18"/>
      <c r="E88" s="18"/>
      <c r="I88" s="21"/>
      <c r="J88" s="21"/>
    </row>
  </sheetData>
  <mergeCells count="22">
    <mergeCell ref="A65:M65"/>
    <mergeCell ref="A1:M6"/>
    <mergeCell ref="A8:M8"/>
    <mergeCell ref="A14:M14"/>
    <mergeCell ref="A18:M18"/>
    <mergeCell ref="A23:M23"/>
    <mergeCell ref="A31:M31"/>
    <mergeCell ref="A35:M35"/>
    <mergeCell ref="A40:M40"/>
    <mergeCell ref="A46:M46"/>
    <mergeCell ref="A53:M53"/>
    <mergeCell ref="A57:M57"/>
    <mergeCell ref="A82:M82"/>
    <mergeCell ref="A83:M83"/>
    <mergeCell ref="A69:M69"/>
    <mergeCell ref="J75:M75"/>
    <mergeCell ref="J77:M77"/>
    <mergeCell ref="J78:M78"/>
    <mergeCell ref="A79:M79"/>
    <mergeCell ref="A81:C81"/>
    <mergeCell ref="E81:G81"/>
    <mergeCell ref="H81:J8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5:N23"/>
  <sheetViews>
    <sheetView topLeftCell="A14" workbookViewId="0">
      <selection activeCell="D4" sqref="D4"/>
    </sheetView>
  </sheetViews>
  <sheetFormatPr defaultColWidth="11.42578125" defaultRowHeight="15"/>
  <cols>
    <col min="3" max="3" width="35.42578125" customWidth="1"/>
    <col min="4" max="4" width="42.140625" customWidth="1"/>
    <col min="6" max="6" width="19.140625" customWidth="1"/>
    <col min="7" max="7" width="24.5703125" customWidth="1"/>
    <col min="13" max="13" width="12.5703125" bestFit="1" customWidth="1"/>
  </cols>
  <sheetData>
    <row r="5" spans="2:14">
      <c r="B5" s="246" t="s">
        <v>333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8"/>
    </row>
    <row r="6" spans="2:14">
      <c r="B6" s="249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50"/>
    </row>
    <row r="7" spans="2:14">
      <c r="B7" s="249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50"/>
    </row>
    <row r="8" spans="2:14">
      <c r="B8" s="249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50"/>
    </row>
    <row r="9" spans="2:14">
      <c r="B9" s="249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50"/>
    </row>
    <row r="10" spans="2:14" ht="15.75" thickBot="1">
      <c r="B10" s="251"/>
      <c r="C10" s="252"/>
      <c r="D10" s="252"/>
      <c r="E10" s="252"/>
      <c r="F10" s="252"/>
      <c r="G10" s="252"/>
      <c r="H10" s="252"/>
      <c r="I10" s="252"/>
      <c r="J10" s="252"/>
      <c r="K10" s="252"/>
      <c r="L10" s="241"/>
      <c r="M10" s="250"/>
    </row>
    <row r="11" spans="2:14" ht="21" thickBot="1">
      <c r="B11" s="183" t="s">
        <v>1</v>
      </c>
      <c r="C11" s="183" t="s">
        <v>2</v>
      </c>
      <c r="D11" s="183" t="s">
        <v>3</v>
      </c>
      <c r="E11" s="183" t="s">
        <v>4</v>
      </c>
      <c r="F11" s="183" t="s">
        <v>5</v>
      </c>
      <c r="G11" s="183" t="s">
        <v>6</v>
      </c>
      <c r="H11" s="183" t="s">
        <v>7</v>
      </c>
      <c r="I11" s="183" t="s">
        <v>8</v>
      </c>
      <c r="J11" s="183" t="s">
        <v>334</v>
      </c>
      <c r="K11" s="184" t="s">
        <v>10</v>
      </c>
      <c r="L11" s="158"/>
      <c r="M11" s="159"/>
    </row>
    <row r="12" spans="2:14" ht="30.75">
      <c r="B12" s="253" t="s">
        <v>335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5"/>
      <c r="M12" s="256"/>
    </row>
    <row r="13" spans="2:14" ht="20.25">
      <c r="B13" s="133" t="s">
        <v>12</v>
      </c>
      <c r="C13" s="133" t="s">
        <v>13</v>
      </c>
      <c r="D13" s="133" t="s">
        <v>14</v>
      </c>
      <c r="E13" s="133" t="s">
        <v>15</v>
      </c>
      <c r="F13" s="133" t="s">
        <v>16</v>
      </c>
      <c r="G13" s="133" t="s">
        <v>17</v>
      </c>
      <c r="H13" s="133" t="s">
        <v>18</v>
      </c>
      <c r="I13" s="133" t="s">
        <v>19</v>
      </c>
      <c r="J13" s="133" t="s">
        <v>20</v>
      </c>
      <c r="K13" s="133" t="s">
        <v>21</v>
      </c>
      <c r="L13" s="133" t="s">
        <v>22</v>
      </c>
      <c r="M13" s="133" t="s">
        <v>23</v>
      </c>
    </row>
    <row r="14" spans="2:14" ht="103.5">
      <c r="B14" s="185">
        <v>1</v>
      </c>
      <c r="C14" s="149" t="s">
        <v>263</v>
      </c>
      <c r="D14" s="149" t="s">
        <v>336</v>
      </c>
      <c r="E14" s="150" t="s">
        <v>26</v>
      </c>
      <c r="F14" s="186" t="s">
        <v>337</v>
      </c>
      <c r="G14" s="167">
        <v>55000</v>
      </c>
      <c r="H14" s="138">
        <v>1578.5</v>
      </c>
      <c r="I14" s="138">
        <v>1672</v>
      </c>
      <c r="J14" s="138">
        <v>2559.67</v>
      </c>
      <c r="K14" s="138">
        <v>225</v>
      </c>
      <c r="L14" s="138">
        <f>+H14+I14+J14+K14</f>
        <v>6035.17</v>
      </c>
      <c r="M14" s="187">
        <f>G14-L14</f>
        <v>48964.83</v>
      </c>
      <c r="N14" s="3"/>
    </row>
    <row r="15" spans="2:14" ht="34.5">
      <c r="B15" s="188" t="s">
        <v>71</v>
      </c>
      <c r="C15" s="149"/>
      <c r="D15" s="149"/>
      <c r="E15" s="150"/>
      <c r="F15" s="150"/>
      <c r="G15" s="189">
        <f>SUM(G14:G14)</f>
        <v>55000</v>
      </c>
      <c r="H15" s="190">
        <f>+H14</f>
        <v>1578.5</v>
      </c>
      <c r="I15" s="191">
        <v>1672</v>
      </c>
      <c r="J15" s="192">
        <f>+J14</f>
        <v>2559.67</v>
      </c>
      <c r="K15" s="189">
        <f>SUM(K13:K14)</f>
        <v>225</v>
      </c>
      <c r="L15" s="189">
        <f>SUM(L13:L14)</f>
        <v>6035.17</v>
      </c>
      <c r="M15" s="193">
        <f>SUM(M14:M14)</f>
        <v>48964.83</v>
      </c>
      <c r="N15" s="3"/>
    </row>
    <row r="16" spans="2:14" ht="34.5">
      <c r="B16" s="194" t="s">
        <v>247</v>
      </c>
      <c r="C16" s="195"/>
      <c r="D16" s="195"/>
      <c r="E16" s="196"/>
      <c r="F16" s="196"/>
      <c r="G16" s="197">
        <f>+G15</f>
        <v>55000</v>
      </c>
      <c r="H16" s="197">
        <f t="shared" ref="H16:K16" si="0">+H15</f>
        <v>1578.5</v>
      </c>
      <c r="I16" s="197">
        <f t="shared" si="0"/>
        <v>1672</v>
      </c>
      <c r="J16" s="198">
        <v>2559.67</v>
      </c>
      <c r="K16" s="197">
        <f t="shared" si="0"/>
        <v>225</v>
      </c>
      <c r="L16" s="197">
        <f>+L15</f>
        <v>6035.17</v>
      </c>
      <c r="M16" s="199">
        <f>+M15</f>
        <v>48964.83</v>
      </c>
      <c r="N16" s="3"/>
    </row>
    <row r="17" spans="2:14" ht="17.25">
      <c r="B17" s="200"/>
      <c r="C17" s="201"/>
      <c r="D17" s="201"/>
      <c r="E17" s="150"/>
      <c r="F17" s="150"/>
      <c r="G17" s="190"/>
      <c r="H17" s="192"/>
      <c r="I17" s="192"/>
      <c r="J17" s="190"/>
      <c r="K17" s="202"/>
      <c r="L17" s="190"/>
      <c r="M17" s="190"/>
      <c r="N17" s="3"/>
    </row>
    <row r="18" spans="2:14" ht="17.25">
      <c r="B18" s="148" t="s">
        <v>248</v>
      </c>
      <c r="C18" s="148"/>
      <c r="D18" s="148"/>
      <c r="E18" s="148"/>
      <c r="F18" s="148"/>
      <c r="G18" s="176" t="s">
        <v>249</v>
      </c>
      <c r="H18" s="176"/>
      <c r="I18" s="176"/>
      <c r="J18" s="3"/>
      <c r="K18" s="232" t="s">
        <v>250</v>
      </c>
      <c r="L18" s="232"/>
      <c r="M18" s="232"/>
      <c r="N18" s="232"/>
    </row>
    <row r="19" spans="2:14" ht="17.25">
      <c r="B19" s="172"/>
      <c r="C19" s="148"/>
      <c r="D19" s="148"/>
      <c r="E19" s="148"/>
      <c r="F19" s="148"/>
      <c r="G19" s="148"/>
      <c r="H19" s="174"/>
      <c r="I19" s="174"/>
      <c r="J19" s="174"/>
      <c r="K19" s="174"/>
      <c r="L19" s="174"/>
      <c r="M19" s="174"/>
      <c r="N19" s="175"/>
    </row>
    <row r="20" spans="2:14" ht="17.25">
      <c r="B20" s="15" t="s">
        <v>338</v>
      </c>
      <c r="C20" s="148"/>
      <c r="D20" s="148"/>
      <c r="E20" s="148"/>
      <c r="F20" s="148"/>
      <c r="G20" s="177" t="s">
        <v>252</v>
      </c>
      <c r="H20" s="176"/>
      <c r="I20" s="176"/>
      <c r="J20" s="176"/>
      <c r="K20" s="233" t="s">
        <v>253</v>
      </c>
      <c r="L20" s="233"/>
      <c r="M20" s="233"/>
      <c r="N20" s="233"/>
    </row>
    <row r="21" spans="2:14" ht="17.25">
      <c r="B21" s="148" t="s">
        <v>339</v>
      </c>
      <c r="C21" s="148"/>
      <c r="D21" s="148"/>
      <c r="E21" s="148"/>
      <c r="F21" s="148"/>
      <c r="G21" s="148" t="s">
        <v>255</v>
      </c>
      <c r="H21" s="176"/>
      <c r="I21" s="176"/>
      <c r="J21" s="176"/>
      <c r="K21" s="232" t="s">
        <v>29</v>
      </c>
      <c r="L21" s="232"/>
      <c r="M21" s="232"/>
      <c r="N21" s="232"/>
    </row>
    <row r="22" spans="2:14" ht="17.25">
      <c r="B22" s="200"/>
      <c r="C22" s="201"/>
      <c r="D22" s="201"/>
      <c r="E22" s="150"/>
      <c r="F22" s="150"/>
      <c r="G22" s="190"/>
      <c r="H22" s="192"/>
      <c r="I22" s="192"/>
      <c r="J22" s="190"/>
      <c r="K22" s="202"/>
      <c r="L22" s="190"/>
      <c r="M22" s="190"/>
      <c r="N22" s="3"/>
    </row>
    <row r="23" spans="2:14" ht="17.25">
      <c r="B23" s="200"/>
      <c r="C23" s="201"/>
      <c r="D23" s="201"/>
      <c r="E23" s="150"/>
      <c r="F23" s="150"/>
      <c r="G23" s="190"/>
      <c r="H23" s="192"/>
      <c r="I23" s="192"/>
      <c r="J23" s="190"/>
      <c r="K23" s="202"/>
      <c r="L23" s="190"/>
      <c r="M23" s="190"/>
      <c r="N23" s="3"/>
    </row>
  </sheetData>
  <mergeCells count="5">
    <mergeCell ref="B5:M10"/>
    <mergeCell ref="B12:M12"/>
    <mergeCell ref="K18:N18"/>
    <mergeCell ref="K20:N20"/>
    <mergeCell ref="K21:N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8B1A-1E61-4001-BD72-4D7FA1DDA0A2}">
  <dimension ref="A3:M31"/>
  <sheetViews>
    <sheetView workbookViewId="0">
      <selection activeCell="C11" sqref="C11"/>
    </sheetView>
  </sheetViews>
  <sheetFormatPr defaultColWidth="11.42578125" defaultRowHeight="15"/>
  <cols>
    <col min="2" max="2" width="22.7109375" bestFit="1" customWidth="1"/>
    <col min="3" max="3" width="33.7109375" customWidth="1"/>
    <col min="5" max="5" width="33.28515625" customWidth="1"/>
    <col min="6" max="6" width="38.7109375" bestFit="1" customWidth="1"/>
    <col min="7" max="7" width="15.7109375" bestFit="1" customWidth="1"/>
    <col min="8" max="8" width="21" bestFit="1" customWidth="1"/>
    <col min="9" max="9" width="25" bestFit="1" customWidth="1"/>
    <col min="10" max="10" width="17.42578125" bestFit="1" customWidth="1"/>
    <col min="11" max="11" width="15" bestFit="1" customWidth="1"/>
    <col min="12" max="12" width="13.85546875" bestFit="1" customWidth="1"/>
  </cols>
  <sheetData>
    <row r="3" spans="1:13">
      <c r="A3" s="246" t="s">
        <v>340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8"/>
    </row>
    <row r="4" spans="1:13">
      <c r="A4" s="249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50"/>
    </row>
    <row r="5" spans="1:13">
      <c r="A5" s="249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50"/>
    </row>
    <row r="6" spans="1:13">
      <c r="A6" s="249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50"/>
    </row>
    <row r="7" spans="1:13">
      <c r="A7" s="249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50"/>
    </row>
    <row r="8" spans="1:13" ht="15.75" thickBot="1">
      <c r="A8" s="251"/>
      <c r="B8" s="252"/>
      <c r="C8" s="252"/>
      <c r="D8" s="252"/>
      <c r="E8" s="252"/>
      <c r="F8" s="252"/>
      <c r="G8" s="252"/>
      <c r="H8" s="252"/>
      <c r="I8" s="252"/>
      <c r="J8" s="252"/>
      <c r="K8" s="241"/>
      <c r="L8" s="250"/>
    </row>
    <row r="9" spans="1:13" ht="21" thickBot="1">
      <c r="A9" s="183" t="s">
        <v>265</v>
      </c>
      <c r="B9" s="183" t="s">
        <v>2</v>
      </c>
      <c r="C9" s="183" t="s">
        <v>3</v>
      </c>
      <c r="D9" s="183" t="s">
        <v>4</v>
      </c>
      <c r="E9" s="183" t="s">
        <v>5</v>
      </c>
      <c r="F9" s="183" t="s">
        <v>6</v>
      </c>
      <c r="G9" s="183" t="s">
        <v>7</v>
      </c>
      <c r="H9" s="183" t="s">
        <v>8</v>
      </c>
      <c r="I9" s="183" t="s">
        <v>341</v>
      </c>
      <c r="J9" s="184" t="s">
        <v>10</v>
      </c>
      <c r="K9" s="158"/>
      <c r="L9" s="159"/>
    </row>
    <row r="10" spans="1:13" ht="31.5" thickBot="1">
      <c r="A10" s="257" t="s">
        <v>335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58"/>
      <c r="L10" s="259"/>
    </row>
    <row r="11" spans="1:13" ht="21" thickBot="1">
      <c r="A11" s="160" t="s">
        <v>12</v>
      </c>
      <c r="B11" s="157" t="s">
        <v>13</v>
      </c>
      <c r="C11" s="157" t="s">
        <v>14</v>
      </c>
      <c r="D11" s="157" t="s">
        <v>15</v>
      </c>
      <c r="E11" s="157" t="s">
        <v>16</v>
      </c>
      <c r="F11" s="157" t="s">
        <v>17</v>
      </c>
      <c r="G11" s="157" t="s">
        <v>18</v>
      </c>
      <c r="H11" s="157" t="s">
        <v>19</v>
      </c>
      <c r="I11" s="157" t="s">
        <v>20</v>
      </c>
      <c r="J11" s="157" t="s">
        <v>21</v>
      </c>
      <c r="K11" s="157" t="s">
        <v>22</v>
      </c>
      <c r="L11" s="158" t="s">
        <v>23</v>
      </c>
    </row>
    <row r="12" spans="1:13" ht="69">
      <c r="A12" s="185">
        <v>1</v>
      </c>
      <c r="B12" s="149" t="s">
        <v>342</v>
      </c>
      <c r="C12" s="149" t="s">
        <v>343</v>
      </c>
      <c r="D12" s="150" t="s">
        <v>30</v>
      </c>
      <c r="E12" s="150" t="s">
        <v>344</v>
      </c>
      <c r="F12" s="167">
        <v>15000</v>
      </c>
      <c r="G12" s="203">
        <v>0</v>
      </c>
      <c r="H12" s="203">
        <v>0</v>
      </c>
      <c r="I12" s="203">
        <v>0</v>
      </c>
      <c r="J12" s="203">
        <v>0</v>
      </c>
      <c r="K12" s="203">
        <f>+G12+H12+I12+J12</f>
        <v>0</v>
      </c>
      <c r="L12" s="187">
        <f>F12-K12</f>
        <v>15000</v>
      </c>
      <c r="M12" s="3"/>
    </row>
    <row r="13" spans="1:13" ht="69">
      <c r="A13" s="185">
        <v>2</v>
      </c>
      <c r="B13" s="149" t="s">
        <v>345</v>
      </c>
      <c r="C13" s="149" t="s">
        <v>346</v>
      </c>
      <c r="D13" s="150" t="s">
        <v>30</v>
      </c>
      <c r="E13" s="150" t="s">
        <v>344</v>
      </c>
      <c r="F13" s="167">
        <v>50000</v>
      </c>
      <c r="G13" s="203">
        <v>0</v>
      </c>
      <c r="H13" s="203">
        <v>0</v>
      </c>
      <c r="I13" s="167">
        <v>2297.25</v>
      </c>
      <c r="J13" s="203">
        <v>0</v>
      </c>
      <c r="K13" s="167">
        <f>+G13+H13+I13+J13</f>
        <v>2297.25</v>
      </c>
      <c r="L13" s="187">
        <f t="shared" ref="L13:L23" si="0">F13-K13</f>
        <v>47702.75</v>
      </c>
      <c r="M13" s="3"/>
    </row>
    <row r="14" spans="1:13" ht="69">
      <c r="A14" s="185">
        <v>3</v>
      </c>
      <c r="B14" s="149" t="s">
        <v>347</v>
      </c>
      <c r="C14" s="149" t="s">
        <v>348</v>
      </c>
      <c r="D14" s="150" t="s">
        <v>30</v>
      </c>
      <c r="E14" s="150" t="s">
        <v>344</v>
      </c>
      <c r="F14" s="167">
        <v>12500</v>
      </c>
      <c r="G14" s="203">
        <v>0</v>
      </c>
      <c r="H14" s="203">
        <v>0</v>
      </c>
      <c r="I14" s="203">
        <v>0</v>
      </c>
      <c r="J14" s="203">
        <v>0</v>
      </c>
      <c r="K14" s="203">
        <f t="shared" ref="K14:K23" si="1">+G14+H14+I14+J14</f>
        <v>0</v>
      </c>
      <c r="L14" s="187">
        <f>F14-K14</f>
        <v>12500</v>
      </c>
      <c r="M14" s="3"/>
    </row>
    <row r="15" spans="1:13" ht="69">
      <c r="A15" s="185">
        <v>4</v>
      </c>
      <c r="B15" s="149" t="s">
        <v>349</v>
      </c>
      <c r="C15" s="149" t="s">
        <v>348</v>
      </c>
      <c r="D15" s="150" t="s">
        <v>30</v>
      </c>
      <c r="E15" s="150" t="s">
        <v>344</v>
      </c>
      <c r="F15" s="167">
        <v>15000</v>
      </c>
      <c r="G15" s="203">
        <v>0</v>
      </c>
      <c r="H15" s="203">
        <v>0</v>
      </c>
      <c r="I15" s="203">
        <v>0</v>
      </c>
      <c r="J15" s="203">
        <v>0</v>
      </c>
      <c r="K15" s="203">
        <f t="shared" si="1"/>
        <v>0</v>
      </c>
      <c r="L15" s="187">
        <f>F15-K15</f>
        <v>15000</v>
      </c>
      <c r="M15" s="3"/>
    </row>
    <row r="16" spans="1:13" ht="69">
      <c r="A16" s="185">
        <v>5</v>
      </c>
      <c r="B16" s="149" t="s">
        <v>350</v>
      </c>
      <c r="C16" s="149" t="s">
        <v>348</v>
      </c>
      <c r="D16" s="150" t="s">
        <v>26</v>
      </c>
      <c r="E16" s="150" t="s">
        <v>344</v>
      </c>
      <c r="F16" s="167">
        <v>12500</v>
      </c>
      <c r="G16" s="203">
        <v>0</v>
      </c>
      <c r="H16" s="203">
        <v>0</v>
      </c>
      <c r="I16" s="203">
        <v>0</v>
      </c>
      <c r="J16" s="167">
        <v>4715.71</v>
      </c>
      <c r="K16" s="167">
        <f t="shared" si="1"/>
        <v>4715.71</v>
      </c>
      <c r="L16" s="187">
        <f t="shared" si="0"/>
        <v>7784.29</v>
      </c>
      <c r="M16" s="3"/>
    </row>
    <row r="17" spans="1:13" ht="69">
      <c r="A17" s="185">
        <v>6</v>
      </c>
      <c r="B17" s="149" t="s">
        <v>351</v>
      </c>
      <c r="C17" s="149" t="s">
        <v>352</v>
      </c>
      <c r="D17" s="150" t="s">
        <v>26</v>
      </c>
      <c r="E17" s="150" t="s">
        <v>344</v>
      </c>
      <c r="F17" s="167">
        <v>12500</v>
      </c>
      <c r="G17" s="203">
        <v>0</v>
      </c>
      <c r="H17" s="203">
        <v>0</v>
      </c>
      <c r="I17" s="203">
        <v>0</v>
      </c>
      <c r="J17" s="203">
        <v>0</v>
      </c>
      <c r="K17" s="203">
        <f t="shared" si="1"/>
        <v>0</v>
      </c>
      <c r="L17" s="187">
        <f t="shared" si="0"/>
        <v>12500</v>
      </c>
      <c r="M17" s="3"/>
    </row>
    <row r="18" spans="1:13" ht="86.25">
      <c r="A18" s="185">
        <v>7</v>
      </c>
      <c r="B18" s="149" t="s">
        <v>353</v>
      </c>
      <c r="C18" s="149" t="s">
        <v>354</v>
      </c>
      <c r="D18" s="150" t="s">
        <v>30</v>
      </c>
      <c r="E18" s="150" t="s">
        <v>344</v>
      </c>
      <c r="F18" s="167">
        <v>18000</v>
      </c>
      <c r="G18" s="203">
        <v>0</v>
      </c>
      <c r="H18" s="203">
        <v>0</v>
      </c>
      <c r="I18" s="203">
        <v>0</v>
      </c>
      <c r="J18" s="203">
        <v>0</v>
      </c>
      <c r="K18" s="203">
        <f t="shared" si="1"/>
        <v>0</v>
      </c>
      <c r="L18" s="187">
        <f t="shared" si="0"/>
        <v>18000</v>
      </c>
      <c r="M18" s="3"/>
    </row>
    <row r="19" spans="1:13" ht="86.25">
      <c r="A19" s="185">
        <v>8</v>
      </c>
      <c r="B19" s="149" t="s">
        <v>355</v>
      </c>
      <c r="C19" s="149" t="s">
        <v>354</v>
      </c>
      <c r="D19" s="150" t="s">
        <v>30</v>
      </c>
      <c r="E19" s="150" t="s">
        <v>344</v>
      </c>
      <c r="F19" s="167">
        <v>15000</v>
      </c>
      <c r="G19" s="203">
        <v>0</v>
      </c>
      <c r="H19" s="203">
        <v>0</v>
      </c>
      <c r="I19" s="203">
        <v>0</v>
      </c>
      <c r="J19" s="203">
        <v>0</v>
      </c>
      <c r="K19" s="203">
        <f t="shared" si="1"/>
        <v>0</v>
      </c>
      <c r="L19" s="187">
        <f t="shared" si="0"/>
        <v>15000</v>
      </c>
      <c r="M19" s="3"/>
    </row>
    <row r="20" spans="1:13" ht="69">
      <c r="A20" s="185">
        <v>9</v>
      </c>
      <c r="B20" s="149" t="s">
        <v>356</v>
      </c>
      <c r="C20" s="149" t="s">
        <v>352</v>
      </c>
      <c r="D20" s="150" t="s">
        <v>26</v>
      </c>
      <c r="E20" s="150" t="s">
        <v>344</v>
      </c>
      <c r="F20" s="167">
        <v>12500</v>
      </c>
      <c r="G20" s="203">
        <v>0</v>
      </c>
      <c r="H20" s="203">
        <v>0</v>
      </c>
      <c r="I20" s="203">
        <v>0</v>
      </c>
      <c r="J20" s="203">
        <v>0</v>
      </c>
      <c r="K20" s="203">
        <f t="shared" si="1"/>
        <v>0</v>
      </c>
      <c r="L20" s="187">
        <f t="shared" si="0"/>
        <v>12500</v>
      </c>
      <c r="M20" s="3"/>
    </row>
    <row r="21" spans="1:13" ht="69">
      <c r="A21" s="185">
        <v>10</v>
      </c>
      <c r="B21" s="149" t="s">
        <v>357</v>
      </c>
      <c r="C21" s="149" t="s">
        <v>348</v>
      </c>
      <c r="D21" s="150" t="s">
        <v>30</v>
      </c>
      <c r="E21" s="150" t="s">
        <v>344</v>
      </c>
      <c r="F21" s="167">
        <v>18000</v>
      </c>
      <c r="G21" s="203">
        <v>0</v>
      </c>
      <c r="H21" s="203">
        <v>0</v>
      </c>
      <c r="I21" s="203">
        <v>0</v>
      </c>
      <c r="J21" s="203">
        <v>0</v>
      </c>
      <c r="K21" s="203">
        <f t="shared" si="1"/>
        <v>0</v>
      </c>
      <c r="L21" s="187">
        <f t="shared" si="0"/>
        <v>18000</v>
      </c>
      <c r="M21" s="3"/>
    </row>
    <row r="22" spans="1:13" ht="86.25">
      <c r="A22" s="185">
        <v>11</v>
      </c>
      <c r="B22" s="149" t="s">
        <v>358</v>
      </c>
      <c r="C22" s="149" t="s">
        <v>359</v>
      </c>
      <c r="D22" s="150" t="s">
        <v>30</v>
      </c>
      <c r="E22" s="150" t="s">
        <v>344</v>
      </c>
      <c r="F22" s="167">
        <v>12500</v>
      </c>
      <c r="G22" s="203">
        <v>0</v>
      </c>
      <c r="H22" s="203">
        <v>0</v>
      </c>
      <c r="I22" s="203">
        <v>0</v>
      </c>
      <c r="J22" s="203">
        <v>0</v>
      </c>
      <c r="K22" s="203">
        <f t="shared" si="1"/>
        <v>0</v>
      </c>
      <c r="L22" s="187">
        <f t="shared" si="0"/>
        <v>12500</v>
      </c>
      <c r="M22" s="3"/>
    </row>
    <row r="23" spans="1:13" ht="69">
      <c r="A23" s="185">
        <v>12</v>
      </c>
      <c r="B23" s="149" t="s">
        <v>360</v>
      </c>
      <c r="C23" s="149" t="s">
        <v>359</v>
      </c>
      <c r="D23" s="150" t="s">
        <v>30</v>
      </c>
      <c r="E23" s="150" t="s">
        <v>344</v>
      </c>
      <c r="F23" s="167">
        <v>12500</v>
      </c>
      <c r="G23" s="203">
        <v>0</v>
      </c>
      <c r="H23" s="203">
        <v>0</v>
      </c>
      <c r="I23" s="203">
        <v>0</v>
      </c>
      <c r="J23" s="203">
        <v>0</v>
      </c>
      <c r="K23" s="203">
        <f t="shared" si="1"/>
        <v>0</v>
      </c>
      <c r="L23" s="187">
        <f t="shared" si="0"/>
        <v>12500</v>
      </c>
      <c r="M23" s="3"/>
    </row>
    <row r="24" spans="1:13" ht="34.5">
      <c r="A24" s="188" t="s">
        <v>71</v>
      </c>
      <c r="B24" s="149"/>
      <c r="C24" s="149"/>
      <c r="D24" s="150"/>
      <c r="E24" s="150"/>
      <c r="F24" s="204">
        <f>SUM(F12:F23)</f>
        <v>206000</v>
      </c>
      <c r="G24" s="205">
        <f>SUM(G11:G23)</f>
        <v>0</v>
      </c>
      <c r="H24" s="205">
        <f>SUM(H11:H23)</f>
        <v>0</v>
      </c>
      <c r="I24" s="204">
        <f>SUM(I11:I23)</f>
        <v>2297.25</v>
      </c>
      <c r="J24" s="206">
        <f>SUM(J11:J23)</f>
        <v>4715.71</v>
      </c>
      <c r="K24" s="204">
        <f>SUM(K11:K23)</f>
        <v>7012.96</v>
      </c>
      <c r="L24" s="207">
        <f>SUM(L12:L23)</f>
        <v>198987.03999999998</v>
      </c>
      <c r="M24" s="3"/>
    </row>
    <row r="25" spans="1:13" ht="34.5">
      <c r="A25" s="194" t="s">
        <v>247</v>
      </c>
      <c r="B25" s="195"/>
      <c r="C25" s="195"/>
      <c r="D25" s="196"/>
      <c r="E25" s="196"/>
      <c r="F25" s="197">
        <f>+F24</f>
        <v>206000</v>
      </c>
      <c r="G25" s="208">
        <f>+G24</f>
        <v>0</v>
      </c>
      <c r="H25" s="208">
        <f t="shared" ref="H25:K25" si="2">+H24</f>
        <v>0</v>
      </c>
      <c r="I25" s="197">
        <f t="shared" si="2"/>
        <v>2297.25</v>
      </c>
      <c r="J25" s="197">
        <f t="shared" si="2"/>
        <v>4715.71</v>
      </c>
      <c r="K25" s="197">
        <f t="shared" si="2"/>
        <v>7012.96</v>
      </c>
      <c r="L25" s="199">
        <f>+L24</f>
        <v>198987.03999999998</v>
      </c>
      <c r="M25" s="3"/>
    </row>
    <row r="26" spans="1:13" ht="17.25">
      <c r="A26" s="200"/>
      <c r="B26" s="201"/>
      <c r="C26" s="201"/>
      <c r="D26" s="150"/>
      <c r="E26" s="150"/>
      <c r="F26" s="190"/>
      <c r="G26" s="192"/>
      <c r="H26" s="192"/>
      <c r="I26" s="190"/>
      <c r="J26" s="202"/>
      <c r="K26" s="190"/>
      <c r="L26" s="190"/>
      <c r="M26" s="3"/>
    </row>
    <row r="27" spans="1:13" ht="17.25">
      <c r="A27" s="148" t="s">
        <v>248</v>
      </c>
      <c r="B27" s="148"/>
      <c r="C27" s="148"/>
      <c r="D27" s="148"/>
      <c r="E27" s="148"/>
      <c r="F27" s="176" t="s">
        <v>249</v>
      </c>
      <c r="G27" s="176"/>
      <c r="H27" s="176"/>
      <c r="I27" s="3"/>
      <c r="J27" s="232" t="s">
        <v>250</v>
      </c>
      <c r="K27" s="232"/>
      <c r="L27" s="232"/>
      <c r="M27" s="232"/>
    </row>
    <row r="28" spans="1:13" ht="17.25">
      <c r="A28" s="172"/>
      <c r="B28" s="148"/>
      <c r="C28" s="148"/>
      <c r="D28" s="148"/>
      <c r="E28" s="148"/>
      <c r="F28" s="148"/>
      <c r="G28" s="174"/>
      <c r="H28" s="174"/>
      <c r="I28" s="174"/>
      <c r="J28" s="174"/>
      <c r="K28" s="174"/>
      <c r="L28" s="174"/>
      <c r="M28" s="175"/>
    </row>
    <row r="29" spans="1:13" ht="17.25">
      <c r="A29" s="15" t="s">
        <v>338</v>
      </c>
      <c r="B29" s="148"/>
      <c r="C29" s="148"/>
      <c r="D29" s="148"/>
      <c r="E29" s="148"/>
      <c r="F29" s="177" t="s">
        <v>252</v>
      </c>
      <c r="G29" s="176"/>
      <c r="H29" s="176"/>
      <c r="I29" s="176"/>
      <c r="J29" s="233" t="s">
        <v>253</v>
      </c>
      <c r="K29" s="233"/>
      <c r="L29" s="233"/>
      <c r="M29" s="233"/>
    </row>
    <row r="30" spans="1:13" ht="17.25">
      <c r="A30" s="148" t="s">
        <v>339</v>
      </c>
      <c r="B30" s="148"/>
      <c r="C30" s="148"/>
      <c r="D30" s="148"/>
      <c r="E30" s="148"/>
      <c r="F30" s="148" t="s">
        <v>255</v>
      </c>
      <c r="G30" s="176"/>
      <c r="H30" s="176"/>
      <c r="I30" s="176"/>
      <c r="J30" s="232" t="s">
        <v>29</v>
      </c>
      <c r="K30" s="232"/>
      <c r="L30" s="232"/>
      <c r="M30" s="232"/>
    </row>
    <row r="31" spans="1:13" ht="17.25">
      <c r="A31" s="200"/>
      <c r="B31" s="201"/>
      <c r="C31" s="201"/>
      <c r="D31" s="150"/>
      <c r="E31" s="150"/>
      <c r="F31" s="190"/>
      <c r="G31" s="192"/>
      <c r="H31" s="192"/>
      <c r="I31" s="190"/>
      <c r="J31" s="202"/>
      <c r="K31" s="190"/>
      <c r="L31" s="190"/>
      <c r="M31" s="3"/>
    </row>
  </sheetData>
  <mergeCells count="5">
    <mergeCell ref="A3:L8"/>
    <mergeCell ref="A10:L10"/>
    <mergeCell ref="J27:M27"/>
    <mergeCell ref="J29:M29"/>
    <mergeCell ref="J30:M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BEFA-F9C6-45CB-962F-46AA8AE5ED34}">
  <dimension ref="A4:M22"/>
  <sheetViews>
    <sheetView tabSelected="1" topLeftCell="C1" workbookViewId="0">
      <selection activeCell="M12" sqref="M12"/>
    </sheetView>
  </sheetViews>
  <sheetFormatPr defaultColWidth="11.42578125" defaultRowHeight="15"/>
  <cols>
    <col min="2" max="2" width="22.7109375" bestFit="1" customWidth="1"/>
    <col min="3" max="3" width="42.42578125" customWidth="1"/>
    <col min="5" max="5" width="18.7109375" bestFit="1" customWidth="1"/>
    <col min="6" max="6" width="32.5703125" customWidth="1"/>
    <col min="12" max="12" width="12.5703125" bestFit="1" customWidth="1"/>
  </cols>
  <sheetData>
    <row r="4" spans="1:13">
      <c r="A4" s="246" t="s">
        <v>361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8"/>
    </row>
    <row r="5" spans="1:13">
      <c r="A5" s="249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50"/>
    </row>
    <row r="6" spans="1:13">
      <c r="A6" s="249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50"/>
    </row>
    <row r="7" spans="1:13">
      <c r="A7" s="249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50"/>
    </row>
    <row r="8" spans="1:13">
      <c r="A8" s="249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50"/>
    </row>
    <row r="9" spans="1:13" ht="15.75" thickBot="1">
      <c r="A9" s="251"/>
      <c r="B9" s="252"/>
      <c r="C9" s="252"/>
      <c r="D9" s="252"/>
      <c r="E9" s="252"/>
      <c r="F9" s="252"/>
      <c r="G9" s="252"/>
      <c r="H9" s="252"/>
      <c r="I9" s="252"/>
      <c r="J9" s="252"/>
      <c r="K9" s="241"/>
      <c r="L9" s="250"/>
    </row>
    <row r="10" spans="1:13" ht="21" thickBot="1">
      <c r="A10" s="183" t="s">
        <v>265</v>
      </c>
      <c r="B10" s="183" t="s">
        <v>2</v>
      </c>
      <c r="C10" s="183" t="s">
        <v>3</v>
      </c>
      <c r="D10" s="183" t="s">
        <v>4</v>
      </c>
      <c r="E10" s="183" t="s">
        <v>5</v>
      </c>
      <c r="F10" s="183" t="s">
        <v>6</v>
      </c>
      <c r="G10" s="183" t="s">
        <v>7</v>
      </c>
      <c r="H10" s="183" t="s">
        <v>8</v>
      </c>
      <c r="I10" s="183" t="s">
        <v>362</v>
      </c>
      <c r="J10" s="184" t="s">
        <v>10</v>
      </c>
      <c r="K10" s="158"/>
      <c r="L10" s="159"/>
    </row>
    <row r="11" spans="1:13" ht="31.5" thickBot="1">
      <c r="A11" s="257" t="s">
        <v>335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58"/>
      <c r="L11" s="259"/>
    </row>
    <row r="12" spans="1:13" ht="21" thickBot="1">
      <c r="A12" s="160" t="s">
        <v>12</v>
      </c>
      <c r="B12" s="157" t="s">
        <v>13</v>
      </c>
      <c r="C12" s="157" t="s">
        <v>14</v>
      </c>
      <c r="D12" s="157" t="s">
        <v>15</v>
      </c>
      <c r="E12" s="157" t="s">
        <v>16</v>
      </c>
      <c r="F12" s="157" t="s">
        <v>17</v>
      </c>
      <c r="G12" s="157" t="s">
        <v>18</v>
      </c>
      <c r="H12" s="157" t="s">
        <v>19</v>
      </c>
      <c r="I12" s="157" t="s">
        <v>20</v>
      </c>
      <c r="J12" s="157" t="s">
        <v>21</v>
      </c>
      <c r="K12" s="157" t="s">
        <v>22</v>
      </c>
      <c r="L12" s="158" t="s">
        <v>23</v>
      </c>
    </row>
    <row r="13" spans="1:13" ht="103.5">
      <c r="A13" s="185">
        <v>1</v>
      </c>
      <c r="B13" s="149" t="s">
        <v>363</v>
      </c>
      <c r="C13" s="149" t="s">
        <v>364</v>
      </c>
      <c r="D13" s="150" t="s">
        <v>30</v>
      </c>
      <c r="E13" s="186" t="s">
        <v>365</v>
      </c>
      <c r="F13" s="167">
        <v>90000</v>
      </c>
      <c r="G13" s="138">
        <v>2583</v>
      </c>
      <c r="H13" s="138">
        <v>2736</v>
      </c>
      <c r="I13" s="138">
        <v>9753.19</v>
      </c>
      <c r="J13" s="138">
        <v>405</v>
      </c>
      <c r="K13" s="138">
        <f>+G13+H13+I13+J13</f>
        <v>15477.19</v>
      </c>
      <c r="L13" s="187">
        <f>F13-K13</f>
        <v>74522.81</v>
      </c>
      <c r="M13" s="3"/>
    </row>
    <row r="14" spans="1:13" ht="34.5">
      <c r="A14" s="188" t="s">
        <v>71</v>
      </c>
      <c r="B14" s="149"/>
      <c r="C14" s="149"/>
      <c r="D14" s="150"/>
      <c r="E14" s="150"/>
      <c r="F14" s="189">
        <f>SUM(F13:F13)</f>
        <v>90000</v>
      </c>
      <c r="G14" s="167">
        <f>+G13</f>
        <v>2583</v>
      </c>
      <c r="H14" s="138">
        <v>2736</v>
      </c>
      <c r="I14" s="189">
        <f>SUM(I12:I13)</f>
        <v>9753.19</v>
      </c>
      <c r="J14" s="189">
        <f>SUM(J12:J13)</f>
        <v>405</v>
      </c>
      <c r="K14" s="189">
        <f>SUM(K12:K13)</f>
        <v>15477.19</v>
      </c>
      <c r="L14" s="193">
        <f>SUM(L13:L13)</f>
        <v>74522.81</v>
      </c>
      <c r="M14" s="3"/>
    </row>
    <row r="15" spans="1:13" ht="34.5">
      <c r="A15" s="194" t="s">
        <v>247</v>
      </c>
      <c r="B15" s="195"/>
      <c r="C15" s="195"/>
      <c r="D15" s="196"/>
      <c r="E15" s="196"/>
      <c r="F15" s="197">
        <f>+F14</f>
        <v>90000</v>
      </c>
      <c r="G15" s="197">
        <f t="shared" ref="G15:K15" si="0">+G14</f>
        <v>2583</v>
      </c>
      <c r="H15" s="197">
        <f>+H14</f>
        <v>2736</v>
      </c>
      <c r="I15" s="197">
        <f t="shared" si="0"/>
        <v>9753.19</v>
      </c>
      <c r="J15" s="197">
        <f t="shared" si="0"/>
        <v>405</v>
      </c>
      <c r="K15" s="197">
        <f t="shared" si="0"/>
        <v>15477.19</v>
      </c>
      <c r="L15" s="199">
        <f>+L14</f>
        <v>74522.81</v>
      </c>
      <c r="M15" s="3"/>
    </row>
    <row r="16" spans="1:13" ht="17.25">
      <c r="A16" s="200"/>
      <c r="B16" s="201"/>
      <c r="C16" s="201"/>
      <c r="D16" s="150"/>
      <c r="E16" s="150"/>
      <c r="F16" s="190"/>
      <c r="G16" s="192"/>
      <c r="H16" s="192"/>
      <c r="I16" s="190"/>
      <c r="J16" s="202"/>
      <c r="K16" s="190"/>
      <c r="L16" s="190"/>
      <c r="M16" s="3"/>
    </row>
    <row r="17" spans="1:13" ht="17.25">
      <c r="A17" s="148" t="s">
        <v>248</v>
      </c>
      <c r="B17" s="148"/>
      <c r="C17" s="148"/>
      <c r="D17" s="148"/>
      <c r="E17" s="148"/>
      <c r="F17" s="176" t="s">
        <v>249</v>
      </c>
      <c r="G17" s="176"/>
      <c r="H17" s="176"/>
      <c r="I17" s="3"/>
      <c r="J17" s="232" t="s">
        <v>250</v>
      </c>
      <c r="K17" s="232"/>
      <c r="L17" s="232"/>
      <c r="M17" s="232"/>
    </row>
    <row r="18" spans="1:13" ht="17.25">
      <c r="A18" s="172"/>
      <c r="B18" s="148"/>
      <c r="C18" s="148"/>
      <c r="D18" s="148"/>
      <c r="E18" s="148"/>
      <c r="F18" s="148"/>
      <c r="G18" s="174"/>
      <c r="H18" s="174"/>
      <c r="I18" s="174"/>
      <c r="J18" s="174"/>
      <c r="K18" s="174"/>
      <c r="L18" s="174"/>
      <c r="M18" s="175"/>
    </row>
    <row r="19" spans="1:13" ht="17.25">
      <c r="A19" s="15" t="s">
        <v>366</v>
      </c>
      <c r="B19" s="148"/>
      <c r="C19" s="148"/>
      <c r="D19" s="148"/>
      <c r="E19" s="148"/>
      <c r="F19" s="177" t="s">
        <v>252</v>
      </c>
      <c r="G19" s="176"/>
      <c r="H19" s="176"/>
      <c r="I19" s="176"/>
      <c r="J19" s="233" t="s">
        <v>253</v>
      </c>
      <c r="K19" s="233"/>
      <c r="L19" s="233"/>
      <c r="M19" s="233"/>
    </row>
    <row r="20" spans="1:13" ht="17.25">
      <c r="A20" s="148" t="s">
        <v>367</v>
      </c>
      <c r="B20" s="148"/>
      <c r="C20" s="148"/>
      <c r="D20" s="148"/>
      <c r="E20" s="148"/>
      <c r="F20" s="148" t="s">
        <v>255</v>
      </c>
      <c r="G20" s="176"/>
      <c r="H20" s="176"/>
      <c r="I20" s="176"/>
      <c r="J20" s="232" t="s">
        <v>29</v>
      </c>
      <c r="K20" s="232"/>
      <c r="L20" s="232"/>
      <c r="M20" s="232"/>
    </row>
    <row r="21" spans="1:13" ht="17.25">
      <c r="A21" s="200"/>
      <c r="B21" s="201"/>
      <c r="C21" s="201"/>
      <c r="D21" s="150"/>
      <c r="E21" s="150"/>
      <c r="F21" s="190"/>
      <c r="G21" s="192"/>
      <c r="H21" s="192"/>
      <c r="I21" s="190"/>
      <c r="J21" s="202"/>
      <c r="K21" s="190"/>
      <c r="L21" s="190"/>
      <c r="M21" s="3"/>
    </row>
    <row r="22" spans="1:13" ht="17.25">
      <c r="A22" s="200"/>
      <c r="B22" s="201"/>
      <c r="C22" s="201"/>
      <c r="D22" s="150"/>
      <c r="E22" s="150"/>
      <c r="F22" s="190"/>
      <c r="G22" s="192"/>
      <c r="H22" s="192"/>
      <c r="I22" s="190"/>
      <c r="J22" s="202"/>
      <c r="K22" s="190"/>
      <c r="L22" s="190"/>
      <c r="M22" s="3"/>
    </row>
  </sheetData>
  <mergeCells count="5">
    <mergeCell ref="A4:L9"/>
    <mergeCell ref="A11:L11"/>
    <mergeCell ref="J17:M17"/>
    <mergeCell ref="J19:M19"/>
    <mergeCell ref="J20:M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75AE6-C75B-4CB7-84A6-D95F9F4AA792}"/>
</file>

<file path=customXml/itemProps2.xml><?xml version="1.0" encoding="utf-8"?>
<ds:datastoreItem xmlns:ds="http://schemas.openxmlformats.org/officeDocument/2006/customXml" ds:itemID="{A203402E-7035-4B85-BA4C-F0BDB30AB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Rafael Ángel Martínez Soriano</cp:lastModifiedBy>
  <cp:revision/>
  <dcterms:created xsi:type="dcterms:W3CDTF">2020-09-29T19:02:13Z</dcterms:created>
  <dcterms:modified xsi:type="dcterms:W3CDTF">2024-09-19T13:19:19Z</dcterms:modified>
  <cp:category/>
  <cp:contentStatus/>
</cp:coreProperties>
</file>