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INAP enero 2024/"/>
    </mc:Choice>
  </mc:AlternateContent>
  <xr:revisionPtr revIDLastSave="0" documentId="8_{8010875A-C483-4792-AED9-4C84C8036D8F}" xr6:coauthVersionLast="47" xr6:coauthVersionMax="47" xr10:uidLastSave="{00000000-0000-0000-0000-000000000000}"/>
  <bookViews>
    <workbookView xWindow="-120" yWindow="-120" windowWidth="20730" windowHeight="11040" tabRatio="629" activeTab="2" xr2:uid="{00000000-000D-0000-FFFF-FFFF00000000}"/>
  </bookViews>
  <sheets>
    <sheet name="Personal Fijo" sheetId="1" r:id="rId1"/>
    <sheet name="Personal Contratado" sheetId="2" r:id="rId2"/>
    <sheet name="Personal de Vigilancia " sheetId="3" r:id="rId3"/>
  </sheets>
  <definedNames>
    <definedName name="_xlnm.Print_Area" localSheetId="0">'Personal Fijo'!$A$1:$L$210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4" i="3" l="1"/>
  <c r="H24" i="3"/>
  <c r="K23" i="3"/>
  <c r="J23" i="3"/>
  <c r="J24" i="3" s="1"/>
  <c r="I23" i="3"/>
  <c r="I24" i="3" s="1"/>
  <c r="H23" i="3"/>
  <c r="G23" i="3"/>
  <c r="G24" i="3" s="1"/>
  <c r="M22" i="3"/>
  <c r="L22" i="3"/>
  <c r="L21" i="3"/>
  <c r="M21" i="3" s="1"/>
  <c r="L20" i="3"/>
  <c r="M20" i="3" s="1"/>
  <c r="M19" i="3"/>
  <c r="L19" i="3"/>
  <c r="L18" i="3"/>
  <c r="M18" i="3" s="1"/>
  <c r="L17" i="3"/>
  <c r="M17" i="3" s="1"/>
  <c r="M16" i="3"/>
  <c r="L16" i="3"/>
  <c r="L15" i="3"/>
  <c r="L23" i="3" s="1"/>
  <c r="L24" i="3" s="1"/>
  <c r="L14" i="3"/>
  <c r="M14" i="3" s="1"/>
  <c r="M13" i="3"/>
  <c r="L13" i="3"/>
  <c r="M15" i="3" l="1"/>
  <c r="M23" i="3" s="1"/>
  <c r="M24" i="3" s="1"/>
  <c r="H66" i="2" l="1"/>
  <c r="L66" i="2" s="1"/>
  <c r="M66" i="2" s="1"/>
  <c r="L64" i="2"/>
  <c r="M64" i="2" s="1"/>
  <c r="H64" i="2"/>
  <c r="L61" i="2"/>
  <c r="M61" i="2" s="1"/>
  <c r="L60" i="2"/>
  <c r="M60" i="2" s="1"/>
  <c r="K57" i="2"/>
  <c r="J57" i="2"/>
  <c r="G57" i="2"/>
  <c r="I56" i="2"/>
  <c r="H56" i="2"/>
  <c r="L56" i="2" s="1"/>
  <c r="M56" i="2" s="1"/>
  <c r="L55" i="2"/>
  <c r="M55" i="2" s="1"/>
  <c r="H55" i="2"/>
  <c r="I54" i="2"/>
  <c r="I57" i="2" s="1"/>
  <c r="H54" i="2"/>
  <c r="L54" i="2" s="1"/>
  <c r="M54" i="2" s="1"/>
  <c r="M53" i="2"/>
  <c r="L53" i="2"/>
  <c r="H53" i="2"/>
  <c r="H52" i="2"/>
  <c r="H57" i="2" s="1"/>
  <c r="J49" i="2"/>
  <c r="H49" i="2"/>
  <c r="H48" i="2"/>
  <c r="L48" i="2" s="1"/>
  <c r="K45" i="2"/>
  <c r="J45" i="2"/>
  <c r="H45" i="2"/>
  <c r="G45" i="2"/>
  <c r="I44" i="2"/>
  <c r="L44" i="2" s="1"/>
  <c r="M44" i="2" s="1"/>
  <c r="H44" i="2"/>
  <c r="I43" i="2"/>
  <c r="L43" i="2" s="1"/>
  <c r="M43" i="2" s="1"/>
  <c r="H43" i="2"/>
  <c r="I42" i="2"/>
  <c r="L42" i="2" s="1"/>
  <c r="M42" i="2" s="1"/>
  <c r="L41" i="2"/>
  <c r="M41" i="2" s="1"/>
  <c r="I40" i="2"/>
  <c r="L40" i="2" s="1"/>
  <c r="K37" i="2"/>
  <c r="J37" i="2"/>
  <c r="I37" i="2"/>
  <c r="H37" i="2"/>
  <c r="G37" i="2"/>
  <c r="I36" i="2"/>
  <c r="H36" i="2"/>
  <c r="L36" i="2" s="1"/>
  <c r="M36" i="2" s="1"/>
  <c r="L35" i="2"/>
  <c r="M35" i="2" s="1"/>
  <c r="I35" i="2"/>
  <c r="H35" i="2"/>
  <c r="L34" i="2"/>
  <c r="K30" i="2"/>
  <c r="J30" i="2"/>
  <c r="I30" i="2"/>
  <c r="H30" i="2"/>
  <c r="G30" i="2"/>
  <c r="I29" i="2"/>
  <c r="H29" i="2"/>
  <c r="L29" i="2" s="1"/>
  <c r="K26" i="2"/>
  <c r="J26" i="2"/>
  <c r="I26" i="2"/>
  <c r="H26" i="2"/>
  <c r="G26" i="2"/>
  <c r="L25" i="2"/>
  <c r="L26" i="2" s="1"/>
  <c r="H25" i="2"/>
  <c r="K22" i="2"/>
  <c r="K67" i="2" s="1"/>
  <c r="J22" i="2"/>
  <c r="J67" i="2" s="1"/>
  <c r="I22" i="2"/>
  <c r="G22" i="2"/>
  <c r="H21" i="2"/>
  <c r="H22" i="2" s="1"/>
  <c r="K18" i="2"/>
  <c r="J18" i="2"/>
  <c r="I18" i="2"/>
  <c r="H18" i="2"/>
  <c r="G18" i="2"/>
  <c r="I17" i="2"/>
  <c r="H17" i="2"/>
  <c r="L17" i="2" s="1"/>
  <c r="K14" i="2"/>
  <c r="J14" i="2"/>
  <c r="I14" i="2"/>
  <c r="H14" i="2"/>
  <c r="G14" i="2"/>
  <c r="G67" i="2" s="1"/>
  <c r="M13" i="2"/>
  <c r="L12" i="2"/>
  <c r="M12" i="2" s="1"/>
  <c r="L11" i="2"/>
  <c r="M11" i="2" s="1"/>
  <c r="L10" i="2"/>
  <c r="M10" i="2" s="1"/>
  <c r="M14" i="2" s="1"/>
  <c r="I10" i="2"/>
  <c r="L18" i="2" l="1"/>
  <c r="M17" i="2"/>
  <c r="M18" i="2" s="1"/>
  <c r="L49" i="2"/>
  <c r="M49" i="2" s="1"/>
  <c r="M48" i="2"/>
  <c r="H67" i="2"/>
  <c r="L30" i="2"/>
  <c r="M29" i="2"/>
  <c r="M30" i="2" s="1"/>
  <c r="L45" i="2"/>
  <c r="M40" i="2"/>
  <c r="M45" i="2" s="1"/>
  <c r="L37" i="2"/>
  <c r="L14" i="2"/>
  <c r="M25" i="2"/>
  <c r="M26" i="2" s="1"/>
  <c r="I45" i="2"/>
  <c r="I67" i="2" s="1"/>
  <c r="L52" i="2"/>
  <c r="L21" i="2"/>
  <c r="M34" i="2"/>
  <c r="M37" i="2" s="1"/>
  <c r="M21" i="2" l="1"/>
  <c r="M22" i="2" s="1"/>
  <c r="M67" i="2" s="1"/>
  <c r="L22" i="2"/>
  <c r="L67" i="2" s="1"/>
  <c r="L57" i="2"/>
  <c r="M52" i="2"/>
  <c r="M57" i="2" s="1"/>
  <c r="L215" i="1" l="1"/>
  <c r="K203" i="1"/>
  <c r="K112" i="1"/>
  <c r="K196" i="1"/>
  <c r="K195" i="1"/>
  <c r="L90" i="1"/>
  <c r="L203" i="1"/>
  <c r="W68" i="1"/>
  <c r="W110" i="1"/>
  <c r="V110" i="1"/>
  <c r="U110" i="1"/>
  <c r="T110" i="1"/>
  <c r="S110" i="1"/>
  <c r="R110" i="1"/>
  <c r="Q110" i="1"/>
  <c r="H215" i="1" l="1"/>
  <c r="I203" i="1"/>
  <c r="I175" i="1"/>
  <c r="J167" i="1"/>
  <c r="I167" i="1"/>
  <c r="J153" i="1"/>
  <c r="I153" i="1"/>
  <c r="I137" i="1"/>
  <c r="I116" i="1"/>
  <c r="J50" i="1"/>
  <c r="I44" i="1"/>
  <c r="I33" i="1"/>
  <c r="O189" i="1"/>
  <c r="U189" i="1"/>
  <c r="T189" i="1"/>
  <c r="S189" i="1"/>
  <c r="R189" i="1"/>
  <c r="Q189" i="1"/>
  <c r="P189" i="1"/>
  <c r="W20" i="1"/>
  <c r="V20" i="1"/>
  <c r="U20" i="1"/>
  <c r="T20" i="1"/>
  <c r="S20" i="1"/>
  <c r="R20" i="1"/>
  <c r="Q20" i="1"/>
  <c r="W75" i="1"/>
  <c r="V75" i="1"/>
  <c r="U75" i="1"/>
  <c r="T75" i="1"/>
  <c r="S75" i="1"/>
  <c r="R75" i="1"/>
  <c r="Q75" i="1"/>
  <c r="W55" i="1"/>
  <c r="V55" i="1"/>
  <c r="U55" i="1"/>
  <c r="T55" i="1"/>
  <c r="S55" i="1"/>
  <c r="R55" i="1"/>
  <c r="Q55" i="1"/>
  <c r="W60" i="1"/>
  <c r="V60" i="1"/>
  <c r="U60" i="1"/>
  <c r="T60" i="1"/>
  <c r="S60" i="1"/>
  <c r="R60" i="1"/>
  <c r="Q60" i="1"/>
  <c r="K129" i="1"/>
  <c r="L129" i="1"/>
  <c r="G129" i="1"/>
  <c r="H129" i="1"/>
  <c r="W102" i="1"/>
  <c r="V102" i="1"/>
  <c r="U102" i="1"/>
  <c r="T102" i="1"/>
  <c r="S102" i="1"/>
  <c r="R102" i="1"/>
  <c r="Q102" i="1"/>
  <c r="V68" i="1"/>
  <c r="U68" i="1"/>
  <c r="T68" i="1"/>
  <c r="S68" i="1"/>
  <c r="R68" i="1"/>
  <c r="Q68" i="1"/>
  <c r="W163" i="1"/>
  <c r="V163" i="1"/>
  <c r="U163" i="1"/>
  <c r="T163" i="1"/>
  <c r="S163" i="1"/>
  <c r="R163" i="1"/>
  <c r="Q163" i="1"/>
  <c r="K215" i="1"/>
  <c r="I215" i="1"/>
  <c r="G215" i="1"/>
  <c r="F215" i="1"/>
  <c r="J37" i="1" l="1"/>
  <c r="J72" i="1"/>
  <c r="G36" i="1"/>
  <c r="I192" i="1"/>
  <c r="I90" i="1"/>
  <c r="I37" i="1"/>
  <c r="H86" i="1"/>
  <c r="F72" i="1"/>
  <c r="G156" i="1"/>
  <c r="H156" i="1"/>
  <c r="G157" i="1"/>
  <c r="H157" i="1"/>
  <c r="G158" i="1"/>
  <c r="H158" i="1"/>
  <c r="G159" i="1"/>
  <c r="K159" i="1" s="1"/>
  <c r="L159" i="1" s="1"/>
  <c r="G161" i="1"/>
  <c r="H161" i="1"/>
  <c r="G162" i="1"/>
  <c r="H162" i="1"/>
  <c r="G163" i="1"/>
  <c r="H163" i="1"/>
  <c r="G164" i="1"/>
  <c r="H164" i="1"/>
  <c r="G165" i="1"/>
  <c r="H165" i="1"/>
  <c r="G166" i="1"/>
  <c r="H166" i="1"/>
  <c r="F167" i="1"/>
  <c r="G18" i="1"/>
  <c r="K18" i="1" s="1"/>
  <c r="L18" i="1" s="1"/>
  <c r="K163" i="1" l="1"/>
  <c r="L163" i="1" s="1"/>
  <c r="K166" i="1"/>
  <c r="L166" i="1" s="1"/>
  <c r="K164" i="1"/>
  <c r="L164" i="1" s="1"/>
  <c r="K160" i="1"/>
  <c r="L160" i="1" s="1"/>
  <c r="H167" i="1"/>
  <c r="K165" i="1"/>
  <c r="L165" i="1" s="1"/>
  <c r="K162" i="1"/>
  <c r="L162" i="1" s="1"/>
  <c r="K158" i="1"/>
  <c r="L158" i="1" s="1"/>
  <c r="G167" i="1"/>
  <c r="K157" i="1"/>
  <c r="L157" i="1" s="1"/>
  <c r="K161" i="1"/>
  <c r="L161" i="1" s="1"/>
  <c r="K156" i="1"/>
  <c r="L156" i="1" s="1"/>
  <c r="H72" i="1"/>
  <c r="G67" i="1"/>
  <c r="J203" i="1"/>
  <c r="H186" i="1"/>
  <c r="K167" i="1" l="1"/>
  <c r="L167" i="1"/>
  <c r="G68" i="1"/>
  <c r="J68" i="1"/>
  <c r="I72" i="1"/>
  <c r="F68" i="1"/>
  <c r="I68" i="1"/>
  <c r="H37" i="1"/>
  <c r="H41" i="1"/>
  <c r="H183" i="1"/>
  <c r="H43" i="1"/>
  <c r="G71" i="1"/>
  <c r="G72" i="1" s="1"/>
  <c r="H89" i="1"/>
  <c r="H90" i="1" s="1"/>
  <c r="H76" i="1"/>
  <c r="H77" i="1"/>
  <c r="H79" i="1"/>
  <c r="H80" i="1"/>
  <c r="H81" i="1"/>
  <c r="H94" i="1"/>
  <c r="H95" i="1"/>
  <c r="H96" i="1"/>
  <c r="H97" i="1"/>
  <c r="H103" i="1"/>
  <c r="H104" i="1"/>
  <c r="H105" i="1"/>
  <c r="H106" i="1"/>
  <c r="H107" i="1"/>
  <c r="H108" i="1"/>
  <c r="H109" i="1"/>
  <c r="H110" i="1"/>
  <c r="H111" i="1"/>
  <c r="H116" i="1"/>
  <c r="H119" i="1"/>
  <c r="H145" i="1"/>
  <c r="H144" i="1"/>
  <c r="H140" i="1"/>
  <c r="H141" i="1" s="1"/>
  <c r="H120" i="1"/>
  <c r="H121" i="1"/>
  <c r="H122" i="1"/>
  <c r="H123" i="1"/>
  <c r="H124" i="1"/>
  <c r="H125" i="1"/>
  <c r="H126" i="1"/>
  <c r="H127" i="1"/>
  <c r="H128" i="1"/>
  <c r="H130" i="1"/>
  <c r="H131" i="1"/>
  <c r="H132" i="1"/>
  <c r="H133" i="1"/>
  <c r="H134" i="1"/>
  <c r="H135" i="1"/>
  <c r="H136" i="1"/>
  <c r="H179" i="1"/>
  <c r="H180" i="1"/>
  <c r="H181" i="1"/>
  <c r="H182" i="1"/>
  <c r="H184" i="1"/>
  <c r="H187" i="1"/>
  <c r="H196" i="1"/>
  <c r="G11" i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54" i="1"/>
  <c r="G55" i="1"/>
  <c r="G56" i="1"/>
  <c r="G57" i="1"/>
  <c r="K57" i="1" s="1"/>
  <c r="G62" i="1"/>
  <c r="G76" i="1"/>
  <c r="G77" i="1"/>
  <c r="G78" i="1"/>
  <c r="G79" i="1"/>
  <c r="G80" i="1"/>
  <c r="G81" i="1"/>
  <c r="G94" i="1"/>
  <c r="G95" i="1"/>
  <c r="G96" i="1"/>
  <c r="G97" i="1"/>
  <c r="G145" i="1"/>
  <c r="G144" i="1"/>
  <c r="G171" i="1"/>
  <c r="G178" i="1"/>
  <c r="K185" i="1"/>
  <c r="K188" i="1" s="1"/>
  <c r="H67" i="1"/>
  <c r="H68" i="1" s="1"/>
  <c r="G93" i="1"/>
  <c r="G106" i="1"/>
  <c r="G183" i="1"/>
  <c r="L55" i="1" l="1"/>
  <c r="K55" i="1"/>
  <c r="H146" i="1"/>
  <c r="H137" i="1"/>
  <c r="K106" i="1"/>
  <c r="L106" i="1" s="1"/>
  <c r="G99" i="1"/>
  <c r="H99" i="1"/>
  <c r="K71" i="1"/>
  <c r="L71" i="1" s="1"/>
  <c r="L72" i="1" s="1"/>
  <c r="K183" i="1"/>
  <c r="L183" i="1" s="1"/>
  <c r="G132" i="1"/>
  <c r="G123" i="1"/>
  <c r="K132" i="1" l="1"/>
  <c r="L132" i="1" s="1"/>
  <c r="K123" i="1"/>
  <c r="L123" i="1" s="1"/>
  <c r="L57" i="1"/>
  <c r="K97" i="1" l="1"/>
  <c r="F153" i="1"/>
  <c r="H152" i="1"/>
  <c r="G152" i="1"/>
  <c r="F37" i="1"/>
  <c r="K30" i="1"/>
  <c r="K16" i="1"/>
  <c r="L16" i="1" s="1"/>
  <c r="L33" i="1" s="1"/>
  <c r="K13" i="1"/>
  <c r="K152" i="1" l="1"/>
  <c r="L152" i="1" s="1"/>
  <c r="H197" i="1"/>
  <c r="H198" i="1" s="1"/>
  <c r="G197" i="1"/>
  <c r="G196" i="1"/>
  <c r="J192" i="1"/>
  <c r="F192" i="1"/>
  <c r="G151" i="1"/>
  <c r="H151" i="1"/>
  <c r="J112" i="1"/>
  <c r="F112" i="1"/>
  <c r="G111" i="1"/>
  <c r="J90" i="1"/>
  <c r="F90" i="1"/>
  <c r="H21" i="1"/>
  <c r="K21" i="1" l="1"/>
  <c r="K111" i="1"/>
  <c r="L111" i="1" s="1"/>
  <c r="K151" i="1"/>
  <c r="L151" i="1" s="1"/>
  <c r="K197" i="1"/>
  <c r="L197" i="1" s="1"/>
  <c r="K145" i="1"/>
  <c r="L145" i="1" s="1"/>
  <c r="K144" i="1"/>
  <c r="J137" i="1"/>
  <c r="F137" i="1"/>
  <c r="I86" i="1"/>
  <c r="J86" i="1"/>
  <c r="F86" i="1"/>
  <c r="I198" i="1"/>
  <c r="J198" i="1"/>
  <c r="F198" i="1"/>
  <c r="G146" i="1"/>
  <c r="I146" i="1"/>
  <c r="J146" i="1"/>
  <c r="F146" i="1"/>
  <c r="I63" i="1"/>
  <c r="J63" i="1"/>
  <c r="F63" i="1"/>
  <c r="I50" i="1"/>
  <c r="F50" i="1"/>
  <c r="J33" i="1"/>
  <c r="F33" i="1"/>
  <c r="F203" i="1"/>
  <c r="J188" i="1"/>
  <c r="F188" i="1"/>
  <c r="J175" i="1"/>
  <c r="J204" i="1" s="1"/>
  <c r="K204" i="1" s="1"/>
  <c r="L204" i="1" s="1"/>
  <c r="F175" i="1"/>
  <c r="K29" i="1"/>
  <c r="L29" i="1" s="1"/>
  <c r="K26" i="1"/>
  <c r="L26" i="1" s="1"/>
  <c r="K14" i="1"/>
  <c r="G110" i="1"/>
  <c r="K115" i="1"/>
  <c r="K146" i="1" l="1"/>
  <c r="L14" i="1"/>
  <c r="K110" i="1"/>
  <c r="L110" i="1" s="1"/>
  <c r="K67" i="1" l="1"/>
  <c r="L67" i="1" s="1"/>
  <c r="L185" i="1"/>
  <c r="L30" i="1"/>
  <c r="G108" i="1" l="1"/>
  <c r="G49" i="1"/>
  <c r="H49" i="1"/>
  <c r="K108" i="1" l="1"/>
  <c r="L108" i="1" s="1"/>
  <c r="K49" i="1"/>
  <c r="I82" i="1"/>
  <c r="J82" i="1"/>
  <c r="H10" i="1"/>
  <c r="H170" i="1"/>
  <c r="H56" i="1"/>
  <c r="H54" i="1"/>
  <c r="G107" i="1"/>
  <c r="K15" i="1"/>
  <c r="K12" i="1"/>
  <c r="K25" i="1"/>
  <c r="L25" i="1" s="1"/>
  <c r="K27" i="1"/>
  <c r="G89" i="1"/>
  <c r="K23" i="1"/>
  <c r="G41" i="1"/>
  <c r="K41" i="1" s="1"/>
  <c r="K20" i="1"/>
  <c r="K31" i="1"/>
  <c r="G170" i="1"/>
  <c r="K24" i="1"/>
  <c r="K22" i="1"/>
  <c r="G10" i="1"/>
  <c r="G37" i="1"/>
  <c r="G134" i="1"/>
  <c r="K11" i="1"/>
  <c r="H58" i="1" l="1"/>
  <c r="G90" i="1"/>
  <c r="K89" i="1"/>
  <c r="K90" i="1" s="1"/>
  <c r="K107" i="1"/>
  <c r="L107" i="1" s="1"/>
  <c r="K36" i="1"/>
  <c r="K37" i="1" s="1"/>
  <c r="K32" i="1"/>
  <c r="L32" i="1" s="1"/>
  <c r="K19" i="1"/>
  <c r="L19" i="1" s="1"/>
  <c r="K54" i="1"/>
  <c r="K134" i="1"/>
  <c r="K56" i="1"/>
  <c r="L49" i="1"/>
  <c r="K170" i="1"/>
  <c r="L98" i="1" l="1"/>
  <c r="K98" i="1"/>
  <c r="G136" i="1"/>
  <c r="K136" i="1" l="1"/>
  <c r="L136" i="1" s="1"/>
  <c r="F44" i="1"/>
  <c r="G116" i="1" l="1"/>
  <c r="J116" i="1"/>
  <c r="F116" i="1"/>
  <c r="I141" i="1"/>
  <c r="J141" i="1"/>
  <c r="F141" i="1"/>
  <c r="I58" i="1"/>
  <c r="J58" i="1"/>
  <c r="J44" i="1" l="1"/>
  <c r="K116" i="1"/>
  <c r="G187" i="1" l="1"/>
  <c r="G105" i="1"/>
  <c r="L196" i="1"/>
  <c r="L115" i="1"/>
  <c r="L116" i="1" s="1"/>
  <c r="J99" i="1"/>
  <c r="I99" i="1"/>
  <c r="F99" i="1"/>
  <c r="K105" i="1" l="1"/>
  <c r="L105" i="1" s="1"/>
  <c r="K187" i="1"/>
  <c r="L187" i="1" s="1"/>
  <c r="L27" i="1" l="1"/>
  <c r="L23" i="1"/>
  <c r="G184" i="1"/>
  <c r="G85" i="1"/>
  <c r="G86" i="1" s="1"/>
  <c r="G121" i="1"/>
  <c r="G120" i="1"/>
  <c r="K78" i="1"/>
  <c r="L78" i="1" s="1"/>
  <c r="L41" i="1"/>
  <c r="F58" i="1"/>
  <c r="L89" i="1"/>
  <c r="L56" i="1" l="1"/>
  <c r="H191" i="1" l="1"/>
  <c r="H192" i="1" s="1"/>
  <c r="G191" i="1"/>
  <c r="G192" i="1" s="1"/>
  <c r="G186" i="1"/>
  <c r="G181" i="1"/>
  <c r="K184" i="1"/>
  <c r="L184" i="1" s="1"/>
  <c r="G182" i="1"/>
  <c r="K182" i="1" s="1"/>
  <c r="H150" i="1"/>
  <c r="H153" i="1" s="1"/>
  <c r="G150" i="1"/>
  <c r="G153" i="1" s="1"/>
  <c r="G180" i="1"/>
  <c r="H178" i="1"/>
  <c r="H188" i="1" s="1"/>
  <c r="G179" i="1"/>
  <c r="H202" i="1"/>
  <c r="G202" i="1"/>
  <c r="H174" i="1"/>
  <c r="G174" i="1"/>
  <c r="H173" i="1"/>
  <c r="G173" i="1"/>
  <c r="H172" i="1"/>
  <c r="G172" i="1"/>
  <c r="K172" i="1" l="1"/>
  <c r="G198" i="1"/>
  <c r="K198" i="1"/>
  <c r="K173" i="1"/>
  <c r="L173" i="1" s="1"/>
  <c r="K174" i="1"/>
  <c r="L174" i="1" s="1"/>
  <c r="K178" i="1"/>
  <c r="G188" i="1"/>
  <c r="G175" i="1"/>
  <c r="K150" i="1"/>
  <c r="K153" i="1" s="1"/>
  <c r="K180" i="1"/>
  <c r="L180" i="1" s="1"/>
  <c r="L182" i="1"/>
  <c r="K202" i="1"/>
  <c r="L202" i="1" s="1"/>
  <c r="K191" i="1"/>
  <c r="K186" i="1"/>
  <c r="L186" i="1" s="1"/>
  <c r="I181" i="1"/>
  <c r="I188" i="1" s="1"/>
  <c r="K179" i="1"/>
  <c r="L195" i="1" l="1"/>
  <c r="L198" i="1" s="1"/>
  <c r="L191" i="1"/>
  <c r="L192" i="1" s="1"/>
  <c r="K192" i="1"/>
  <c r="L150" i="1"/>
  <c r="L153" i="1" s="1"/>
  <c r="L178" i="1"/>
  <c r="K181" i="1"/>
  <c r="L181" i="1" s="1"/>
  <c r="L172" i="1"/>
  <c r="L179" i="1"/>
  <c r="L188" i="1" l="1"/>
  <c r="K93" i="1"/>
  <c r="K62" i="1"/>
  <c r="K80" i="1"/>
  <c r="L80" i="1" s="1"/>
  <c r="K81" i="1"/>
  <c r="L81" i="1" s="1"/>
  <c r="L13" i="1"/>
  <c r="H201" i="1"/>
  <c r="H203" i="1" s="1"/>
  <c r="F82" i="1" l="1"/>
  <c r="F204" i="1" s="1"/>
  <c r="H171" i="1" l="1"/>
  <c r="H175" i="1" s="1"/>
  <c r="K171" i="1" l="1"/>
  <c r="K175" i="1" s="1"/>
  <c r="L171" i="1" l="1"/>
  <c r="L20" i="1" l="1"/>
  <c r="G104" i="1"/>
  <c r="L24" i="1"/>
  <c r="G135" i="1"/>
  <c r="L22" i="1"/>
  <c r="G43" i="1"/>
  <c r="H75" i="1"/>
  <c r="H82" i="1" s="1"/>
  <c r="G75" i="1"/>
  <c r="H28" i="1"/>
  <c r="H33" i="1" s="1"/>
  <c r="G42" i="1"/>
  <c r="K42" i="1" s="1"/>
  <c r="L42" i="1" s="1"/>
  <c r="G140" i="1"/>
  <c r="K28" i="1" l="1"/>
  <c r="L28" i="1" s="1"/>
  <c r="K135" i="1"/>
  <c r="L135" i="1" s="1"/>
  <c r="K43" i="1"/>
  <c r="L43" i="1" s="1"/>
  <c r="K140" i="1"/>
  <c r="K141" i="1" s="1"/>
  <c r="G141" i="1"/>
  <c r="K104" i="1"/>
  <c r="K75" i="1"/>
  <c r="L75" i="1" s="1"/>
  <c r="L104" i="1" l="1"/>
  <c r="L140" i="1"/>
  <c r="L141" i="1" s="1"/>
  <c r="L144" i="1"/>
  <c r="L146" i="1" s="1"/>
  <c r="L21" i="1" l="1"/>
  <c r="L134" i="1" l="1"/>
  <c r="L15" i="1" l="1"/>
  <c r="L97" i="1"/>
  <c r="L31" i="1" l="1"/>
  <c r="G133" i="1" l="1"/>
  <c r="K133" i="1" l="1"/>
  <c r="L133" i="1" s="1"/>
  <c r="H61" i="1" l="1"/>
  <c r="H63" i="1" s="1"/>
  <c r="G61" i="1"/>
  <c r="G63" i="1" s="1"/>
  <c r="G131" i="1"/>
  <c r="G130" i="1"/>
  <c r="G127" i="1"/>
  <c r="G125" i="1"/>
  <c r="G124" i="1"/>
  <c r="G122" i="1"/>
  <c r="G119" i="1"/>
  <c r="G126" i="1"/>
  <c r="G128" i="1"/>
  <c r="K121" i="1"/>
  <c r="G201" i="1"/>
  <c r="H48" i="1"/>
  <c r="H50" i="1" s="1"/>
  <c r="G48" i="1"/>
  <c r="G47" i="1"/>
  <c r="G109" i="1"/>
  <c r="G53" i="1"/>
  <c r="G103" i="1"/>
  <c r="H102" i="1"/>
  <c r="H112" i="1" s="1"/>
  <c r="G102" i="1"/>
  <c r="H40" i="1"/>
  <c r="H44" i="1" s="1"/>
  <c r="G40" i="1"/>
  <c r="G44" i="1" s="1"/>
  <c r="L36" i="1"/>
  <c r="L37" i="1" s="1"/>
  <c r="G50" i="1" l="1"/>
  <c r="H204" i="1"/>
  <c r="G33" i="1"/>
  <c r="K17" i="1"/>
  <c r="L17" i="1" s="1"/>
  <c r="K130" i="1"/>
  <c r="L130" i="1" s="1"/>
  <c r="G112" i="1"/>
  <c r="K127" i="1"/>
  <c r="L127" i="1" s="1"/>
  <c r="K131" i="1"/>
  <c r="L131" i="1" s="1"/>
  <c r="K128" i="1"/>
  <c r="L128" i="1" s="1"/>
  <c r="G137" i="1"/>
  <c r="K201" i="1"/>
  <c r="G203" i="1"/>
  <c r="K77" i="1"/>
  <c r="L77" i="1" s="1"/>
  <c r="G82" i="1"/>
  <c r="G58" i="1"/>
  <c r="K47" i="1"/>
  <c r="K94" i="1"/>
  <c r="K53" i="1"/>
  <c r="L54" i="1"/>
  <c r="K95" i="1"/>
  <c r="L95" i="1" s="1"/>
  <c r="L79" i="1"/>
  <c r="K96" i="1"/>
  <c r="K40" i="1"/>
  <c r="K44" i="1" s="1"/>
  <c r="K76" i="1"/>
  <c r="L76" i="1" s="1"/>
  <c r="K85" i="1"/>
  <c r="K61" i="1"/>
  <c r="K63" i="1" s="1"/>
  <c r="K66" i="1"/>
  <c r="K48" i="1"/>
  <c r="L48" i="1" s="1"/>
  <c r="L170" i="1"/>
  <c r="L175" i="1" s="1"/>
  <c r="K10" i="1"/>
  <c r="L10" i="1" s="1"/>
  <c r="L11" i="1"/>
  <c r="L93" i="1"/>
  <c r="L12" i="1"/>
  <c r="I119" i="1"/>
  <c r="I124" i="1"/>
  <c r="K124" i="1" s="1"/>
  <c r="L62" i="1"/>
  <c r="I103" i="1"/>
  <c r="K103" i="1" s="1"/>
  <c r="L103" i="1" s="1"/>
  <c r="I120" i="1"/>
  <c r="K120" i="1" s="1"/>
  <c r="I126" i="1"/>
  <c r="K126" i="1" s="1"/>
  <c r="I122" i="1"/>
  <c r="K122" i="1" s="1"/>
  <c r="I102" i="1"/>
  <c r="I125" i="1"/>
  <c r="I112" i="1" l="1"/>
  <c r="L66" i="1"/>
  <c r="L68" i="1" s="1"/>
  <c r="K68" i="1"/>
  <c r="L82" i="1"/>
  <c r="G204" i="1"/>
  <c r="L85" i="1"/>
  <c r="L86" i="1" s="1"/>
  <c r="K86" i="1"/>
  <c r="K125" i="1"/>
  <c r="L125" i="1" s="1"/>
  <c r="K119" i="1"/>
  <c r="L119" i="1" s="1"/>
  <c r="L47" i="1"/>
  <c r="L50" i="1" s="1"/>
  <c r="K50" i="1"/>
  <c r="L201" i="1"/>
  <c r="K33" i="1"/>
  <c r="K102" i="1"/>
  <c r="L61" i="1"/>
  <c r="L63" i="1" s="1"/>
  <c r="K82" i="1"/>
  <c r="K109" i="1"/>
  <c r="L126" i="1"/>
  <c r="K58" i="1"/>
  <c r="L40" i="1"/>
  <c r="L44" i="1" s="1"/>
  <c r="L122" i="1"/>
  <c r="L96" i="1"/>
  <c r="K99" i="1"/>
  <c r="L124" i="1"/>
  <c r="L120" i="1"/>
  <c r="L121" i="1"/>
  <c r="L53" i="1"/>
  <c r="L58" i="1" s="1"/>
  <c r="L94" i="1"/>
  <c r="I204" i="1" l="1"/>
  <c r="K137" i="1"/>
  <c r="L102" i="1"/>
  <c r="L137" i="1"/>
  <c r="L109" i="1"/>
  <c r="L99" i="1"/>
  <c r="L112" i="1" l="1"/>
  <c r="K72" i="1"/>
</calcChain>
</file>

<file path=xl/sharedStrings.xml><?xml version="1.0" encoding="utf-8"?>
<sst xmlns="http://schemas.openxmlformats.org/spreadsheetml/2006/main" count="1367" uniqueCount="355">
  <si>
    <t>Proyecto 
0</t>
  </si>
  <si>
    <t>Actividad: 0001</t>
  </si>
  <si>
    <t>Cuenta 2.1.1.1.0.1</t>
  </si>
  <si>
    <t>Fondo:
0100</t>
  </si>
  <si>
    <t>No.</t>
  </si>
  <si>
    <t>Servidor Público</t>
  </si>
  <si>
    <t>Cargo</t>
  </si>
  <si>
    <t>Estatus</t>
  </si>
  <si>
    <t>AFP</t>
  </si>
  <si>
    <t>SFS</t>
  </si>
  <si>
    <t>ISR</t>
  </si>
  <si>
    <t>CRISTIAN SÁNCHEZ REYES</t>
  </si>
  <si>
    <t>DIRECTOR GENERAL</t>
  </si>
  <si>
    <t xml:space="preserve">FUNCIONARIO DE LIBRE NOMBRAMIENTO Y REMOCIÓN </t>
  </si>
  <si>
    <t>SERVIDOR PÚBLICO NOMBRADO</t>
  </si>
  <si>
    <t>DRIADES NAYADE FERRERAS GOMEZ</t>
  </si>
  <si>
    <t>RAI</t>
  </si>
  <si>
    <t>SERVIDOR PÚBLICO DE CARRERA</t>
  </si>
  <si>
    <t>ROSA LINDA PEREZ MEDRANO</t>
  </si>
  <si>
    <t>LUZ MARIA BATISTA GALVAN</t>
  </si>
  <si>
    <t>COORDINADORA CAPAC. Y DESARROLLO</t>
  </si>
  <si>
    <t>AUXILIAR ADMINISTRATIVO I</t>
  </si>
  <si>
    <t>ROSA CAMILA RIVERA ACOSTA</t>
  </si>
  <si>
    <t>SUB DIRECTORA</t>
  </si>
  <si>
    <t>JACQUELINE ALTAGRACIA RAMOS CONCEPCION</t>
  </si>
  <si>
    <t>MIGUEL ANGEL BONIFACIO PEÑA</t>
  </si>
  <si>
    <t>REALIZADOR AUDIOVISUAL</t>
  </si>
  <si>
    <t>SUSANA DURAN SANCHEZ</t>
  </si>
  <si>
    <t>RECEPCIONISTA</t>
  </si>
  <si>
    <t>FATIMA DEL ROSARIO MESA BATISTA</t>
  </si>
  <si>
    <t>CLARIVEL CASTRO</t>
  </si>
  <si>
    <t>ENC. DPTO. DE RECURSOS HUMANO</t>
  </si>
  <si>
    <t>ANALISTA DE RECURSOS HUMANOS</t>
  </si>
  <si>
    <t>DEBRA STEPHANIE HERNANDEZ MORALES</t>
  </si>
  <si>
    <t>LLUMERQUI ANTONIO LEDESMA DIAZ</t>
  </si>
  <si>
    <t>MENSAJERO EXTERNO</t>
  </si>
  <si>
    <t>ALTAGRACIA SVELTRINA GARCIA SICARD DE DIAZ</t>
  </si>
  <si>
    <t>ENC. DEPTO. JURIDICO</t>
  </si>
  <si>
    <t>MANUEL ANTONIO BAUTISTA MEJIA</t>
  </si>
  <si>
    <t>AUXILIAR LEGAL</t>
  </si>
  <si>
    <t>ELIZABETH ANJINETH TRONCOSO FIGUEROA</t>
  </si>
  <si>
    <t>ABOGADO (A) I</t>
  </si>
  <si>
    <t>CATALINA FELIZ TERRERO</t>
  </si>
  <si>
    <t>ENC. ADMINISTRATIVO Y FINANCIERO</t>
  </si>
  <si>
    <t>KATHIA VELEZ RAMIREZ</t>
  </si>
  <si>
    <t>SOPORTE ADMINISTRATIVO</t>
  </si>
  <si>
    <t>ABRAHAN FRANCISCO COMARAZAMY FLORENTINO</t>
  </si>
  <si>
    <t>ENC. SECCION DE SERVICIO GENERALES</t>
  </si>
  <si>
    <t xml:space="preserve">CARLOS JESUS ALMEYDA CALCAÑO </t>
  </si>
  <si>
    <t>ELECTRICISTA</t>
  </si>
  <si>
    <t>ANDRES RIVAS</t>
  </si>
  <si>
    <t>CHOFER</t>
  </si>
  <si>
    <t>ANTONIO VENTURA</t>
  </si>
  <si>
    <t>REGINA JIMENEZ DE LA CRUZ</t>
  </si>
  <si>
    <t>CONSERJE</t>
  </si>
  <si>
    <t>SERVIDOR PÚBLISO DE CARRERA</t>
  </si>
  <si>
    <t>ANA HILDA RAMIREZ MELLA</t>
  </si>
  <si>
    <t>HERMINIA ENCARNACION ROSARIO</t>
  </si>
  <si>
    <t>ELENA FLORENTINO</t>
  </si>
  <si>
    <t>YAJAHIRA GARCIA CLETO</t>
  </si>
  <si>
    <t xml:space="preserve">CONSERJE </t>
  </si>
  <si>
    <t>JOSE GALAN ROSARIO</t>
  </si>
  <si>
    <t>ALEX MILLER BAEZ URIBE</t>
  </si>
  <si>
    <t>División de Contabilidad</t>
  </si>
  <si>
    <t>División Contabilidad</t>
  </si>
  <si>
    <t>ALFONSO PEREZ Y PEREZ</t>
  </si>
  <si>
    <t>ENC. DIVISION DE CONTABILIDAD</t>
  </si>
  <si>
    <t>EMILIANO DEL ROSARIO GENAO</t>
  </si>
  <si>
    <t>CONTADOR</t>
  </si>
  <si>
    <t>ALBA IRIS PEÑA MARRERO</t>
  </si>
  <si>
    <t>KEICI ORTIZ BATISTA</t>
  </si>
  <si>
    <t>MARIA TERESA LEON PAULINO DE RODRIGUEZ</t>
  </si>
  <si>
    <t>ALEXANDRA IRONIA LIBERATO RODRIGUEZ</t>
  </si>
  <si>
    <t>ENC.DIV.DESAROLLO INSTITUCIONAL Y CALIDAD EN LA GESTION</t>
  </si>
  <si>
    <t>CRONNY MABEL PEREZ  PEREZ</t>
  </si>
  <si>
    <t>CHEEDY JIOWETHER JAMES</t>
  </si>
  <si>
    <t>ANGEL WANDER MOREZUX FULCAR</t>
  </si>
  <si>
    <t>ADMINISTRADOR DE RED</t>
  </si>
  <si>
    <t>RAFAEL ANTONIO TAVAREZ ROSADO</t>
  </si>
  <si>
    <t>WEB MASTER</t>
  </si>
  <si>
    <t>PORFIRIO ANTONIO RODRIGUEZ GOMEZ</t>
  </si>
  <si>
    <t>SOPORTE TECNICO</t>
  </si>
  <si>
    <t>REVISADO POR:</t>
  </si>
  <si>
    <t>APROBADO POR:</t>
  </si>
  <si>
    <t>Dirección General</t>
  </si>
  <si>
    <t>Sección de Servicios Generales</t>
  </si>
  <si>
    <t>Sección de Compras y Contrataciones</t>
  </si>
  <si>
    <t>UE:
0002</t>
  </si>
  <si>
    <t>KELVIN REVI ALMANZAR</t>
  </si>
  <si>
    <t>CHOFER DEL DIRECTOR</t>
  </si>
  <si>
    <t>SACHARY LORENZO MERCEDES</t>
  </si>
  <si>
    <t>ANGEL EDUARDO FAMILIA JIMENEZ</t>
  </si>
  <si>
    <t>SARAH STEFFANY TORRES GOMEZ</t>
  </si>
  <si>
    <t>SECRETARIA DEL DIRECTOR</t>
  </si>
  <si>
    <t>SUB-DIRECTOR</t>
  </si>
  <si>
    <t>ASISTENTE DEL DIRECTOR</t>
  </si>
  <si>
    <t>SONIA ESTHER LOPEZ PEREZ</t>
  </si>
  <si>
    <t>CONTADOR (A)</t>
  </si>
  <si>
    <t>GABRIEL LEBRON</t>
  </si>
  <si>
    <t>TECNICO DE COMPRAS</t>
  </si>
  <si>
    <t>SRA. CATALINA FELIZ TERRERO</t>
  </si>
  <si>
    <t>SR. CRISTIAN SANCHEZ REYES</t>
  </si>
  <si>
    <t>SONIA CASTILLO GERALDO</t>
  </si>
  <si>
    <t>AUXILIAR ADMINISTRATIVO 1</t>
  </si>
  <si>
    <t>MARIA ISABEL JIMENEZ CASTRO</t>
  </si>
  <si>
    <t>SECRETARIA I</t>
  </si>
  <si>
    <t>BERONICA BONILLA</t>
  </si>
  <si>
    <t>AUXILIAR ADMINISTRATIVO (A)</t>
  </si>
  <si>
    <t>SHAMIR ENMANUEL MEDINA GUZMAN</t>
  </si>
  <si>
    <t>WILKANIA YASSIEL PEÑA ROJAS</t>
  </si>
  <si>
    <t>SANTA TERESA LOPEZ FELIZ</t>
  </si>
  <si>
    <t>LEONCIO JIMENEZ ORTIZ</t>
  </si>
  <si>
    <t>ASESOR FINANCIERO</t>
  </si>
  <si>
    <t>LESLIE SIRAHIDEE UREÑA MELLA</t>
  </si>
  <si>
    <t>ASISTENTE DE LA SUBDIRECCION</t>
  </si>
  <si>
    <t>RAFAEL ANGEL MARTINEZ SORIANO</t>
  </si>
  <si>
    <t>TECNICO EN PROGRAMACION</t>
  </si>
  <si>
    <t>JERSON RIVERA FIGUEREO</t>
  </si>
  <si>
    <t>SUPERVISOR DE ALMACEN Y SUMINISTROS</t>
  </si>
  <si>
    <t>BEATRIZ TERESA ARIZA CORONADO</t>
  </si>
  <si>
    <t>ASESOR COMUNICACIÓN</t>
  </si>
  <si>
    <t>División de Extensiones</t>
  </si>
  <si>
    <t>GIANNA  DE JESUS ORTIZ ZACARIAS</t>
  </si>
  <si>
    <t>ASESORA</t>
  </si>
  <si>
    <t>NARCISO JIMENEZ DE LOS SANTOS</t>
  </si>
  <si>
    <t>AUXILIAR COORDINANCION VIRTUAL</t>
  </si>
  <si>
    <t>ARLET NATIVIDAD REYES ROJAS</t>
  </si>
  <si>
    <t>GESTOR DE REDES SOCIALES</t>
  </si>
  <si>
    <t>Departamento de Comunicaciones</t>
  </si>
  <si>
    <t>Departamento de Recursos Humanos</t>
  </si>
  <si>
    <t xml:space="preserve">Departamento Jurídico </t>
  </si>
  <si>
    <t>Departamento Administrativo Financiero</t>
  </si>
  <si>
    <t>Almacen</t>
  </si>
  <si>
    <t>Departamento de Planificación y Desarrollo</t>
  </si>
  <si>
    <t>División de Desarrollo Institucional y Calidad en la Gestión</t>
  </si>
  <si>
    <t>Sub-Programa 
02</t>
  </si>
  <si>
    <t>ERICKA LORENZO DE LA ROSA</t>
  </si>
  <si>
    <t>ELAINY LESERCY GARCIA SOTO</t>
  </si>
  <si>
    <t>ASISTENTE EJECUTIVA</t>
  </si>
  <si>
    <t>División Administrativa</t>
  </si>
  <si>
    <t>NICOLAS SALAS GRAJALES</t>
  </si>
  <si>
    <t>AUXILIAR ADMINISTRATIVO</t>
  </si>
  <si>
    <t>ANGEL PASTOR DE JESUS MORENO GARCIA</t>
  </si>
  <si>
    <t>ASESOR</t>
  </si>
  <si>
    <t>CESAR JOEL PERALTA SUERO</t>
  </si>
  <si>
    <t>IAN CRISTIAN SOTO FELIX</t>
  </si>
  <si>
    <t>PRICILA ROMERO DIAZ</t>
  </si>
  <si>
    <t>Actividad: 0002</t>
  </si>
  <si>
    <t>ELVINALISA DEL CARMEN ALMONTE REODRIGUEZ</t>
  </si>
  <si>
    <t>ASESOR ACADEMICO</t>
  </si>
  <si>
    <t>JENCY IVERSON CARABALLO GUZMAN</t>
  </si>
  <si>
    <t>BERTHA LIDIA ESPINOSA PEREZ</t>
  </si>
  <si>
    <t>ENC. DIVISION DE GESTION DE ADMISION ACADEMICA</t>
  </si>
  <si>
    <t>LEA PAULINO MORALES</t>
  </si>
  <si>
    <t>COORDINADOR ACADEMICO</t>
  </si>
  <si>
    <t>RUDELANIA FRIAS NIVAR</t>
  </si>
  <si>
    <t>AUXILIAR ACADEMICO</t>
  </si>
  <si>
    <t>PEDRO MICHAEL FIGUEROA</t>
  </si>
  <si>
    <t>NANCY MIGUELINA DRULLARD FELIZ</t>
  </si>
  <si>
    <t>COORDINADORA DE ADIESTRAMIENTO</t>
  </si>
  <si>
    <t>ANA PATRICIA CASTRO MENDOZA</t>
  </si>
  <si>
    <t>ALBERT MANUEL FIGUEREO RINCON</t>
  </si>
  <si>
    <t>MIRIAM CAMBERO MARTE</t>
  </si>
  <si>
    <t>ENC. DIVISION ADMISION Y REGISTRO ACADEMICO</t>
  </si>
  <si>
    <t>ISAAC ESPINOSA GUZMAN</t>
  </si>
  <si>
    <t>RIXI ALONDRA MELO AQUINO</t>
  </si>
  <si>
    <t>DEILIN RICARDO MATOS CARRAS</t>
  </si>
  <si>
    <t>JUMARI ISAMAL ACEVEDO JIMENEZ</t>
  </si>
  <si>
    <t>PAOLA SCARLA DIAZ ROSARIO</t>
  </si>
  <si>
    <t>CARLOS MANUEL SANTOS</t>
  </si>
  <si>
    <t>ENC. DIVISION DE EXTENCIONES</t>
  </si>
  <si>
    <t>ROGELIA RUBIO CUEVAS</t>
  </si>
  <si>
    <t>EURIDICE WALKIRIA DIAZ LIRANZO</t>
  </si>
  <si>
    <t xml:space="preserve">AUXILIAR ADMINISTRATIVO </t>
  </si>
  <si>
    <t>División de Desarrollo Curricular y Docente</t>
  </si>
  <si>
    <t>LEOPOLDO FIDEL GRULLON GUZMAN</t>
  </si>
  <si>
    <t>SOPORTE USUARIO I</t>
  </si>
  <si>
    <t>ALEXANDER RAMOS PEREZ</t>
  </si>
  <si>
    <t>SOPORTE INFORMATICO</t>
  </si>
  <si>
    <t xml:space="preserve">ESTHER WONG ALCANTARA </t>
  </si>
  <si>
    <t>ENC. DEPARTAMENTO ACREDITACION</t>
  </si>
  <si>
    <t>RHINA YOMIRA PEÑA BELLO</t>
  </si>
  <si>
    <t>JUANA MARIA RODRIGUEZ GARCIA</t>
  </si>
  <si>
    <t>JOSE AMAURIS NOBLE JIMENEZ</t>
  </si>
  <si>
    <t>TECNICO ADMINISTRATIVO</t>
  </si>
  <si>
    <t>ASISTENTE DE LA DIRECCION GENERAL</t>
  </si>
  <si>
    <t>JUAN FRANCISCO CAMBUMBA PUELLO</t>
  </si>
  <si>
    <t>JONATHAN FRANCISCO CORNIELLE HIDALGO</t>
  </si>
  <si>
    <t>RICARDO PÉREZ PIMENTEL</t>
  </si>
  <si>
    <t>IVIS NEWILL MONTERO MATOS</t>
  </si>
  <si>
    <t>PAMELA ARACHE</t>
  </si>
  <si>
    <t>EDWARD MARTINEZ POZO</t>
  </si>
  <si>
    <t>VICTOR ALFONSO MORILLO GONZALEZ</t>
  </si>
  <si>
    <t>JOSTHIN DARIEL ACOSTA MATOS</t>
  </si>
  <si>
    <t>ASISTENTE DEL SUBDIRECTOR</t>
  </si>
  <si>
    <t>Genero</t>
  </si>
  <si>
    <t>ENC. DIVISION DE TECNOLOGIAS DE LA INFORMACION Y COMUNICACION</t>
  </si>
  <si>
    <t>ENC. INTERINA DEPTO. DE DESARROLLO INSTITUCIONAL Y CALIDAD</t>
  </si>
  <si>
    <t>M</t>
  </si>
  <si>
    <t>F</t>
  </si>
  <si>
    <t>SADAN SEBASTIAN SURIEL DELORBE</t>
  </si>
  <si>
    <t>BRAILIN YOAN FELIZ</t>
  </si>
  <si>
    <t>RUT SOLANGE GUZMAN ADAMES</t>
  </si>
  <si>
    <t xml:space="preserve">                              PREPARADO POR:</t>
  </si>
  <si>
    <t>ENC. ADMINISTRATIVO FINANCIERO</t>
  </si>
  <si>
    <t>DAF: 01</t>
  </si>
  <si>
    <t>Sub Capitulo: 01</t>
  </si>
  <si>
    <t>Capitulo: 0221</t>
  </si>
  <si>
    <t>UE: 0002</t>
  </si>
  <si>
    <t>Programa: 17</t>
  </si>
  <si>
    <t>Sub Programa: 02</t>
  </si>
  <si>
    <t>Proyecto: 0</t>
  </si>
  <si>
    <t>Cuenta: 2.1.1.1.0.1</t>
  </si>
  <si>
    <t>Fondo: 0100</t>
  </si>
  <si>
    <t>Ingreso Bruto</t>
  </si>
  <si>
    <t>Otros Desc.</t>
  </si>
  <si>
    <t>Total Desc.</t>
  </si>
  <si>
    <t>Neto</t>
  </si>
  <si>
    <t>Total General:</t>
  </si>
  <si>
    <t>Sub Total:</t>
  </si>
  <si>
    <t>Sub-Capitulo: 01</t>
  </si>
  <si>
    <t>JOSE LUIS VASQUEZ MILIANO</t>
  </si>
  <si>
    <t>YASAIRA ENCARNACION LARA</t>
  </si>
  <si>
    <t>DEURI LARA SUAREZ</t>
  </si>
  <si>
    <t>MARTIN APOLONIO SANCHEZ ARTILES</t>
  </si>
  <si>
    <t>ANA LUISA ROMERO</t>
  </si>
  <si>
    <t>ANALISTA DE DESARROLLO INSTITUCIONAL</t>
  </si>
  <si>
    <t>JULANY VALENTINA CUESTA GUZMAN</t>
  </si>
  <si>
    <t>COORDINADOR TECNICO GRAL.</t>
  </si>
  <si>
    <t>DOMINGA REYNOSO</t>
  </si>
  <si>
    <t>Sección de Libre Acceso a la información</t>
  </si>
  <si>
    <t>División de Formulacion, Monitoreo y Evaluacion de Planes, Programas y Proyectos</t>
  </si>
  <si>
    <t>Sección de Presupuesto</t>
  </si>
  <si>
    <t xml:space="preserve">Departamento de Formación Docente </t>
  </si>
  <si>
    <t xml:space="preserve">Departamento de Investigación e Innovación </t>
  </si>
  <si>
    <t>Departamento Tecnico Academico</t>
  </si>
  <si>
    <r>
      <t xml:space="preserve">BIENVENIDO ROSARIO CEBALLOS </t>
    </r>
    <r>
      <rPr>
        <i/>
        <sz val="12"/>
        <color rgb="FF000000"/>
        <rFont val="Segoe UI "/>
      </rPr>
      <t>(Santiago de los Caballeros)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</si>
  <si>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</si>
  <si>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</si>
  <si>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</si>
  <si>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r>
      <t xml:space="preserve">BELLANIRIS SANTOS REYES </t>
    </r>
    <r>
      <rPr>
        <i/>
        <sz val="12"/>
        <color rgb="FF000000"/>
        <rFont val="Segoe UI "/>
      </rPr>
      <t>(La Vega)</t>
    </r>
  </si>
  <si>
    <r>
      <t xml:space="preserve">YORCITO MATOS SANTOS </t>
    </r>
    <r>
      <rPr>
        <i/>
        <sz val="12"/>
        <color rgb="FF000000"/>
        <rFont val="Segoe UI "/>
      </rPr>
      <t>(Baní)</t>
    </r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</si>
  <si>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</si>
  <si>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Departamento de Recursos Formativos Digitales</t>
  </si>
  <si>
    <t>División de Admisión e Información</t>
  </si>
  <si>
    <t>División de Coordinación de Profesionali</t>
  </si>
  <si>
    <t>ALEXANDRA ACOSTA</t>
  </si>
  <si>
    <t>HILDA ARASELIS CASTRO HUGGINS</t>
  </si>
  <si>
    <t>ANALISTA DE ACREDITACION Y CERTIFICACION</t>
  </si>
  <si>
    <t>HEIDI CAROLINA DE LA CRUZ</t>
  </si>
  <si>
    <t>AURELINA ROJAS</t>
  </si>
  <si>
    <t>ANTHONY BURGOS SUAREZ</t>
  </si>
  <si>
    <t>JUANA ELENA RODRIGUEZ VASQUEZ</t>
  </si>
  <si>
    <t xml:space="preserve">                                      SR. Llumerqui Antonio Ledesma Díaz</t>
  </si>
  <si>
    <t xml:space="preserve">                                     AUXILIAR ADMINISTRATIVO</t>
  </si>
  <si>
    <t>JOSMAIRY ESTEFANIA MONTOLIO PEREZ</t>
  </si>
  <si>
    <t>OTRO DESC</t>
  </si>
  <si>
    <t>TOTAL INGRESOS</t>
  </si>
  <si>
    <t>TOTAL DESC</t>
  </si>
  <si>
    <t>TOTAL NETO</t>
  </si>
  <si>
    <t>Departamento de Tecnologías de la información y Comunicación</t>
  </si>
  <si>
    <t xml:space="preserve">TOTALES </t>
  </si>
  <si>
    <t>INSTITUTO NACIONAL DE ADMINISTRACIÓN PÚBLICA 
(INAP)
Nomina de Personal Fijo, correspondiente al mes de enero 2024</t>
  </si>
  <si>
    <t xml:space="preserve">DEILIN MATOS </t>
  </si>
  <si>
    <t>NF</t>
  </si>
  <si>
    <t>NI</t>
  </si>
  <si>
    <t>TOTALES</t>
  </si>
  <si>
    <t>FIJO totales 2024</t>
  </si>
  <si>
    <t xml:space="preserve">INTERINO totales </t>
  </si>
  <si>
    <t>WINSTON RAFAEL CABRERA ENCARNACION</t>
  </si>
  <si>
    <t>AYUDANTE DE MATENIMIENTO</t>
  </si>
  <si>
    <t>ENCARADA FORMULACION MONITOREO Y EVALUACION PPP</t>
  </si>
  <si>
    <t>INSTITUTO NACIONAL DE ADMINISTRACIÓN PÚBLICA 
(INAP)
Nomina de Personal Contratado con Carácter Temporal, correspondientes al mes de enero 2024</t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</si>
  <si>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</si>
  <si>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</si>
  <si>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</si>
  <si>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</si>
  <si>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</si>
  <si>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</si>
  <si>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</si>
  <si>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</si>
  <si>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01/10/2022- 01/04/2023</t>
  </si>
  <si>
    <t>ARMANDO JOSE RABASSA ROSARIO</t>
  </si>
  <si>
    <t>DISEÑADOR GRAFICO</t>
  </si>
  <si>
    <t>FERLYN JOSE CRUZ OLIVA</t>
  </si>
  <si>
    <t>TECNICO DE COMUNICACIONES</t>
  </si>
  <si>
    <t>01/12/2022- 01/06/2023</t>
  </si>
  <si>
    <t xml:space="preserve">                           </t>
  </si>
  <si>
    <t>DIANA STEFANY MARCANO TAVAREZ</t>
  </si>
  <si>
    <t>ENC. RECURSOS HUMANOS</t>
  </si>
  <si>
    <t>03/09/2022- 03/03/2023</t>
  </si>
  <si>
    <t>Division de Formulacion, Monitoreo y Evaluacion de Planes y Programas y Proyectos</t>
  </si>
  <si>
    <t>MANUEL MONEGRO INFANTE</t>
  </si>
  <si>
    <t>01/08/2022- 01/02/2023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</si>
  <si>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</si>
  <si>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</si>
  <si>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</si>
  <si>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</si>
  <si>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</si>
  <si>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</si>
  <si>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</si>
  <si>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</si>
  <si>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</si>
  <si>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</si>
  <si>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</si>
  <si>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</si>
  <si>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</si>
  <si>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</si>
  <si>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</si>
  <si>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MARIA CEPEDA HERNANDEZ</t>
  </si>
  <si>
    <t>01/10/2023-01/3/2024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</si>
  <si>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</si>
  <si>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</si>
  <si>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</si>
  <si>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</si>
  <si>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</si>
  <si>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</si>
  <si>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</si>
  <si>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</si>
  <si>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</si>
  <si>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</si>
  <si>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</si>
  <si>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</si>
  <si>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</si>
  <si>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</si>
  <si>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</si>
  <si>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BRAULIO RAFAEL JIMENEZ VELEZ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</si>
  <si>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</si>
  <si>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</si>
  <si>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</si>
  <si>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</si>
  <si>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</si>
  <si>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>ENCARGADO DIVISION REGISTRO Y ADMISION</t>
  </si>
  <si>
    <t xml:space="preserve">                                          SR. Llumerqui Antonio Ledesma Díaz</t>
  </si>
  <si>
    <t xml:space="preserve">                           AUXILIAR ADMINISTRATIVO</t>
  </si>
  <si>
    <t>INSTITUTO NACIONAL DE ADMINISTRACIÓN PÚBLICA 
(INAP)
Nomina de Personal de Vigilancia, correspondiente al mes de enero 2024</t>
  </si>
  <si>
    <t>Cuenta: 2.1.2.2.0.5</t>
  </si>
  <si>
    <t>Direccion General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</si>
  <si>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</si>
  <si>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</si>
  <si>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</si>
  <si>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</si>
  <si>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</si>
  <si>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</si>
  <si>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</si>
  <si>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</si>
  <si>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</si>
  <si>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</si>
  <si>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</si>
  <si>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</si>
  <si>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</si>
  <si>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</si>
  <si>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</si>
  <si>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</si>
  <si>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 xml:space="preserve">  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</si>
</sst>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b/>
      <sz val="12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9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43" fontId="12" fillId="0" borderId="0" xfId="1" applyFont="1" applyAlignment="1">
      <alignment horizontal="center" vertical="center"/>
    </xf>
    <xf numFmtId="43" fontId="12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3" fontId="12" fillId="0" borderId="0" xfId="1" applyFont="1" applyFill="1" applyAlignment="1">
      <alignment vertical="center" wrapText="1"/>
    </xf>
    <xf numFmtId="4" fontId="12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43" fontId="0" fillId="0" borderId="0" xfId="0" applyNumberFormat="1"/>
    <xf numFmtId="4" fontId="0" fillId="0" borderId="0" xfId="0" applyNumberFormat="1"/>
    <xf numFmtId="43" fontId="0" fillId="0" borderId="0" xfId="1" applyFont="1"/>
    <xf numFmtId="3" fontId="0" fillId="0" borderId="0" xfId="0" applyNumberFormat="1"/>
    <xf numFmtId="4" fontId="11" fillId="0" borderId="2" xfId="0" applyNumberFormat="1" applyFont="1" applyBorder="1" applyAlignment="1">
      <alignment vertical="center"/>
    </xf>
    <xf numFmtId="4" fontId="11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43" fontId="11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43" fontId="11" fillId="0" borderId="2" xfId="1" applyFont="1" applyFill="1" applyBorder="1" applyAlignment="1">
      <alignment horizontal="right" vertical="center" wrapText="1"/>
    </xf>
    <xf numFmtId="43" fontId="10" fillId="0" borderId="2" xfId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43" fontId="12" fillId="0" borderId="2" xfId="1" applyFont="1" applyFill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43" fontId="12" fillId="0" borderId="2" xfId="1" applyFont="1" applyBorder="1" applyAlignment="1">
      <alignment horizontal="center" vertical="center"/>
    </xf>
    <xf numFmtId="43" fontId="11" fillId="0" borderId="2" xfId="1" applyFont="1" applyFill="1" applyBorder="1" applyAlignment="1">
      <alignment horizontal="center" vertical="center"/>
    </xf>
    <xf numFmtId="43" fontId="7" fillId="0" borderId="2" xfId="1" applyFont="1" applyFill="1" applyBorder="1" applyAlignment="1">
      <alignment horizontal="right" vertical="center" wrapText="1"/>
    </xf>
    <xf numFmtId="43" fontId="12" fillId="0" borderId="2" xfId="1" applyFont="1" applyFill="1" applyBorder="1" applyAlignment="1">
      <alignment vertical="center" wrapText="1"/>
    </xf>
    <xf numFmtId="43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3" fontId="0" fillId="0" borderId="0" xfId="1" applyFont="1" applyAlignment="1">
      <alignment horizontal="right"/>
    </xf>
    <xf numFmtId="43" fontId="6" fillId="0" borderId="0" xfId="0" applyNumberFormat="1" applyFont="1"/>
    <xf numFmtId="0" fontId="3" fillId="0" borderId="3" xfId="0" applyFont="1" applyBorder="1" applyAlignment="1">
      <alignment horizontal="center" vertical="center"/>
    </xf>
    <xf numFmtId="0" fontId="0" fillId="4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right" vertical="center"/>
    </xf>
    <xf numFmtId="43" fontId="11" fillId="3" borderId="2" xfId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left" vertical="center" wrapText="1"/>
    </xf>
    <xf numFmtId="43" fontId="11" fillId="3" borderId="2" xfId="1" applyFont="1" applyFill="1" applyBorder="1" applyAlignment="1">
      <alignment horizontal="center" vertical="center" wrapText="1"/>
    </xf>
    <xf numFmtId="43" fontId="12" fillId="3" borderId="2" xfId="1" applyFont="1" applyFill="1" applyBorder="1" applyAlignment="1">
      <alignment horizontal="right" vertical="center" wrapText="1"/>
    </xf>
    <xf numFmtId="43" fontId="11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43" fontId="12" fillId="0" borderId="2" xfId="1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43" fontId="12" fillId="0" borderId="2" xfId="1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43" fontId="11" fillId="0" borderId="2" xfId="1" applyFont="1" applyFill="1" applyBorder="1" applyAlignment="1">
      <alignment horizontal="left" vertical="center" wrapText="1"/>
    </xf>
    <xf numFmtId="43" fontId="12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43" fontId="12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1" applyNumberFormat="1" applyFont="1" applyFill="1" applyBorder="1" applyAlignment="1">
      <alignment horizontal="left" vertical="center" wrapText="1"/>
    </xf>
    <xf numFmtId="0" fontId="11" fillId="3" borderId="2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4" fontId="0" fillId="0" borderId="0" xfId="0" applyNumberFormat="1" applyAlignment="1">
      <alignment horizontal="left"/>
    </xf>
    <xf numFmtId="0" fontId="17" fillId="0" borderId="0" xfId="0" applyFont="1" applyAlignment="1">
      <alignment horizontal="center" vertical="center" wrapText="1"/>
    </xf>
    <xf numFmtId="43" fontId="12" fillId="0" borderId="0" xfId="1" applyFont="1" applyFill="1" applyBorder="1" applyAlignment="1">
      <alignment horizontal="center" vertical="center" wrapText="1"/>
    </xf>
    <xf numFmtId="2" fontId="12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" fontId="17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2" xfId="0" applyBorder="1"/>
    <xf numFmtId="43" fontId="11" fillId="0" borderId="0" xfId="1" applyFont="1" applyFill="1" applyBorder="1" applyAlignment="1">
      <alignment horizontal="right" vertical="center" wrapText="1"/>
    </xf>
    <xf numFmtId="4" fontId="1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17" fillId="0" borderId="0" xfId="0" applyFont="1"/>
    <xf numFmtId="3" fontId="17" fillId="0" borderId="0" xfId="0" applyNumberFormat="1" applyFont="1"/>
    <xf numFmtId="4" fontId="17" fillId="0" borderId="0" xfId="0" applyNumberFormat="1" applyFont="1"/>
    <xf numFmtId="0" fontId="17" fillId="0" borderId="2" xfId="0" applyFont="1" applyBorder="1"/>
    <xf numFmtId="4" fontId="0" fillId="0" borderId="2" xfId="0" applyNumberFormat="1" applyBorder="1"/>
    <xf numFmtId="3" fontId="17" fillId="0" borderId="2" xfId="0" applyNumberFormat="1" applyFont="1" applyBorder="1"/>
    <xf numFmtId="4" fontId="17" fillId="0" borderId="2" xfId="0" applyNumberFormat="1" applyFont="1" applyBorder="1"/>
    <xf numFmtId="4" fontId="0" fillId="0" borderId="2" xfId="0" applyNumberFormat="1" applyBorder="1" applyAlignment="1">
      <alignment horizontal="right"/>
    </xf>
    <xf numFmtId="4" fontId="6" fillId="0" borderId="0" xfId="0" applyNumberFormat="1" applyFont="1"/>
    <xf numFmtId="0" fontId="2" fillId="2" borderId="2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7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3" fontId="11" fillId="0" borderId="0" xfId="1" applyFont="1" applyAlignment="1">
      <alignment horizontal="right" vertical="center" wrapText="1"/>
    </xf>
    <xf numFmtId="43" fontId="11" fillId="0" borderId="1" xfId="1" applyFont="1" applyFill="1" applyBorder="1" applyAlignment="1">
      <alignment horizontal="right" vertical="center" wrapText="1"/>
    </xf>
    <xf numFmtId="43" fontId="12" fillId="0" borderId="0" xfId="1" applyFont="1" applyFill="1" applyAlignment="1">
      <alignment horizontal="right" vertical="center" wrapText="1"/>
    </xf>
    <xf numFmtId="43" fontId="12" fillId="0" borderId="0" xfId="1" applyFont="1" applyFill="1" applyBorder="1" applyAlignment="1">
      <alignment horizontal="right" vertical="center" wrapText="1"/>
    </xf>
    <xf numFmtId="4" fontId="11" fillId="0" borderId="22" xfId="0" applyNumberFormat="1" applyFont="1" applyBorder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43" fontId="12" fillId="0" borderId="0" xfId="1" applyFont="1" applyFill="1" applyAlignment="1">
      <alignment horizontal="left" vertical="center"/>
    </xf>
    <xf numFmtId="43" fontId="12" fillId="0" borderId="0" xfId="1" applyFont="1" applyAlignment="1">
      <alignment horizontal="left" vertical="center"/>
    </xf>
    <xf numFmtId="2" fontId="12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18" fillId="0" borderId="21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43" fontId="12" fillId="0" borderId="0" xfId="1" applyFont="1" applyFill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3" fontId="9" fillId="0" borderId="0" xfId="1" applyFont="1" applyFill="1" applyBorder="1" applyAlignment="1">
      <alignment horizontal="right" vertical="center" wrapText="1"/>
    </xf>
    <xf numFmtId="43" fontId="9" fillId="0" borderId="0" xfId="1" applyFont="1" applyFill="1" applyBorder="1" applyAlignment="1">
      <alignment horizontal="right" vertical="center"/>
    </xf>
    <xf numFmtId="43" fontId="9" fillId="0" borderId="1" xfId="1" applyFont="1" applyFill="1" applyBorder="1" applyAlignment="1">
      <alignment horizontal="right" vertical="center"/>
    </xf>
    <xf numFmtId="43" fontId="8" fillId="0" borderId="1" xfId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3" xfId="0" applyNumberFormat="1" applyFont="1" applyBorder="1" applyAlignment="1">
      <alignment horizontal="right" vertical="center"/>
    </xf>
    <xf numFmtId="4" fontId="21" fillId="0" borderId="0" xfId="0" applyNumberFormat="1" applyFont="1" applyAlignment="1">
      <alignment horizontal="center" vertical="center"/>
    </xf>
    <xf numFmtId="43" fontId="21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2" borderId="30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3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2" fontId="9" fillId="0" borderId="0" xfId="1" applyNumberFormat="1" applyFont="1" applyFill="1" applyBorder="1" applyAlignment="1">
      <alignment horizontal="right" vertical="center" wrapText="1"/>
    </xf>
    <xf numFmtId="43" fontId="8" fillId="0" borderId="27" xfId="1" applyFont="1" applyFill="1" applyBorder="1" applyAlignment="1">
      <alignment horizontal="right" vertical="center" wrapText="1"/>
    </xf>
    <xf numFmtId="43" fontId="9" fillId="0" borderId="1" xfId="1" applyFont="1" applyFill="1" applyBorder="1" applyAlignment="1">
      <alignment horizontal="right" vertical="center" wrapText="1"/>
    </xf>
    <xf numFmtId="2" fontId="9" fillId="0" borderId="1" xfId="1" applyNumberFormat="1" applyFont="1" applyFill="1" applyBorder="1" applyAlignment="1">
      <alignment horizontal="right" vertical="center" wrapText="1"/>
    </xf>
    <xf numFmtId="43" fontId="8" fillId="0" borderId="32" xfId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43" fontId="9" fillId="0" borderId="1" xfId="1" applyFont="1" applyFill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43" fontId="8" fillId="0" borderId="5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43" fontId="8" fillId="0" borderId="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43" fontId="8" fillId="0" borderId="0" xfId="1" applyFont="1" applyFill="1" applyBorder="1" applyAlignment="1">
      <alignment horizontal="right" vertical="center" wrapText="1"/>
    </xf>
    <xf numFmtId="2" fontId="8" fillId="0" borderId="0" xfId="1" applyNumberFormat="1" applyFont="1" applyFill="1" applyBorder="1" applyAlignment="1">
      <alignment horizontal="right" vertical="center" wrapText="1"/>
    </xf>
    <xf numFmtId="43" fontId="8" fillId="0" borderId="0" xfId="1" applyFont="1" applyFill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177295</xdr:colOff>
      <xdr:row>0</xdr:row>
      <xdr:rowOff>81243</xdr:rowOff>
    </xdr:from>
    <xdr:to>
      <xdr:col>1</xdr:col>
      <xdr:colOff>530679</xdr:colOff>
      <xdr:row>5</xdr:row>
      <xdr:rowOff>108858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295" y="81243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207</xdr:row>
      <xdr:rowOff>0</xdr:rowOff>
    </xdr:from>
    <xdr:to>
      <xdr:col>1</xdr:col>
      <xdr:colOff>1428750</xdr:colOff>
      <xdr:row>207</xdr:row>
      <xdr:rowOff>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80717571"/>
          <a:ext cx="27214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207</xdr:row>
      <xdr:rowOff>0</xdr:rowOff>
    </xdr:from>
    <xdr:to>
      <xdr:col>11</xdr:col>
      <xdr:colOff>1055915</xdr:colOff>
      <xdr:row>207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207</xdr:row>
      <xdr:rowOff>0</xdr:rowOff>
    </xdr:from>
    <xdr:to>
      <xdr:col>5</xdr:col>
      <xdr:colOff>394607</xdr:colOff>
      <xdr:row>207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70</xdr:row>
      <xdr:rowOff>1</xdr:rowOff>
    </xdr:from>
    <xdr:to>
      <xdr:col>6</xdr:col>
      <xdr:colOff>369868</xdr:colOff>
      <xdr:row>70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DC369E69-BEAF-4A44-9B92-215D3311D7D8}"/>
            </a:ext>
          </a:extLst>
        </xdr:cNvPr>
        <xdr:cNvCxnSpPr/>
      </xdr:nvCxnSpPr>
      <xdr:spPr>
        <a:xfrm flipV="1">
          <a:off x="9977531" y="267462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70</xdr:row>
      <xdr:rowOff>0</xdr:rowOff>
    </xdr:from>
    <xdr:to>
      <xdr:col>1</xdr:col>
      <xdr:colOff>1428750</xdr:colOff>
      <xdr:row>70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57E8AFC-76FB-4810-992C-3C2E19CF0FC4}"/>
            </a:ext>
          </a:extLst>
        </xdr:cNvPr>
        <xdr:cNvCxnSpPr/>
      </xdr:nvCxnSpPr>
      <xdr:spPr>
        <a:xfrm>
          <a:off x="0" y="267462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14</xdr:col>
      <xdr:colOff>0</xdr:colOff>
      <xdr:row>6</xdr:row>
      <xdr:rowOff>0</xdr:rowOff>
    </xdr:from>
    <xdr:to>
      <xdr:col>14</xdr:col>
      <xdr:colOff>304800</xdr:colOff>
      <xdr:row>7</xdr:row>
      <xdr:rowOff>114300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E1FC9C36-AE8D-4C57-9B7E-C0DF141301DE}"/>
            </a:ext>
          </a:extLst>
        </xdr:cNvPr>
        <xdr:cNvSpPr>
          <a:spLocks noChangeAspect="1" noChangeArrowheads="1"/>
        </xdr:cNvSpPr>
      </xdr:nvSpPr>
      <xdr:spPr bwMode="auto">
        <a:xfrm>
          <a:off x="23383875" y="1200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0</xdr:rowOff>
    </xdr:from>
    <xdr:to>
      <xdr:col>2</xdr:col>
      <xdr:colOff>266366</xdr:colOff>
      <xdr:row>6</xdr:row>
      <xdr:rowOff>24493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7ADC26A-D2DB-4F26-AC31-8CBCE64E6F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790365" cy="1167493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70</xdr:row>
      <xdr:rowOff>0</xdr:rowOff>
    </xdr:from>
    <xdr:to>
      <xdr:col>12</xdr:col>
      <xdr:colOff>105117</xdr:colOff>
      <xdr:row>70</xdr:row>
      <xdr:rowOff>185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779E2FA8-344A-42B7-8788-EAEA0D5DA725}"/>
            </a:ext>
          </a:extLst>
        </xdr:cNvPr>
        <xdr:cNvCxnSpPr/>
      </xdr:nvCxnSpPr>
      <xdr:spPr>
        <a:xfrm flipV="1">
          <a:off x="18218604" y="267462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2033681</xdr:colOff>
      <xdr:row>27</xdr:row>
      <xdr:rowOff>1</xdr:rowOff>
    </xdr:from>
    <xdr:to>
      <xdr:col>7</xdr:col>
      <xdr:colOff>369868</xdr:colOff>
      <xdr:row>27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F1977E37-EB9A-43F5-94B3-2F90839C6E34}"/>
            </a:ext>
          </a:extLst>
        </xdr:cNvPr>
        <xdr:cNvCxnSpPr/>
      </xdr:nvCxnSpPr>
      <xdr:spPr>
        <a:xfrm flipV="1">
          <a:off x="9129806" y="9486901"/>
          <a:ext cx="210808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27</xdr:row>
      <xdr:rowOff>0</xdr:rowOff>
    </xdr:from>
    <xdr:to>
      <xdr:col>2</xdr:col>
      <xdr:colOff>1469571</xdr:colOff>
      <xdr:row>27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6600EEC-0E1D-4C66-AB6E-C22C7950C566}"/>
            </a:ext>
          </a:extLst>
        </xdr:cNvPr>
        <xdr:cNvCxnSpPr/>
      </xdr:nvCxnSpPr>
      <xdr:spPr>
        <a:xfrm>
          <a:off x="40821" y="9486900"/>
          <a:ext cx="26765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27</xdr:row>
      <xdr:rowOff>0</xdr:rowOff>
    </xdr:from>
    <xdr:to>
      <xdr:col>13</xdr:col>
      <xdr:colOff>105117</xdr:colOff>
      <xdr:row>27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15C4849F-8F0B-4C30-8C63-8D85C19CD240}"/>
            </a:ext>
          </a:extLst>
        </xdr:cNvPr>
        <xdr:cNvCxnSpPr/>
      </xdr:nvCxnSpPr>
      <xdr:spPr>
        <a:xfrm flipV="1">
          <a:off x="16237404" y="9486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31639</xdr:colOff>
      <xdr:row>2</xdr:row>
      <xdr:rowOff>85725</xdr:rowOff>
    </xdr:from>
    <xdr:to>
      <xdr:col>1</xdr:col>
      <xdr:colOff>1441956</xdr:colOff>
      <xdr:row>8</xdr:row>
      <xdr:rowOff>185283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E3A18D6-F2B8-4300-A5F2-81AD7B033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639" y="466725"/>
          <a:ext cx="1410317" cy="1242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15"/>
  <sheetViews>
    <sheetView zoomScale="70" zoomScaleNormal="70" zoomScaleSheetLayoutView="35" workbookViewId="0">
      <selection activeCell="C206" sqref="C206"/>
    </sheetView>
  </sheetViews>
  <sheetFormatPr baseColWidth="10" defaultRowHeight="15"/>
  <cols>
    <col min="1" max="1" width="19.28515625" style="20" customWidth="1"/>
    <col min="2" max="2" width="41.5703125" style="87" customWidth="1"/>
    <col min="3" max="3" width="41" style="87" customWidth="1"/>
    <col min="4" max="4" width="13" style="2" customWidth="1"/>
    <col min="5" max="5" width="41.5703125" style="7" customWidth="1"/>
    <col min="6" max="6" width="24" customWidth="1"/>
    <col min="7" max="7" width="17.140625" customWidth="1"/>
    <col min="8" max="8" width="20.85546875" customWidth="1"/>
    <col min="9" max="9" width="26.5703125" customWidth="1"/>
    <col min="10" max="10" width="20.28515625" customWidth="1"/>
    <col min="11" max="11" width="19.28515625" customWidth="1"/>
    <col min="12" max="12" width="15.85546875" customWidth="1"/>
    <col min="13" max="14" width="18.42578125" customWidth="1"/>
    <col min="15" max="15" width="20.7109375" customWidth="1"/>
    <col min="16" max="16" width="18.85546875" customWidth="1"/>
    <col min="17" max="17" width="19" customWidth="1"/>
    <col min="18" max="18" width="18.5703125" customWidth="1"/>
    <col min="19" max="19" width="23.5703125" customWidth="1"/>
    <col min="20" max="20" width="17.5703125" customWidth="1"/>
    <col min="21" max="21" width="19.5703125" customWidth="1"/>
    <col min="22" max="22" width="21.42578125" customWidth="1"/>
    <col min="23" max="23" width="16.28515625" customWidth="1"/>
  </cols>
  <sheetData>
    <row r="1" spans="1:36" ht="15" customHeight="1">
      <c r="A1" s="131" t="s">
        <v>262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36" ht="1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</row>
    <row r="3" spans="1:36" ht="15" customHeight="1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1:36" ht="15" customHeight="1">
      <c r="A4" s="131"/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</row>
    <row r="5" spans="1:36" ht="15" customHeight="1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</row>
    <row r="6" spans="1:36" ht="15" customHeight="1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</row>
    <row r="7" spans="1:36" s="1" customFormat="1" ht="44.1" customHeight="1">
      <c r="A7" s="44" t="s">
        <v>207</v>
      </c>
      <c r="B7" s="45" t="s">
        <v>206</v>
      </c>
      <c r="C7" s="45" t="s">
        <v>205</v>
      </c>
      <c r="D7" s="44" t="s">
        <v>208</v>
      </c>
      <c r="E7" s="44" t="s">
        <v>209</v>
      </c>
      <c r="F7" s="44" t="s">
        <v>210</v>
      </c>
      <c r="G7" s="44" t="s">
        <v>211</v>
      </c>
      <c r="H7" s="44" t="s">
        <v>1</v>
      </c>
      <c r="I7" s="44" t="s">
        <v>212</v>
      </c>
      <c r="J7" s="44" t="s">
        <v>213</v>
      </c>
      <c r="K7" s="44"/>
      <c r="L7" s="44"/>
    </row>
    <row r="8" spans="1:36" ht="24.95" customHeight="1">
      <c r="A8" s="117" t="s">
        <v>84</v>
      </c>
      <c r="B8" s="117"/>
      <c r="C8" s="117"/>
      <c r="D8" s="117"/>
      <c r="E8" s="117"/>
      <c r="F8" s="117"/>
      <c r="G8" s="117"/>
      <c r="H8" s="117"/>
      <c r="I8" s="117"/>
      <c r="J8" s="117"/>
      <c r="K8" s="117"/>
      <c r="L8" s="117"/>
    </row>
    <row r="9" spans="1:36" ht="30" customHeight="1">
      <c r="A9" s="44" t="s">
        <v>4</v>
      </c>
      <c r="B9" s="45" t="s">
        <v>5</v>
      </c>
      <c r="C9" s="45" t="s">
        <v>6</v>
      </c>
      <c r="D9" s="44" t="s">
        <v>195</v>
      </c>
      <c r="E9" s="44" t="s">
        <v>7</v>
      </c>
      <c r="F9" s="44" t="s">
        <v>214</v>
      </c>
      <c r="G9" s="44" t="s">
        <v>8</v>
      </c>
      <c r="H9" s="44" t="s">
        <v>9</v>
      </c>
      <c r="I9" s="44" t="s">
        <v>10</v>
      </c>
      <c r="J9" s="44" t="s">
        <v>215</v>
      </c>
      <c r="K9" s="44" t="s">
        <v>216</v>
      </c>
      <c r="L9" s="44" t="s">
        <v>217</v>
      </c>
    </row>
    <row r="10" spans="1:36" ht="30" customHeight="1">
      <c r="A10" s="33">
        <v>1</v>
      </c>
      <c r="B10" s="34" t="s">
        <v>18</v>
      </c>
      <c r="C10" s="34" t="s">
        <v>95</v>
      </c>
      <c r="D10" s="28" t="s">
        <v>199</v>
      </c>
      <c r="E10" s="28" t="s">
        <v>17</v>
      </c>
      <c r="F10" s="35">
        <v>70000</v>
      </c>
      <c r="G10" s="35">
        <f>F10*0.0287</f>
        <v>2009</v>
      </c>
      <c r="H10" s="35">
        <f>IF(F10&lt;75829.93,F10*0.0304,2305.23)</f>
        <v>2128</v>
      </c>
      <c r="I10" s="35">
        <v>5368.45</v>
      </c>
      <c r="J10" s="35">
        <v>125</v>
      </c>
      <c r="K10" s="35">
        <f>+G10+H10+I10+J10</f>
        <v>9630.4500000000007</v>
      </c>
      <c r="L10" s="36">
        <f>+F10-K10</f>
        <v>60369.55</v>
      </c>
    </row>
    <row r="11" spans="1:36" ht="30" customHeight="1">
      <c r="A11" s="33">
        <v>2</v>
      </c>
      <c r="B11" s="34" t="s">
        <v>11</v>
      </c>
      <c r="C11" s="34" t="s">
        <v>12</v>
      </c>
      <c r="D11" s="28" t="s">
        <v>198</v>
      </c>
      <c r="E11" s="28" t="s">
        <v>13</v>
      </c>
      <c r="F11" s="35">
        <v>225000</v>
      </c>
      <c r="G11" s="35">
        <f t="shared" ref="G11:G32" si="0">F11*0.0287</f>
        <v>6457.5</v>
      </c>
      <c r="H11" s="67">
        <v>5685.41</v>
      </c>
      <c r="I11" s="35">
        <v>41368.339999999997</v>
      </c>
      <c r="J11" s="35">
        <v>8614.9699999999993</v>
      </c>
      <c r="K11" s="35">
        <f t="shared" ref="K11:K32" si="1">+G11+H11+I11+J11</f>
        <v>62126.22</v>
      </c>
      <c r="L11" s="36">
        <f t="shared" ref="L11" si="2">+F11-K11</f>
        <v>162873.78</v>
      </c>
    </row>
    <row r="12" spans="1:36" ht="30" customHeight="1">
      <c r="A12" s="33">
        <v>3</v>
      </c>
      <c r="B12" s="34" t="s">
        <v>22</v>
      </c>
      <c r="C12" s="34" t="s">
        <v>23</v>
      </c>
      <c r="D12" s="28" t="s">
        <v>199</v>
      </c>
      <c r="E12" s="28" t="s">
        <v>13</v>
      </c>
      <c r="F12" s="35">
        <v>160000</v>
      </c>
      <c r="G12" s="35">
        <f t="shared" si="0"/>
        <v>4592</v>
      </c>
      <c r="H12" s="67">
        <v>4864</v>
      </c>
      <c r="I12" s="35">
        <v>26218.94</v>
      </c>
      <c r="J12" s="35">
        <v>10525.8</v>
      </c>
      <c r="K12" s="35">
        <f t="shared" si="1"/>
        <v>46200.740000000005</v>
      </c>
      <c r="L12" s="36">
        <f t="shared" ref="L12" si="3">+F12-K12</f>
        <v>113799.26</v>
      </c>
    </row>
    <row r="13" spans="1:36" ht="30" customHeight="1">
      <c r="A13" s="33">
        <v>4</v>
      </c>
      <c r="B13" s="90" t="s">
        <v>111</v>
      </c>
      <c r="C13" s="34" t="s">
        <v>112</v>
      </c>
      <c r="D13" s="27" t="s">
        <v>198</v>
      </c>
      <c r="E13" s="28" t="s">
        <v>14</v>
      </c>
      <c r="F13" s="35">
        <v>60000</v>
      </c>
      <c r="G13" s="35">
        <f t="shared" si="0"/>
        <v>1722</v>
      </c>
      <c r="H13" s="67">
        <v>1824</v>
      </c>
      <c r="I13" s="35">
        <v>3143.56</v>
      </c>
      <c r="J13" s="35">
        <v>2940.46</v>
      </c>
      <c r="K13" s="35">
        <f t="shared" si="1"/>
        <v>9630.02</v>
      </c>
      <c r="L13" s="36">
        <f>+F13-K13</f>
        <v>50369.979999999996</v>
      </c>
    </row>
    <row r="14" spans="1:36" ht="30" customHeight="1">
      <c r="A14" s="33">
        <v>5</v>
      </c>
      <c r="B14" s="34" t="s">
        <v>224</v>
      </c>
      <c r="C14" s="34" t="s">
        <v>143</v>
      </c>
      <c r="D14" s="28" t="s">
        <v>198</v>
      </c>
      <c r="E14" s="37" t="s">
        <v>14</v>
      </c>
      <c r="F14" s="35">
        <v>85000</v>
      </c>
      <c r="G14" s="35">
        <f t="shared" si="0"/>
        <v>2439.5</v>
      </c>
      <c r="H14" s="67">
        <v>2584</v>
      </c>
      <c r="I14" s="35">
        <v>8148.2</v>
      </c>
      <c r="J14" s="35">
        <v>1740.46</v>
      </c>
      <c r="K14" s="35">
        <f t="shared" si="1"/>
        <v>14912.16</v>
      </c>
      <c r="L14" s="36">
        <f>+F14-K14</f>
        <v>70087.839999999997</v>
      </c>
    </row>
    <row r="15" spans="1:36" ht="30" customHeight="1">
      <c r="A15" s="33">
        <v>6</v>
      </c>
      <c r="B15" s="34" t="s">
        <v>91</v>
      </c>
      <c r="C15" s="34" t="s">
        <v>94</v>
      </c>
      <c r="D15" s="28" t="s">
        <v>198</v>
      </c>
      <c r="E15" s="28" t="s">
        <v>13</v>
      </c>
      <c r="F15" s="35">
        <v>160000</v>
      </c>
      <c r="G15" s="35">
        <f t="shared" si="0"/>
        <v>4592</v>
      </c>
      <c r="H15" s="67">
        <v>4864</v>
      </c>
      <c r="I15" s="35">
        <v>26218.94</v>
      </c>
      <c r="J15" s="35">
        <v>17416.099999999999</v>
      </c>
      <c r="K15" s="35">
        <f t="shared" si="1"/>
        <v>53091.040000000001</v>
      </c>
      <c r="L15" s="36">
        <f>+F15-K15</f>
        <v>106908.95999999999</v>
      </c>
    </row>
    <row r="16" spans="1:36" s="62" customFormat="1" ht="30" customHeight="1">
      <c r="A16" s="33">
        <v>7</v>
      </c>
      <c r="B16" s="90" t="s">
        <v>104</v>
      </c>
      <c r="C16" s="34" t="s">
        <v>105</v>
      </c>
      <c r="D16" s="27" t="s">
        <v>199</v>
      </c>
      <c r="E16" s="28" t="s">
        <v>14</v>
      </c>
      <c r="F16" s="35">
        <v>40000</v>
      </c>
      <c r="G16" s="35">
        <f t="shared" si="0"/>
        <v>1148</v>
      </c>
      <c r="H16" s="35">
        <v>1216</v>
      </c>
      <c r="I16" s="35">
        <v>442.65</v>
      </c>
      <c r="J16" s="35">
        <v>25</v>
      </c>
      <c r="K16" s="35">
        <f t="shared" si="1"/>
        <v>2831.65</v>
      </c>
      <c r="L16" s="36">
        <f>+F16-K16</f>
        <v>37168.35</v>
      </c>
      <c r="M16"/>
      <c r="N16"/>
      <c r="O16" s="118" t="s">
        <v>104</v>
      </c>
      <c r="P16" s="121"/>
      <c r="Q16" s="121"/>
      <c r="R16" s="121"/>
      <c r="S16" s="121"/>
      <c r="T16" s="121"/>
      <c r="U16" s="121"/>
      <c r="V16" s="121"/>
      <c r="W16" s="122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23" ht="30" customHeight="1">
      <c r="A17" s="33">
        <v>8</v>
      </c>
      <c r="B17" s="34" t="s">
        <v>96</v>
      </c>
      <c r="C17" s="34" t="s">
        <v>23</v>
      </c>
      <c r="D17" s="28" t="s">
        <v>199</v>
      </c>
      <c r="E17" s="28" t="s">
        <v>13</v>
      </c>
      <c r="F17" s="25">
        <v>160000</v>
      </c>
      <c r="G17" s="35">
        <f t="shared" si="0"/>
        <v>4592</v>
      </c>
      <c r="H17" s="26">
        <v>4864</v>
      </c>
      <c r="I17" s="25">
        <v>26218.94</v>
      </c>
      <c r="J17" s="25">
        <v>17648.5</v>
      </c>
      <c r="K17" s="25">
        <f t="shared" si="1"/>
        <v>53323.44</v>
      </c>
      <c r="L17" s="29">
        <f>F17-K17</f>
        <v>106676.56</v>
      </c>
      <c r="N17">
        <v>442.65</v>
      </c>
      <c r="O17" s="104"/>
      <c r="P17" s="104"/>
      <c r="Q17" s="44" t="s">
        <v>214</v>
      </c>
      <c r="R17" s="44" t="s">
        <v>8</v>
      </c>
      <c r="S17" s="44" t="s">
        <v>9</v>
      </c>
      <c r="T17" s="44" t="s">
        <v>10</v>
      </c>
      <c r="U17" s="44" t="s">
        <v>215</v>
      </c>
      <c r="V17" s="44" t="s">
        <v>216</v>
      </c>
      <c r="W17" s="44" t="s">
        <v>217</v>
      </c>
    </row>
    <row r="18" spans="1:23" ht="30" customHeight="1">
      <c r="A18" s="33">
        <v>9</v>
      </c>
      <c r="B18" s="34" t="s">
        <v>255</v>
      </c>
      <c r="C18" s="34" t="s">
        <v>123</v>
      </c>
      <c r="D18" s="28" t="s">
        <v>199</v>
      </c>
      <c r="E18" s="28" t="s">
        <v>13</v>
      </c>
      <c r="F18" s="25">
        <v>100000</v>
      </c>
      <c r="G18" s="35">
        <f t="shared" si="0"/>
        <v>2870</v>
      </c>
      <c r="H18" s="26">
        <v>3040</v>
      </c>
      <c r="I18" s="25">
        <v>11676.57</v>
      </c>
      <c r="J18" s="25">
        <v>1740.46</v>
      </c>
      <c r="K18" s="25">
        <f t="shared" si="1"/>
        <v>19327.03</v>
      </c>
      <c r="L18" s="29">
        <f>F18-K18</f>
        <v>80672.97</v>
      </c>
      <c r="M18" s="24"/>
      <c r="N18" s="24"/>
      <c r="O18" s="104"/>
      <c r="P18" s="111" t="s">
        <v>264</v>
      </c>
      <c r="Q18" s="69">
        <v>35000</v>
      </c>
      <c r="R18" s="112">
        <v>1004.5</v>
      </c>
      <c r="S18" s="112">
        <v>1064</v>
      </c>
      <c r="T18" s="112">
        <v>0</v>
      </c>
      <c r="U18" s="112">
        <v>25</v>
      </c>
      <c r="V18" s="115">
        <v>2093.5</v>
      </c>
      <c r="W18" s="112">
        <v>32906.5</v>
      </c>
    </row>
    <row r="19" spans="1:23" ht="30" customHeight="1">
      <c r="A19" s="33">
        <v>10</v>
      </c>
      <c r="B19" s="34" t="s">
        <v>113</v>
      </c>
      <c r="C19" s="34" t="s">
        <v>114</v>
      </c>
      <c r="D19" s="28" t="s">
        <v>199</v>
      </c>
      <c r="E19" s="37" t="s">
        <v>14</v>
      </c>
      <c r="F19" s="35">
        <v>60000</v>
      </c>
      <c r="G19" s="35">
        <f t="shared" si="0"/>
        <v>1722</v>
      </c>
      <c r="H19" s="35">
        <v>1824</v>
      </c>
      <c r="I19" s="35">
        <v>3486.65</v>
      </c>
      <c r="J19" s="35">
        <v>4288.41</v>
      </c>
      <c r="K19" s="35">
        <f t="shared" si="1"/>
        <v>11321.06</v>
      </c>
      <c r="L19" s="29">
        <f>F19-K19</f>
        <v>48678.94</v>
      </c>
      <c r="O19" s="104"/>
      <c r="P19" s="111" t="s">
        <v>265</v>
      </c>
      <c r="Q19" s="69">
        <v>5000</v>
      </c>
      <c r="R19" s="112">
        <v>143.5</v>
      </c>
      <c r="S19" s="112">
        <v>152</v>
      </c>
      <c r="T19" s="112">
        <v>442.65</v>
      </c>
      <c r="U19" s="112">
        <v>0</v>
      </c>
      <c r="V19" s="112">
        <v>738.15</v>
      </c>
      <c r="W19" s="112">
        <v>4261.8580000000002</v>
      </c>
    </row>
    <row r="20" spans="1:23" ht="30" customHeight="1">
      <c r="A20" s="33">
        <v>11</v>
      </c>
      <c r="B20" s="34" t="s">
        <v>142</v>
      </c>
      <c r="C20" s="34" t="s">
        <v>143</v>
      </c>
      <c r="D20" s="28" t="s">
        <v>198</v>
      </c>
      <c r="E20" s="37" t="s">
        <v>14</v>
      </c>
      <c r="F20" s="35">
        <v>90000</v>
      </c>
      <c r="G20" s="35">
        <f t="shared" si="0"/>
        <v>2583</v>
      </c>
      <c r="H20" s="35">
        <v>2736</v>
      </c>
      <c r="I20" s="35">
        <v>9753.19</v>
      </c>
      <c r="J20" s="35">
        <v>1488.3</v>
      </c>
      <c r="K20" s="35">
        <f t="shared" si="1"/>
        <v>16560.490000000002</v>
      </c>
      <c r="L20" s="36">
        <f>F20-K20</f>
        <v>73439.509999999995</v>
      </c>
      <c r="O20" s="104"/>
      <c r="P20" s="111" t="s">
        <v>266</v>
      </c>
      <c r="Q20" s="113">
        <f>+Q18+Q19</f>
        <v>40000</v>
      </c>
      <c r="R20" s="114">
        <f>R18+R19</f>
        <v>1148</v>
      </c>
      <c r="S20" s="114">
        <f>S18+S19</f>
        <v>1216</v>
      </c>
      <c r="T20" s="114">
        <f>+T18+T19</f>
        <v>442.65</v>
      </c>
      <c r="U20" s="114">
        <f>U18+U19</f>
        <v>25</v>
      </c>
      <c r="V20" s="114">
        <f>+V18+V19</f>
        <v>2831.65</v>
      </c>
      <c r="W20" s="114">
        <f>+W18+W19</f>
        <v>37168.358</v>
      </c>
    </row>
    <row r="21" spans="1:23" ht="30" customHeight="1">
      <c r="A21" s="33">
        <v>12</v>
      </c>
      <c r="B21" s="34" t="s">
        <v>106</v>
      </c>
      <c r="C21" s="34" t="s">
        <v>107</v>
      </c>
      <c r="D21" s="28" t="s">
        <v>199</v>
      </c>
      <c r="E21" s="28" t="s">
        <v>14</v>
      </c>
      <c r="F21" s="38">
        <v>35000</v>
      </c>
      <c r="G21" s="35">
        <f t="shared" si="0"/>
        <v>1004.5</v>
      </c>
      <c r="H21" s="38">
        <f>IF(F21&lt;75829.93,F21*0.0304,2305.23)</f>
        <v>1064</v>
      </c>
      <c r="I21" s="35">
        <v>0</v>
      </c>
      <c r="J21" s="38">
        <v>1940.46</v>
      </c>
      <c r="K21" s="35">
        <f t="shared" si="1"/>
        <v>4008.96</v>
      </c>
      <c r="L21" s="32">
        <f t="shared" ref="L21:L26" si="4">+F21-K21</f>
        <v>30991.040000000001</v>
      </c>
    </row>
    <row r="22" spans="1:23" ht="30" customHeight="1">
      <c r="A22" s="33">
        <v>13</v>
      </c>
      <c r="B22" s="34" t="s">
        <v>119</v>
      </c>
      <c r="C22" s="34" t="s">
        <v>120</v>
      </c>
      <c r="D22" s="28" t="s">
        <v>199</v>
      </c>
      <c r="E22" s="37" t="s">
        <v>14</v>
      </c>
      <c r="F22" s="35">
        <v>100000</v>
      </c>
      <c r="G22" s="35">
        <f t="shared" si="0"/>
        <v>2870</v>
      </c>
      <c r="H22" s="35">
        <v>3040</v>
      </c>
      <c r="I22" s="35">
        <v>12105.44</v>
      </c>
      <c r="J22" s="35">
        <v>25</v>
      </c>
      <c r="K22" s="35">
        <f t="shared" si="1"/>
        <v>18040.440000000002</v>
      </c>
      <c r="L22" s="36">
        <f t="shared" si="4"/>
        <v>81959.56</v>
      </c>
    </row>
    <row r="23" spans="1:23" ht="30" customHeight="1">
      <c r="A23" s="33">
        <v>14</v>
      </c>
      <c r="B23" s="34" t="s">
        <v>252</v>
      </c>
      <c r="C23" s="34" t="s">
        <v>185</v>
      </c>
      <c r="D23" s="28" t="s">
        <v>199</v>
      </c>
      <c r="E23" s="37" t="s">
        <v>14</v>
      </c>
      <c r="F23" s="35">
        <v>75000</v>
      </c>
      <c r="G23" s="35">
        <f t="shared" si="0"/>
        <v>2152.5</v>
      </c>
      <c r="H23" s="35">
        <v>2280</v>
      </c>
      <c r="I23" s="35">
        <v>6309.35</v>
      </c>
      <c r="J23" s="35">
        <v>25</v>
      </c>
      <c r="K23" s="35">
        <f t="shared" si="1"/>
        <v>10766.85</v>
      </c>
      <c r="L23" s="36">
        <f t="shared" si="4"/>
        <v>64233.15</v>
      </c>
    </row>
    <row r="24" spans="1:23" ht="30" customHeight="1">
      <c r="A24" s="33">
        <v>15</v>
      </c>
      <c r="B24" s="34" t="s">
        <v>137</v>
      </c>
      <c r="C24" s="34" t="s">
        <v>138</v>
      </c>
      <c r="D24" s="28" t="s">
        <v>199</v>
      </c>
      <c r="E24" s="37" t="s">
        <v>14</v>
      </c>
      <c r="F24" s="35">
        <v>60000</v>
      </c>
      <c r="G24" s="35">
        <f t="shared" si="0"/>
        <v>1722</v>
      </c>
      <c r="H24" s="35">
        <v>1824</v>
      </c>
      <c r="I24" s="35">
        <v>3486.65</v>
      </c>
      <c r="J24" s="35">
        <v>25</v>
      </c>
      <c r="K24" s="35">
        <f t="shared" si="1"/>
        <v>7057.65</v>
      </c>
      <c r="L24" s="36">
        <f t="shared" si="4"/>
        <v>52942.35</v>
      </c>
    </row>
    <row r="25" spans="1:23" ht="30" customHeight="1">
      <c r="A25" s="33">
        <v>16</v>
      </c>
      <c r="B25" s="34" t="s">
        <v>188</v>
      </c>
      <c r="C25" s="34" t="s">
        <v>143</v>
      </c>
      <c r="D25" s="28" t="s">
        <v>198</v>
      </c>
      <c r="E25" s="37" t="s">
        <v>14</v>
      </c>
      <c r="F25" s="35">
        <v>80000</v>
      </c>
      <c r="G25" s="35">
        <f t="shared" si="0"/>
        <v>2296</v>
      </c>
      <c r="H25" s="35">
        <v>2432</v>
      </c>
      <c r="I25" s="35">
        <v>7400.94</v>
      </c>
      <c r="J25" s="35">
        <v>25</v>
      </c>
      <c r="K25" s="35">
        <f t="shared" si="1"/>
        <v>12153.939999999999</v>
      </c>
      <c r="L25" s="36">
        <f t="shared" si="4"/>
        <v>67846.06</v>
      </c>
    </row>
    <row r="26" spans="1:23" ht="30" customHeight="1">
      <c r="A26" s="33">
        <v>17</v>
      </c>
      <c r="B26" s="34" t="s">
        <v>187</v>
      </c>
      <c r="C26" s="34" t="s">
        <v>143</v>
      </c>
      <c r="D26" s="28" t="s">
        <v>198</v>
      </c>
      <c r="E26" s="37" t="s">
        <v>14</v>
      </c>
      <c r="F26" s="35">
        <v>80000</v>
      </c>
      <c r="G26" s="35">
        <f t="shared" si="0"/>
        <v>2296</v>
      </c>
      <c r="H26" s="35">
        <v>2432</v>
      </c>
      <c r="I26" s="35">
        <v>7400.94</v>
      </c>
      <c r="J26" s="35">
        <v>25</v>
      </c>
      <c r="K26" s="35">
        <f t="shared" si="1"/>
        <v>12153.939999999999</v>
      </c>
      <c r="L26" s="36">
        <f t="shared" si="4"/>
        <v>67846.06</v>
      </c>
    </row>
    <row r="27" spans="1:23" ht="30" customHeight="1">
      <c r="A27" s="33">
        <v>18</v>
      </c>
      <c r="B27" s="41" t="s">
        <v>186</v>
      </c>
      <c r="C27" s="41" t="s">
        <v>143</v>
      </c>
      <c r="D27" s="28" t="s">
        <v>198</v>
      </c>
      <c r="E27" s="37" t="s">
        <v>14</v>
      </c>
      <c r="F27" s="39">
        <v>90000</v>
      </c>
      <c r="G27" s="35">
        <f t="shared" si="0"/>
        <v>2583</v>
      </c>
      <c r="H27" s="38">
        <v>2736</v>
      </c>
      <c r="I27" s="35">
        <v>9753.19</v>
      </c>
      <c r="J27" s="35">
        <v>25</v>
      </c>
      <c r="K27" s="35">
        <f t="shared" si="1"/>
        <v>15097.19</v>
      </c>
      <c r="L27" s="36">
        <f t="shared" ref="L27:L32" si="5">+F27-K27</f>
        <v>74902.81</v>
      </c>
    </row>
    <row r="28" spans="1:23" ht="30" customHeight="1">
      <c r="A28" s="33">
        <v>19</v>
      </c>
      <c r="B28" s="40" t="s">
        <v>191</v>
      </c>
      <c r="C28" s="34" t="s">
        <v>51</v>
      </c>
      <c r="D28" s="28" t="s">
        <v>198</v>
      </c>
      <c r="E28" s="28" t="s">
        <v>14</v>
      </c>
      <c r="F28" s="35">
        <v>24000</v>
      </c>
      <c r="G28" s="35">
        <f t="shared" si="0"/>
        <v>688.8</v>
      </c>
      <c r="H28" s="35">
        <f>IF(F28&lt;75829.93,F28*0.0304,2305.23)</f>
        <v>729.6</v>
      </c>
      <c r="I28" s="35">
        <v>0</v>
      </c>
      <c r="J28" s="35">
        <v>505</v>
      </c>
      <c r="K28" s="35">
        <f t="shared" si="1"/>
        <v>1923.4</v>
      </c>
      <c r="L28" s="36">
        <f t="shared" si="5"/>
        <v>22076.6</v>
      </c>
    </row>
    <row r="29" spans="1:23" ht="30" customHeight="1">
      <c r="A29" s="33">
        <v>20</v>
      </c>
      <c r="B29" s="34" t="s">
        <v>148</v>
      </c>
      <c r="C29" s="34" t="s">
        <v>149</v>
      </c>
      <c r="D29" s="28" t="s">
        <v>199</v>
      </c>
      <c r="E29" s="28" t="s">
        <v>14</v>
      </c>
      <c r="F29" s="35">
        <v>80000</v>
      </c>
      <c r="G29" s="35">
        <f t="shared" si="0"/>
        <v>2296</v>
      </c>
      <c r="H29" s="35">
        <v>2432</v>
      </c>
      <c r="I29" s="35">
        <v>7400.94</v>
      </c>
      <c r="J29" s="35">
        <v>25</v>
      </c>
      <c r="K29" s="35">
        <f t="shared" si="1"/>
        <v>12153.939999999999</v>
      </c>
      <c r="L29" s="36">
        <f t="shared" si="5"/>
        <v>67846.06</v>
      </c>
    </row>
    <row r="30" spans="1:23" ht="30" customHeight="1">
      <c r="A30" s="33">
        <v>21</v>
      </c>
      <c r="B30" s="34" t="s">
        <v>171</v>
      </c>
      <c r="C30" s="34" t="s">
        <v>194</v>
      </c>
      <c r="D30" s="28" t="s">
        <v>199</v>
      </c>
      <c r="E30" s="28" t="s">
        <v>14</v>
      </c>
      <c r="F30" s="35">
        <v>60000</v>
      </c>
      <c r="G30" s="35">
        <f t="shared" si="0"/>
        <v>1722</v>
      </c>
      <c r="H30" s="35">
        <v>1824</v>
      </c>
      <c r="I30" s="35">
        <v>3486.65</v>
      </c>
      <c r="J30" s="35">
        <v>2025</v>
      </c>
      <c r="K30" s="35">
        <f t="shared" si="1"/>
        <v>9057.65</v>
      </c>
      <c r="L30" s="36">
        <f t="shared" si="5"/>
        <v>50942.35</v>
      </c>
    </row>
    <row r="31" spans="1:23" ht="30" customHeight="1">
      <c r="A31" s="33">
        <v>22</v>
      </c>
      <c r="B31" s="41" t="s">
        <v>92</v>
      </c>
      <c r="C31" s="41" t="s">
        <v>93</v>
      </c>
      <c r="D31" s="28" t="s">
        <v>199</v>
      </c>
      <c r="E31" s="37" t="s">
        <v>14</v>
      </c>
      <c r="F31" s="35">
        <v>70000</v>
      </c>
      <c r="G31" s="35">
        <f t="shared" si="0"/>
        <v>2009</v>
      </c>
      <c r="H31" s="35">
        <v>2128</v>
      </c>
      <c r="I31" s="35">
        <v>5368.45</v>
      </c>
      <c r="J31" s="35">
        <v>8856.41</v>
      </c>
      <c r="K31" s="35">
        <f t="shared" si="1"/>
        <v>18361.86</v>
      </c>
      <c r="L31" s="36">
        <f t="shared" si="5"/>
        <v>51638.14</v>
      </c>
    </row>
    <row r="32" spans="1:23" ht="30" customHeight="1">
      <c r="A32" s="33">
        <v>23</v>
      </c>
      <c r="B32" s="34" t="s">
        <v>221</v>
      </c>
      <c r="C32" s="34" t="s">
        <v>143</v>
      </c>
      <c r="D32" s="28" t="s">
        <v>198</v>
      </c>
      <c r="E32" s="37" t="s">
        <v>14</v>
      </c>
      <c r="F32" s="35">
        <v>80000</v>
      </c>
      <c r="G32" s="35">
        <f t="shared" si="0"/>
        <v>2296</v>
      </c>
      <c r="H32" s="35">
        <v>2432</v>
      </c>
      <c r="I32" s="35">
        <v>7400.94</v>
      </c>
      <c r="J32" s="35">
        <v>1625</v>
      </c>
      <c r="K32" s="35">
        <f t="shared" si="1"/>
        <v>13753.939999999999</v>
      </c>
      <c r="L32" s="36">
        <f t="shared" si="5"/>
        <v>66246.06</v>
      </c>
    </row>
    <row r="33" spans="1:26" ht="30" customHeight="1">
      <c r="A33" s="42" t="s">
        <v>219</v>
      </c>
      <c r="B33" s="79"/>
      <c r="C33" s="79"/>
      <c r="D33" s="28"/>
      <c r="E33" s="43"/>
      <c r="F33" s="36">
        <f t="shared" ref="F33:K33" si="6">SUM(F10:F32)</f>
        <v>2044000</v>
      </c>
      <c r="G33" s="36">
        <f t="shared" si="6"/>
        <v>58662.8</v>
      </c>
      <c r="H33" s="36">
        <f>SUM(H10:H32)</f>
        <v>60983.01</v>
      </c>
      <c r="I33" s="36">
        <f>SUM(I10:I32)</f>
        <v>232157.92</v>
      </c>
      <c r="J33" s="36">
        <f t="shared" si="6"/>
        <v>81680.33</v>
      </c>
      <c r="K33" s="36">
        <f t="shared" si="6"/>
        <v>433484.06000000006</v>
      </c>
      <c r="L33" s="36">
        <f>SUM(L10:L32)</f>
        <v>1610515.9400000004</v>
      </c>
      <c r="M33" s="22"/>
      <c r="N33" s="22"/>
      <c r="O33" s="22"/>
    </row>
    <row r="34" spans="1:26" ht="30" customHeight="1">
      <c r="A34" s="117" t="s">
        <v>230</v>
      </c>
      <c r="B34" s="117"/>
      <c r="C34" s="117"/>
      <c r="D34" s="117"/>
      <c r="E34" s="117"/>
      <c r="F34" s="117"/>
      <c r="G34" s="117"/>
      <c r="H34" s="117"/>
      <c r="I34" s="117"/>
      <c r="J34" s="117"/>
      <c r="K34" s="117"/>
      <c r="L34" s="117"/>
    </row>
    <row r="35" spans="1:26" ht="30" customHeight="1">
      <c r="A35" s="44" t="s">
        <v>4</v>
      </c>
      <c r="B35" s="45" t="s">
        <v>5</v>
      </c>
      <c r="C35" s="45" t="s">
        <v>6</v>
      </c>
      <c r="D35" s="44" t="s">
        <v>195</v>
      </c>
      <c r="E35" s="45" t="s">
        <v>7</v>
      </c>
      <c r="F35" s="44" t="s">
        <v>214</v>
      </c>
      <c r="G35" s="44" t="s">
        <v>8</v>
      </c>
      <c r="H35" s="44" t="s">
        <v>9</v>
      </c>
      <c r="I35" s="44" t="s">
        <v>10</v>
      </c>
      <c r="J35" s="44" t="s">
        <v>215</v>
      </c>
      <c r="K35" s="44" t="s">
        <v>216</v>
      </c>
      <c r="L35" s="44" t="s">
        <v>217</v>
      </c>
    </row>
    <row r="36" spans="1:26" ht="30" customHeight="1">
      <c r="A36" s="33">
        <v>24</v>
      </c>
      <c r="B36" s="34" t="s">
        <v>15</v>
      </c>
      <c r="C36" s="34" t="s">
        <v>16</v>
      </c>
      <c r="D36" s="28" t="s">
        <v>199</v>
      </c>
      <c r="E36" s="28" t="s">
        <v>17</v>
      </c>
      <c r="F36" s="35">
        <v>49000</v>
      </c>
      <c r="G36" s="35">
        <f>F36*0.0287</f>
        <v>1406.3</v>
      </c>
      <c r="H36" s="35">
        <v>1489.6</v>
      </c>
      <c r="I36" s="35">
        <v>1712.86</v>
      </c>
      <c r="J36" s="35">
        <v>30329.15</v>
      </c>
      <c r="K36" s="35">
        <f>+G36+H36+I36+J36</f>
        <v>34937.910000000003</v>
      </c>
      <c r="L36" s="35">
        <f>+F36-K36</f>
        <v>14062.089999999997</v>
      </c>
      <c r="M36" s="22"/>
      <c r="N36" s="22"/>
      <c r="O36" s="22"/>
    </row>
    <row r="37" spans="1:26" ht="30" customHeight="1">
      <c r="A37" s="42" t="s">
        <v>219</v>
      </c>
      <c r="B37" s="80"/>
      <c r="C37" s="80"/>
      <c r="D37" s="46"/>
      <c r="E37" s="47"/>
      <c r="F37" s="36">
        <f>+F36</f>
        <v>49000</v>
      </c>
      <c r="G37" s="68">
        <f>+SUM(G36)</f>
        <v>1406.3</v>
      </c>
      <c r="H37" s="68">
        <f>+SUM(H36)</f>
        <v>1489.6</v>
      </c>
      <c r="I37" s="36">
        <f>SUM(I36)</f>
        <v>1712.86</v>
      </c>
      <c r="J37" s="36">
        <f>SUM(J36)</f>
        <v>30329.15</v>
      </c>
      <c r="K37" s="36">
        <f t="shared" ref="K37" si="7">+K36</f>
        <v>34937.910000000003</v>
      </c>
      <c r="L37" s="36">
        <f>SUM(L36)</f>
        <v>14062.089999999997</v>
      </c>
      <c r="M37" s="22"/>
      <c r="N37" s="22"/>
      <c r="O37" s="22"/>
    </row>
    <row r="38" spans="1:26" ht="30" customHeight="1">
      <c r="A38" s="117" t="s">
        <v>128</v>
      </c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7"/>
      <c r="M38" s="22"/>
      <c r="N38" s="22"/>
      <c r="O38" s="22"/>
    </row>
    <row r="39" spans="1:26" ht="30" customHeight="1">
      <c r="A39" s="44" t="s">
        <v>4</v>
      </c>
      <c r="B39" s="45" t="s">
        <v>5</v>
      </c>
      <c r="C39" s="45" t="s">
        <v>6</v>
      </c>
      <c r="D39" s="44" t="s">
        <v>195</v>
      </c>
      <c r="E39" s="45" t="s">
        <v>7</v>
      </c>
      <c r="F39" s="44" t="s">
        <v>214</v>
      </c>
      <c r="G39" s="44" t="s">
        <v>8</v>
      </c>
      <c r="H39" s="44" t="s">
        <v>9</v>
      </c>
      <c r="I39" s="44" t="s">
        <v>10</v>
      </c>
      <c r="J39" s="44" t="s">
        <v>215</v>
      </c>
      <c r="K39" s="44" t="s">
        <v>216</v>
      </c>
      <c r="L39" s="44" t="s">
        <v>217</v>
      </c>
      <c r="M39" s="22"/>
      <c r="N39" s="22"/>
      <c r="O39" s="22"/>
    </row>
    <row r="40" spans="1:26" s="66" customFormat="1" ht="30" customHeight="1">
      <c r="A40" s="76">
        <v>25</v>
      </c>
      <c r="B40" s="70" t="s">
        <v>25</v>
      </c>
      <c r="C40" s="70" t="s">
        <v>26</v>
      </c>
      <c r="D40" s="63" t="s">
        <v>198</v>
      </c>
      <c r="E40" s="64" t="s">
        <v>17</v>
      </c>
      <c r="F40" s="26">
        <v>50000</v>
      </c>
      <c r="G40" s="26">
        <f t="shared" ref="G40:G42" si="8">F40*0.0287</f>
        <v>1435</v>
      </c>
      <c r="H40" s="26">
        <f>IF(F40&lt;75829.93,F40*0.0304,2305.23)</f>
        <v>1520</v>
      </c>
      <c r="I40" s="26">
        <v>1854</v>
      </c>
      <c r="J40" s="26">
        <v>1325</v>
      </c>
      <c r="K40" s="26">
        <f t="shared" ref="K40:K43" si="9">G40+H40+I40+J40</f>
        <v>6134</v>
      </c>
      <c r="L40" s="65">
        <f t="shared" ref="L40:L43" si="10">+F40-K40</f>
        <v>43866</v>
      </c>
      <c r="M40" s="22"/>
      <c r="N40" s="22"/>
      <c r="O40" s="22"/>
      <c r="P40"/>
      <c r="Q40"/>
      <c r="R40"/>
      <c r="S40"/>
      <c r="T40"/>
      <c r="U40"/>
      <c r="V40"/>
      <c r="W40"/>
      <c r="X40"/>
      <c r="Y40"/>
      <c r="Z40"/>
    </row>
    <row r="41" spans="1:26" ht="30" customHeight="1">
      <c r="A41" s="33">
        <v>26</v>
      </c>
      <c r="B41" s="34" t="s">
        <v>24</v>
      </c>
      <c r="C41" s="34" t="s">
        <v>123</v>
      </c>
      <c r="D41" s="28" t="s">
        <v>199</v>
      </c>
      <c r="E41" s="28" t="s">
        <v>17</v>
      </c>
      <c r="F41" s="35">
        <v>60000</v>
      </c>
      <c r="G41" s="35">
        <f>F41*0.0287</f>
        <v>1722</v>
      </c>
      <c r="H41" s="25">
        <f t="shared" ref="H41:H43" si="11">IF(F41&lt;75829.93,F41*0.0304,2305.23)</f>
        <v>1824</v>
      </c>
      <c r="I41" s="35">
        <v>3486.65</v>
      </c>
      <c r="J41" s="35">
        <v>145</v>
      </c>
      <c r="K41" s="25">
        <f t="shared" si="9"/>
        <v>7177.65</v>
      </c>
      <c r="L41" s="36">
        <f>+F41-K41</f>
        <v>52822.35</v>
      </c>
      <c r="M41" s="22"/>
      <c r="N41" s="22"/>
      <c r="O41" s="22"/>
    </row>
    <row r="42" spans="1:26" ht="30" customHeight="1">
      <c r="A42" s="33">
        <v>27</v>
      </c>
      <c r="B42" s="34" t="s">
        <v>122</v>
      </c>
      <c r="C42" s="34" t="s">
        <v>123</v>
      </c>
      <c r="D42" s="27" t="s">
        <v>199</v>
      </c>
      <c r="E42" s="28" t="s">
        <v>14</v>
      </c>
      <c r="F42" s="25">
        <v>80000</v>
      </c>
      <c r="G42" s="25">
        <f t="shared" si="8"/>
        <v>2296</v>
      </c>
      <c r="H42" s="25">
        <v>2432</v>
      </c>
      <c r="I42" s="25">
        <v>6564.07</v>
      </c>
      <c r="J42" s="25">
        <v>3655.92</v>
      </c>
      <c r="K42" s="25">
        <f t="shared" si="9"/>
        <v>14947.99</v>
      </c>
      <c r="L42" s="29">
        <f t="shared" si="10"/>
        <v>65052.01</v>
      </c>
      <c r="M42" s="22"/>
      <c r="N42" s="22"/>
      <c r="O42" s="22"/>
    </row>
    <row r="43" spans="1:26" ht="30" customHeight="1">
      <c r="A43" s="33">
        <v>28</v>
      </c>
      <c r="B43" s="34" t="s">
        <v>126</v>
      </c>
      <c r="C43" s="34" t="s">
        <v>127</v>
      </c>
      <c r="D43" s="27" t="s">
        <v>199</v>
      </c>
      <c r="E43" s="28" t="s">
        <v>14</v>
      </c>
      <c r="F43" s="25">
        <v>41000</v>
      </c>
      <c r="G43" s="25">
        <f t="shared" ref="G43" si="12">F43*0.0287</f>
        <v>1176.7</v>
      </c>
      <c r="H43" s="25">
        <f t="shared" si="11"/>
        <v>1246.4000000000001</v>
      </c>
      <c r="I43" s="25">
        <v>583.78</v>
      </c>
      <c r="J43" s="25">
        <v>25</v>
      </c>
      <c r="K43" s="25">
        <f t="shared" si="9"/>
        <v>3031.88</v>
      </c>
      <c r="L43" s="29">
        <f t="shared" si="10"/>
        <v>37968.120000000003</v>
      </c>
      <c r="M43" s="22"/>
      <c r="N43" s="22"/>
      <c r="O43" s="22"/>
    </row>
    <row r="44" spans="1:26" ht="30" customHeight="1">
      <c r="A44" s="42" t="s">
        <v>219</v>
      </c>
      <c r="B44" s="79"/>
      <c r="C44" s="79"/>
      <c r="D44" s="48"/>
      <c r="E44" s="43"/>
      <c r="F44" s="36">
        <f t="shared" ref="F44:L44" si="13">SUM(F40:F43)</f>
        <v>231000</v>
      </c>
      <c r="G44" s="68">
        <f t="shared" si="13"/>
        <v>6629.7</v>
      </c>
      <c r="H44" s="68">
        <f t="shared" si="13"/>
        <v>7022.4</v>
      </c>
      <c r="I44" s="36">
        <f>SUM(I40:I43)</f>
        <v>12488.5</v>
      </c>
      <c r="J44" s="36">
        <f t="shared" si="13"/>
        <v>5150.92</v>
      </c>
      <c r="K44" s="36">
        <f t="shared" si="13"/>
        <v>31291.52</v>
      </c>
      <c r="L44" s="36">
        <f t="shared" si="13"/>
        <v>199708.48</v>
      </c>
    </row>
    <row r="45" spans="1:26" ht="30" customHeight="1">
      <c r="A45" s="117" t="s">
        <v>130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</row>
    <row r="46" spans="1:26" ht="30" customHeight="1">
      <c r="A46" s="44" t="s">
        <v>4</v>
      </c>
      <c r="B46" s="45" t="s">
        <v>5</v>
      </c>
      <c r="C46" s="45" t="s">
        <v>6</v>
      </c>
      <c r="D46" s="44" t="s">
        <v>195</v>
      </c>
      <c r="E46" s="45" t="s">
        <v>7</v>
      </c>
      <c r="F46" s="44" t="s">
        <v>214</v>
      </c>
      <c r="G46" s="44" t="s">
        <v>8</v>
      </c>
      <c r="H46" s="44" t="s">
        <v>9</v>
      </c>
      <c r="I46" s="44" t="s">
        <v>10</v>
      </c>
      <c r="J46" s="44" t="s">
        <v>215</v>
      </c>
      <c r="K46" s="44" t="s">
        <v>216</v>
      </c>
      <c r="L46" s="44" t="s">
        <v>217</v>
      </c>
    </row>
    <row r="47" spans="1:26" ht="30" customHeight="1">
      <c r="A47" s="33">
        <v>29</v>
      </c>
      <c r="B47" s="40" t="s">
        <v>36</v>
      </c>
      <c r="C47" s="34" t="s">
        <v>37</v>
      </c>
      <c r="D47" s="27" t="s">
        <v>199</v>
      </c>
      <c r="E47" s="28" t="s">
        <v>17</v>
      </c>
      <c r="F47" s="25">
        <v>100000</v>
      </c>
      <c r="G47" s="25">
        <f>F47*0.0287</f>
        <v>2870</v>
      </c>
      <c r="H47" s="25">
        <v>3040</v>
      </c>
      <c r="I47" s="25">
        <v>12105.44</v>
      </c>
      <c r="J47" s="25">
        <v>2111.62</v>
      </c>
      <c r="K47" s="25">
        <f>G47+H47+I47+J47</f>
        <v>20127.060000000001</v>
      </c>
      <c r="L47" s="29">
        <f>+F47-K47</f>
        <v>79872.94</v>
      </c>
    </row>
    <row r="48" spans="1:26" ht="30" customHeight="1">
      <c r="A48" s="33">
        <v>30</v>
      </c>
      <c r="B48" s="34" t="s">
        <v>38</v>
      </c>
      <c r="C48" s="34" t="s">
        <v>39</v>
      </c>
      <c r="D48" s="27" t="s">
        <v>198</v>
      </c>
      <c r="E48" s="28" t="s">
        <v>17</v>
      </c>
      <c r="F48" s="25">
        <v>45000</v>
      </c>
      <c r="G48" s="25">
        <f>F48*0.0287</f>
        <v>1291.5</v>
      </c>
      <c r="H48" s="25">
        <f>IF(F48&lt;75829.93,F48*0.0304,2305.23)</f>
        <v>1368</v>
      </c>
      <c r="I48" s="25">
        <v>891.01</v>
      </c>
      <c r="J48" s="25">
        <v>2040.46</v>
      </c>
      <c r="K48" s="25">
        <f>G48+H48+I48+J48</f>
        <v>5590.97</v>
      </c>
      <c r="L48" s="29">
        <f t="shared" ref="L48" si="14">+F48-K48</f>
        <v>39409.03</v>
      </c>
    </row>
    <row r="49" spans="1:47" ht="30" customHeight="1">
      <c r="A49" s="33">
        <v>31</v>
      </c>
      <c r="B49" s="34" t="s">
        <v>222</v>
      </c>
      <c r="C49" s="41" t="s">
        <v>21</v>
      </c>
      <c r="D49" s="27" t="s">
        <v>199</v>
      </c>
      <c r="E49" s="28" t="s">
        <v>14</v>
      </c>
      <c r="F49" s="25">
        <v>30000</v>
      </c>
      <c r="G49" s="25">
        <f>F49*0.0287</f>
        <v>861</v>
      </c>
      <c r="H49" s="25">
        <f>IF(F49&lt;75829.93,F49*0.0304,2305.23)</f>
        <v>912</v>
      </c>
      <c r="I49" s="25">
        <v>0</v>
      </c>
      <c r="J49" s="25">
        <v>2576.09</v>
      </c>
      <c r="K49" s="25">
        <f>G49+H49+I49+J49</f>
        <v>4349.09</v>
      </c>
      <c r="L49" s="29">
        <f t="shared" ref="L49" si="15">+F49-K49</f>
        <v>25650.91</v>
      </c>
    </row>
    <row r="50" spans="1:47" ht="30" customHeight="1">
      <c r="A50" s="42" t="s">
        <v>219</v>
      </c>
      <c r="B50" s="81"/>
      <c r="C50" s="81"/>
      <c r="D50" s="48"/>
      <c r="E50" s="43"/>
      <c r="F50" s="36">
        <f>SUM(F47:F49)</f>
        <v>175000</v>
      </c>
      <c r="G50" s="68">
        <f>+SUM(G47:G49)</f>
        <v>5022.5</v>
      </c>
      <c r="H50" s="68">
        <f>+SUM(H47:H49)</f>
        <v>5320</v>
      </c>
      <c r="I50" s="36">
        <f t="shared" ref="I50:L50" si="16">SUM(I47:I49)</f>
        <v>12996.45</v>
      </c>
      <c r="J50" s="36">
        <f>SUM(J47:J49)</f>
        <v>6728.17</v>
      </c>
      <c r="K50" s="36">
        <f t="shared" si="16"/>
        <v>30067.120000000003</v>
      </c>
      <c r="L50" s="36">
        <f t="shared" si="16"/>
        <v>144932.88</v>
      </c>
    </row>
    <row r="51" spans="1:47" ht="30" customHeight="1">
      <c r="A51" s="117" t="s">
        <v>129</v>
      </c>
      <c r="B51" s="117"/>
      <c r="C51" s="117"/>
      <c r="D51" s="117"/>
      <c r="E51" s="117"/>
      <c r="F51" s="117"/>
      <c r="G51" s="117"/>
      <c r="H51" s="117"/>
      <c r="I51" s="117"/>
      <c r="J51" s="117"/>
      <c r="K51" s="117"/>
      <c r="L51" s="117"/>
      <c r="O51" s="118" t="s">
        <v>102</v>
      </c>
      <c r="P51" s="121"/>
      <c r="Q51" s="121"/>
      <c r="R51" s="121"/>
      <c r="S51" s="121"/>
      <c r="T51" s="121"/>
      <c r="U51" s="121"/>
      <c r="V51" s="121"/>
      <c r="W51" s="122"/>
    </row>
    <row r="52" spans="1:47" ht="30" customHeight="1">
      <c r="A52" s="44" t="s">
        <v>4</v>
      </c>
      <c r="B52" s="45" t="s">
        <v>5</v>
      </c>
      <c r="C52" s="45" t="s">
        <v>6</v>
      </c>
      <c r="D52" s="44" t="s">
        <v>195</v>
      </c>
      <c r="E52" s="45" t="s">
        <v>7</v>
      </c>
      <c r="F52" s="44" t="s">
        <v>214</v>
      </c>
      <c r="G52" s="44" t="s">
        <v>8</v>
      </c>
      <c r="H52" s="44" t="s">
        <v>9</v>
      </c>
      <c r="I52" s="44" t="s">
        <v>10</v>
      </c>
      <c r="J52" s="44" t="s">
        <v>215</v>
      </c>
      <c r="K52" s="44" t="s">
        <v>216</v>
      </c>
      <c r="L52" s="44" t="s">
        <v>217</v>
      </c>
      <c r="O52" s="104"/>
      <c r="P52" s="104"/>
      <c r="Q52" s="44" t="s">
        <v>214</v>
      </c>
      <c r="R52" s="44" t="s">
        <v>8</v>
      </c>
      <c r="S52" s="44" t="s">
        <v>9</v>
      </c>
      <c r="T52" s="44" t="s">
        <v>10</v>
      </c>
      <c r="U52" s="44" t="s">
        <v>215</v>
      </c>
      <c r="V52" s="44" t="s">
        <v>216</v>
      </c>
      <c r="W52" s="44" t="s">
        <v>217</v>
      </c>
    </row>
    <row r="53" spans="1:47" ht="30" customHeight="1">
      <c r="A53" s="27">
        <v>32</v>
      </c>
      <c r="B53" s="34" t="s">
        <v>30</v>
      </c>
      <c r="C53" s="34" t="s">
        <v>31</v>
      </c>
      <c r="D53" s="27" t="s">
        <v>199</v>
      </c>
      <c r="E53" s="28" t="s">
        <v>17</v>
      </c>
      <c r="F53" s="25">
        <v>100000</v>
      </c>
      <c r="G53" s="25">
        <f t="shared" ref="G53:G57" si="17">F53*0.0287</f>
        <v>2870</v>
      </c>
      <c r="H53" s="25">
        <v>3040</v>
      </c>
      <c r="I53" s="25">
        <v>12105.44</v>
      </c>
      <c r="J53" s="25">
        <v>16952.12</v>
      </c>
      <c r="K53" s="25">
        <f>+G53+H53+I53+J53</f>
        <v>34967.56</v>
      </c>
      <c r="L53" s="29">
        <f>+F53-K53</f>
        <v>65032.44</v>
      </c>
      <c r="O53" s="104"/>
      <c r="P53" s="111" t="s">
        <v>264</v>
      </c>
      <c r="Q53" s="69">
        <v>35000</v>
      </c>
      <c r="R53" s="112">
        <v>1004.5</v>
      </c>
      <c r="S53" s="112">
        <v>1064</v>
      </c>
      <c r="T53" s="112">
        <v>0</v>
      </c>
      <c r="U53" s="112">
        <v>225</v>
      </c>
      <c r="V53" s="115">
        <v>2293.5</v>
      </c>
      <c r="W53" s="112">
        <v>32706.5</v>
      </c>
    </row>
    <row r="54" spans="1:47" ht="30" customHeight="1">
      <c r="A54" s="27">
        <v>33</v>
      </c>
      <c r="B54" s="34" t="s">
        <v>33</v>
      </c>
      <c r="C54" s="34" t="s">
        <v>32</v>
      </c>
      <c r="D54" s="27" t="s">
        <v>199</v>
      </c>
      <c r="E54" s="28" t="s">
        <v>17</v>
      </c>
      <c r="F54" s="25">
        <v>70000</v>
      </c>
      <c r="G54" s="25">
        <f t="shared" si="17"/>
        <v>2009</v>
      </c>
      <c r="H54" s="25">
        <f t="shared" ref="H54:H56" si="18">IF(F54&lt;75829.93,F54*0.0304,2305.23)</f>
        <v>2128</v>
      </c>
      <c r="I54" s="26">
        <v>5025.3599999999997</v>
      </c>
      <c r="J54" s="25">
        <v>2040.46</v>
      </c>
      <c r="K54" s="25">
        <f t="shared" ref="K54:K57" si="19">+G54+H54+I54+J54</f>
        <v>11202.82</v>
      </c>
      <c r="L54" s="29">
        <f t="shared" ref="L54:L55" si="20">+F54-K54</f>
        <v>58797.18</v>
      </c>
      <c r="O54" s="104"/>
      <c r="P54" s="111" t="s">
        <v>265</v>
      </c>
      <c r="Q54" s="69">
        <v>10000</v>
      </c>
      <c r="R54" s="112">
        <v>287</v>
      </c>
      <c r="S54" s="112">
        <v>304</v>
      </c>
      <c r="T54" s="112">
        <v>1148.32</v>
      </c>
      <c r="U54" s="112">
        <v>0</v>
      </c>
      <c r="V54" s="112">
        <v>1739.32</v>
      </c>
      <c r="W54" s="112">
        <v>29736.81</v>
      </c>
    </row>
    <row r="55" spans="1:47" s="66" customFormat="1" ht="30" customHeight="1">
      <c r="A55" s="63">
        <v>34</v>
      </c>
      <c r="B55" s="82" t="s">
        <v>102</v>
      </c>
      <c r="C55" s="82" t="s">
        <v>21</v>
      </c>
      <c r="D55" s="63" t="s">
        <v>199</v>
      </c>
      <c r="E55" s="64" t="s">
        <v>14</v>
      </c>
      <c r="F55" s="69">
        <v>45000</v>
      </c>
      <c r="G55" s="26">
        <f t="shared" si="17"/>
        <v>1291.5</v>
      </c>
      <c r="H55" s="69">
        <v>1368</v>
      </c>
      <c r="I55" s="26">
        <v>1148.32</v>
      </c>
      <c r="J55" s="69">
        <v>225</v>
      </c>
      <c r="K55" s="26">
        <f t="shared" si="19"/>
        <v>4032.8199999999997</v>
      </c>
      <c r="L55" s="65">
        <f t="shared" si="20"/>
        <v>40967.18</v>
      </c>
      <c r="M55"/>
      <c r="N55"/>
      <c r="O55" s="104"/>
      <c r="P55" s="111" t="s">
        <v>266</v>
      </c>
      <c r="Q55" s="113">
        <f>+Q53+Q54</f>
        <v>45000</v>
      </c>
      <c r="R55" s="114">
        <f>R53+R54</f>
        <v>1291.5</v>
      </c>
      <c r="S55" s="114">
        <f>S53+S54</f>
        <v>1368</v>
      </c>
      <c r="T55" s="114">
        <f>+T53+T54</f>
        <v>1148.32</v>
      </c>
      <c r="U55" s="114">
        <f>U53+U54</f>
        <v>225</v>
      </c>
      <c r="V55" s="114">
        <f>+V53+V54</f>
        <v>4032.8199999999997</v>
      </c>
      <c r="W55" s="114">
        <f>+W53+W54</f>
        <v>62443.31</v>
      </c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</row>
    <row r="56" spans="1:47" s="66" customFormat="1" ht="30" customHeight="1">
      <c r="A56" s="63">
        <v>35</v>
      </c>
      <c r="B56" s="82" t="s">
        <v>183</v>
      </c>
      <c r="C56" s="71" t="s">
        <v>32</v>
      </c>
      <c r="D56" s="63" t="s">
        <v>198</v>
      </c>
      <c r="E56" s="64" t="s">
        <v>17</v>
      </c>
      <c r="F56" s="26">
        <v>60000</v>
      </c>
      <c r="G56" s="26">
        <f t="shared" si="17"/>
        <v>1722</v>
      </c>
      <c r="H56" s="26">
        <f t="shared" si="18"/>
        <v>1824</v>
      </c>
      <c r="I56" s="26">
        <v>3486.65</v>
      </c>
      <c r="J56" s="26">
        <v>125</v>
      </c>
      <c r="K56" s="26">
        <f t="shared" si="19"/>
        <v>7157.65</v>
      </c>
      <c r="L56" s="65">
        <f>+F56-K56</f>
        <v>52842.35</v>
      </c>
      <c r="M56"/>
      <c r="N56"/>
      <c r="O56" s="118" t="s">
        <v>202</v>
      </c>
      <c r="P56" s="119"/>
      <c r="Q56" s="119"/>
      <c r="R56" s="119"/>
      <c r="S56" s="119"/>
      <c r="T56" s="119"/>
      <c r="U56" s="119"/>
      <c r="V56" s="119"/>
      <c r="W56" s="120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</row>
    <row r="57" spans="1:47" s="66" customFormat="1" ht="30" customHeight="1">
      <c r="A57" s="63">
        <v>36</v>
      </c>
      <c r="B57" s="82" t="s">
        <v>202</v>
      </c>
      <c r="C57" s="82" t="s">
        <v>21</v>
      </c>
      <c r="D57" s="63" t="s">
        <v>199</v>
      </c>
      <c r="E57" s="64" t="s">
        <v>14</v>
      </c>
      <c r="F57" s="26">
        <v>45000</v>
      </c>
      <c r="G57" s="26">
        <f t="shared" si="17"/>
        <v>1291.5</v>
      </c>
      <c r="H57" s="26">
        <v>1368</v>
      </c>
      <c r="I57" s="26">
        <v>1148.32</v>
      </c>
      <c r="J57" s="26">
        <v>939.5</v>
      </c>
      <c r="K57" s="26">
        <f t="shared" si="19"/>
        <v>4747.32</v>
      </c>
      <c r="L57" s="65">
        <f>+F57-K57</f>
        <v>40252.68</v>
      </c>
      <c r="M57"/>
      <c r="N57"/>
      <c r="O57" s="104"/>
      <c r="P57" s="104"/>
      <c r="Q57" s="44" t="s">
        <v>214</v>
      </c>
      <c r="R57" s="44" t="s">
        <v>8</v>
      </c>
      <c r="S57" s="44" t="s">
        <v>9</v>
      </c>
      <c r="T57" s="44" t="s">
        <v>10</v>
      </c>
      <c r="U57" s="44" t="s">
        <v>215</v>
      </c>
      <c r="V57" s="44" t="s">
        <v>216</v>
      </c>
      <c r="W57" s="44" t="s">
        <v>217</v>
      </c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</row>
    <row r="58" spans="1:47" ht="30" customHeight="1">
      <c r="A58" s="42" t="s">
        <v>219</v>
      </c>
      <c r="B58" s="51"/>
      <c r="C58" s="79"/>
      <c r="D58" s="48"/>
      <c r="E58" s="43"/>
      <c r="F58" s="36">
        <f t="shared" ref="F58:L58" si="21">+SUM(F53:F57)</f>
        <v>320000</v>
      </c>
      <c r="G58" s="68">
        <f t="shared" si="21"/>
        <v>9184</v>
      </c>
      <c r="H58" s="68">
        <f>+SUM(H53:H57)</f>
        <v>9728</v>
      </c>
      <c r="I58" s="36">
        <f t="shared" si="21"/>
        <v>22914.09</v>
      </c>
      <c r="J58" s="36">
        <f t="shared" si="21"/>
        <v>20282.079999999998</v>
      </c>
      <c r="K58" s="36">
        <f t="shared" si="21"/>
        <v>62108.17</v>
      </c>
      <c r="L58" s="36">
        <f t="shared" si="21"/>
        <v>257891.83</v>
      </c>
      <c r="O58" s="104"/>
      <c r="P58" s="111" t="s">
        <v>264</v>
      </c>
      <c r="Q58" s="69">
        <v>35000</v>
      </c>
      <c r="R58" s="112">
        <v>1004</v>
      </c>
      <c r="S58" s="112">
        <v>1064</v>
      </c>
      <c r="T58" s="112">
        <v>0</v>
      </c>
      <c r="U58" s="112">
        <v>939.5</v>
      </c>
      <c r="V58" s="115">
        <v>3008</v>
      </c>
      <c r="W58" s="112">
        <v>31992</v>
      </c>
    </row>
    <row r="59" spans="1:47" ht="30" customHeight="1">
      <c r="A59" s="117" t="s">
        <v>133</v>
      </c>
      <c r="B59" s="117" t="s">
        <v>64</v>
      </c>
      <c r="C59" s="117"/>
      <c r="D59" s="117"/>
      <c r="E59" s="117"/>
      <c r="F59" s="117"/>
      <c r="G59" s="117"/>
      <c r="H59" s="117"/>
      <c r="I59" s="117"/>
      <c r="J59" s="117"/>
      <c r="K59" s="117"/>
      <c r="L59" s="117"/>
      <c r="O59" s="104"/>
      <c r="P59" s="111" t="s">
        <v>265</v>
      </c>
      <c r="Q59" s="69">
        <v>10000</v>
      </c>
      <c r="R59" s="112">
        <v>287</v>
      </c>
      <c r="S59" s="112">
        <v>304</v>
      </c>
      <c r="T59" s="112">
        <v>1148.32</v>
      </c>
      <c r="U59" s="112">
        <v>0</v>
      </c>
      <c r="V59" s="112">
        <v>1739.32</v>
      </c>
      <c r="W59" s="112">
        <v>8260.68</v>
      </c>
    </row>
    <row r="60" spans="1:47" ht="30" customHeight="1">
      <c r="A60" s="44" t="s">
        <v>4</v>
      </c>
      <c r="B60" s="45" t="s">
        <v>5</v>
      </c>
      <c r="C60" s="45" t="s">
        <v>6</v>
      </c>
      <c r="D60" s="44" t="s">
        <v>195</v>
      </c>
      <c r="E60" s="45" t="s">
        <v>7</v>
      </c>
      <c r="F60" s="44" t="s">
        <v>214</v>
      </c>
      <c r="G60" s="44" t="s">
        <v>8</v>
      </c>
      <c r="H60" s="44" t="s">
        <v>9</v>
      </c>
      <c r="I60" s="44" t="s">
        <v>10</v>
      </c>
      <c r="J60" s="44" t="s">
        <v>215</v>
      </c>
      <c r="K60" s="44" t="s">
        <v>216</v>
      </c>
      <c r="L60" s="44" t="s">
        <v>217</v>
      </c>
      <c r="O60" s="104"/>
      <c r="P60" s="111" t="s">
        <v>266</v>
      </c>
      <c r="Q60" s="113">
        <f>+Q58+Q59</f>
        <v>45000</v>
      </c>
      <c r="R60" s="114">
        <f>R58+R59</f>
        <v>1291</v>
      </c>
      <c r="S60" s="114">
        <f>S58+S59</f>
        <v>1368</v>
      </c>
      <c r="T60" s="114">
        <f>+T58+T59</f>
        <v>1148.32</v>
      </c>
      <c r="U60" s="114">
        <f>U58+U59</f>
        <v>939.5</v>
      </c>
      <c r="V60" s="114">
        <f>+V58+V59</f>
        <v>4747.32</v>
      </c>
      <c r="W60" s="114">
        <f>+W58+W59</f>
        <v>40252.68</v>
      </c>
    </row>
    <row r="61" spans="1:47" ht="30" customHeight="1">
      <c r="A61" s="28">
        <v>37</v>
      </c>
      <c r="B61" s="34" t="s">
        <v>71</v>
      </c>
      <c r="C61" s="34" t="s">
        <v>184</v>
      </c>
      <c r="D61" s="28" t="s">
        <v>199</v>
      </c>
      <c r="E61" s="28" t="s">
        <v>17</v>
      </c>
      <c r="F61" s="25">
        <v>55000</v>
      </c>
      <c r="G61" s="25">
        <f t="shared" ref="G61:G62" si="22">F61*0.0287</f>
        <v>1578.5</v>
      </c>
      <c r="H61" s="25">
        <f t="shared" ref="H61" si="23">IF(F61&lt;75829.93,F61*0.0304,2305.23)</f>
        <v>1672</v>
      </c>
      <c r="I61" s="25">
        <v>2559.67</v>
      </c>
      <c r="J61" s="25">
        <v>1425</v>
      </c>
      <c r="K61" s="38">
        <f>G61+H61+I61+J61</f>
        <v>7235.17</v>
      </c>
      <c r="L61" s="29">
        <f>+F61-K61</f>
        <v>47764.83</v>
      </c>
    </row>
    <row r="62" spans="1:47" ht="30" customHeight="1">
      <c r="A62" s="28">
        <v>38</v>
      </c>
      <c r="B62" s="34" t="s">
        <v>72</v>
      </c>
      <c r="C62" s="34" t="s">
        <v>73</v>
      </c>
      <c r="D62" s="28" t="s">
        <v>199</v>
      </c>
      <c r="E62" s="28" t="s">
        <v>17</v>
      </c>
      <c r="F62" s="38">
        <v>100000</v>
      </c>
      <c r="G62" s="25">
        <f t="shared" si="22"/>
        <v>2870</v>
      </c>
      <c r="H62" s="25">
        <v>3040</v>
      </c>
      <c r="I62" s="38">
        <v>12105.44</v>
      </c>
      <c r="J62" s="38">
        <v>15173.16</v>
      </c>
      <c r="K62" s="38">
        <f>+G62+H62+I62+J62</f>
        <v>33188.600000000006</v>
      </c>
      <c r="L62" s="29">
        <f>+F62-K62</f>
        <v>66811.399999999994</v>
      </c>
    </row>
    <row r="63" spans="1:47" ht="30" customHeight="1">
      <c r="A63" s="42" t="s">
        <v>219</v>
      </c>
      <c r="B63" s="84"/>
      <c r="C63" s="81"/>
      <c r="D63" s="48"/>
      <c r="E63" s="43"/>
      <c r="F63" s="36">
        <f>SUM(F61:F62)</f>
        <v>155000</v>
      </c>
      <c r="G63" s="68">
        <f>+SUM(G61:G62)</f>
        <v>4448.5</v>
      </c>
      <c r="H63" s="68">
        <f>+SUM(H61:H62)</f>
        <v>4712</v>
      </c>
      <c r="I63" s="36">
        <f t="shared" ref="I63:L63" si="24">SUM(I61:I62)</f>
        <v>14665.11</v>
      </c>
      <c r="J63" s="36">
        <f t="shared" si="24"/>
        <v>16598.16</v>
      </c>
      <c r="K63" s="36">
        <f t="shared" si="24"/>
        <v>40423.770000000004</v>
      </c>
      <c r="L63" s="36">
        <f t="shared" si="24"/>
        <v>114576.23</v>
      </c>
    </row>
    <row r="64" spans="1:47" ht="30" customHeight="1">
      <c r="A64" s="117" t="s">
        <v>134</v>
      </c>
      <c r="B64" s="117"/>
      <c r="C64" s="117"/>
      <c r="D64" s="117"/>
      <c r="E64" s="117"/>
      <c r="F64" s="117"/>
      <c r="G64" s="117"/>
      <c r="H64" s="117"/>
      <c r="I64" s="117"/>
      <c r="J64" s="117"/>
      <c r="K64" s="117"/>
      <c r="L64" s="117"/>
      <c r="O64" s="125" t="s">
        <v>74</v>
      </c>
      <c r="P64" s="126"/>
      <c r="Q64" s="126"/>
      <c r="R64" s="126"/>
      <c r="S64" s="126"/>
      <c r="T64" s="126"/>
      <c r="U64" s="126"/>
      <c r="V64" s="126"/>
      <c r="W64" s="127"/>
    </row>
    <row r="65" spans="1:28" ht="30" customHeight="1">
      <c r="A65" s="44" t="s">
        <v>4</v>
      </c>
      <c r="B65" s="45" t="s">
        <v>5</v>
      </c>
      <c r="C65" s="45" t="s">
        <v>6</v>
      </c>
      <c r="D65" s="44" t="s">
        <v>195</v>
      </c>
      <c r="E65" s="45" t="s">
        <v>7</v>
      </c>
      <c r="F65" s="44" t="s">
        <v>214</v>
      </c>
      <c r="G65" s="44" t="s">
        <v>8</v>
      </c>
      <c r="H65" s="44" t="s">
        <v>9</v>
      </c>
      <c r="I65" s="44" t="s">
        <v>10</v>
      </c>
      <c r="J65" s="44" t="s">
        <v>215</v>
      </c>
      <c r="K65" s="44" t="s">
        <v>216</v>
      </c>
      <c r="L65" s="44" t="s">
        <v>217</v>
      </c>
      <c r="O65" s="104"/>
      <c r="P65" s="104"/>
      <c r="Q65" s="44" t="s">
        <v>214</v>
      </c>
      <c r="R65" s="44" t="s">
        <v>8</v>
      </c>
      <c r="S65" s="44" t="s">
        <v>9</v>
      </c>
      <c r="T65" s="44" t="s">
        <v>10</v>
      </c>
      <c r="U65" s="44" t="s">
        <v>215</v>
      </c>
      <c r="V65" s="44" t="s">
        <v>216</v>
      </c>
      <c r="W65" s="44" t="s">
        <v>217</v>
      </c>
    </row>
    <row r="66" spans="1:28" s="66" customFormat="1" ht="30" customHeight="1">
      <c r="A66" s="64">
        <v>39</v>
      </c>
      <c r="B66" s="70" t="s">
        <v>74</v>
      </c>
      <c r="C66" s="71" t="s">
        <v>197</v>
      </c>
      <c r="D66" s="72" t="s">
        <v>199</v>
      </c>
      <c r="E66" s="64" t="s">
        <v>17</v>
      </c>
      <c r="F66" s="69">
        <v>90000</v>
      </c>
      <c r="G66" s="69">
        <v>2583</v>
      </c>
      <c r="H66" s="69">
        <v>2736</v>
      </c>
      <c r="I66" s="69">
        <v>9753.19</v>
      </c>
      <c r="J66" s="69">
        <v>2767.8</v>
      </c>
      <c r="K66" s="69">
        <f>G66+H66+I66+J66</f>
        <v>17839.990000000002</v>
      </c>
      <c r="L66" s="73">
        <f t="shared" ref="L66" si="25">+F66-K66</f>
        <v>72160.009999999995</v>
      </c>
      <c r="M66"/>
      <c r="N66"/>
      <c r="O66" s="104"/>
      <c r="P66" s="111" t="s">
        <v>264</v>
      </c>
      <c r="Q66" s="69">
        <v>50000</v>
      </c>
      <c r="R66" s="112">
        <v>1435</v>
      </c>
      <c r="S66" s="112">
        <v>1520</v>
      </c>
      <c r="T66" s="112">
        <v>1854</v>
      </c>
      <c r="U66" s="112">
        <v>2767.8</v>
      </c>
      <c r="V66" s="115">
        <v>7576.8</v>
      </c>
      <c r="W66" s="112">
        <v>42423.199999999997</v>
      </c>
      <c r="X66"/>
      <c r="Y66"/>
      <c r="Z66"/>
      <c r="AA66"/>
      <c r="AB66"/>
    </row>
    <row r="67" spans="1:28" ht="30" customHeight="1">
      <c r="A67" s="28">
        <v>40</v>
      </c>
      <c r="B67" s="91" t="s">
        <v>225</v>
      </c>
      <c r="C67" s="83" t="s">
        <v>226</v>
      </c>
      <c r="D67" s="49" t="s">
        <v>199</v>
      </c>
      <c r="E67" s="28" t="s">
        <v>17</v>
      </c>
      <c r="F67" s="38">
        <v>50000</v>
      </c>
      <c r="G67" s="38">
        <f>F67*0.0287</f>
        <v>1435</v>
      </c>
      <c r="H67" s="38">
        <f t="shared" ref="H67" si="26">IF(F67&lt;75829.93,F67*0.0304,2305.23)</f>
        <v>1520</v>
      </c>
      <c r="I67" s="38">
        <v>1854</v>
      </c>
      <c r="J67" s="69">
        <v>225</v>
      </c>
      <c r="K67" s="38">
        <f>G67+H67+I67+J67</f>
        <v>5034</v>
      </c>
      <c r="L67" s="32">
        <f>+F67-K67</f>
        <v>44966</v>
      </c>
      <c r="O67" s="104"/>
      <c r="P67" s="111" t="s">
        <v>265</v>
      </c>
      <c r="Q67" s="69">
        <v>40000</v>
      </c>
      <c r="R67" s="112">
        <v>1148</v>
      </c>
      <c r="S67" s="112">
        <v>1216</v>
      </c>
      <c r="T67" s="112">
        <v>7899.19</v>
      </c>
      <c r="U67" s="112">
        <v>0</v>
      </c>
      <c r="V67" s="112">
        <v>10263.19</v>
      </c>
      <c r="W67" s="112">
        <v>29736.81</v>
      </c>
    </row>
    <row r="68" spans="1:28" ht="30" customHeight="1">
      <c r="A68" s="42" t="s">
        <v>219</v>
      </c>
      <c r="B68" s="81"/>
      <c r="C68" s="81"/>
      <c r="D68" s="48"/>
      <c r="E68" s="43"/>
      <c r="F68" s="36">
        <f>SUM(F66:F67)</f>
        <v>140000</v>
      </c>
      <c r="G68" s="68">
        <f>SUM(G66:G67)</f>
        <v>4018</v>
      </c>
      <c r="H68" s="68">
        <f>+SUM(H66:H67)</f>
        <v>4256</v>
      </c>
      <c r="I68" s="36">
        <f t="shared" ref="I68" si="27">SUM(I65:I67)</f>
        <v>11607.19</v>
      </c>
      <c r="J68" s="36">
        <f t="shared" ref="J68" si="28">SUM(J66:J67)</f>
        <v>2992.8</v>
      </c>
      <c r="K68" s="36">
        <f>+SUM(K66:K67)</f>
        <v>22873.99</v>
      </c>
      <c r="L68" s="36">
        <f t="shared" ref="L68" si="29">SUM(L66:L67)</f>
        <v>117126.01</v>
      </c>
      <c r="O68" s="104"/>
      <c r="P68" s="111" t="s">
        <v>266</v>
      </c>
      <c r="Q68" s="113">
        <f>+Q66+Q67</f>
        <v>90000</v>
      </c>
      <c r="R68" s="114">
        <f>R66+R67</f>
        <v>2583</v>
      </c>
      <c r="S68" s="114">
        <f>S66+S67</f>
        <v>2736</v>
      </c>
      <c r="T68" s="114">
        <f>+T66+T67</f>
        <v>9753.1899999999987</v>
      </c>
      <c r="U68" s="114">
        <f>U66+U67</f>
        <v>2767.8</v>
      </c>
      <c r="V68" s="114">
        <f>+V66+V67</f>
        <v>17839.990000000002</v>
      </c>
      <c r="W68" s="114">
        <f>+W66+W67</f>
        <v>72160.009999999995</v>
      </c>
    </row>
    <row r="69" spans="1:28" ht="30" customHeight="1">
      <c r="A69" s="117" t="s">
        <v>231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23"/>
      <c r="N69" s="23"/>
      <c r="O69" s="23"/>
    </row>
    <row r="70" spans="1:28" ht="30" customHeight="1">
      <c r="A70" s="44" t="s">
        <v>4</v>
      </c>
      <c r="B70" s="45" t="s">
        <v>5</v>
      </c>
      <c r="C70" s="45" t="s">
        <v>6</v>
      </c>
      <c r="D70" s="44" t="s">
        <v>195</v>
      </c>
      <c r="E70" s="45" t="s">
        <v>7</v>
      </c>
      <c r="F70" s="44" t="s">
        <v>214</v>
      </c>
      <c r="G70" s="44" t="s">
        <v>8</v>
      </c>
      <c r="H70" s="44" t="s">
        <v>9</v>
      </c>
      <c r="I70" s="44" t="s">
        <v>10</v>
      </c>
      <c r="J70" s="44" t="s">
        <v>215</v>
      </c>
      <c r="K70" s="44" t="s">
        <v>216</v>
      </c>
      <c r="L70" s="44" t="s">
        <v>217</v>
      </c>
    </row>
    <row r="71" spans="1:28" s="66" customFormat="1" ht="30" customHeight="1">
      <c r="A71" s="64">
        <v>41</v>
      </c>
      <c r="B71" s="92" t="s">
        <v>146</v>
      </c>
      <c r="C71" s="71" t="s">
        <v>271</v>
      </c>
      <c r="D71" s="74" t="s">
        <v>199</v>
      </c>
      <c r="E71" s="64" t="s">
        <v>17</v>
      </c>
      <c r="F71" s="69">
        <v>100000</v>
      </c>
      <c r="G71" s="69">
        <f t="shared" ref="G71" si="30">F71*0.0287</f>
        <v>2870</v>
      </c>
      <c r="H71" s="69">
        <v>3040</v>
      </c>
      <c r="I71" s="69">
        <v>11676.57</v>
      </c>
      <c r="J71" s="69">
        <v>16940.46</v>
      </c>
      <c r="K71" s="69">
        <f>SUM(G71:J71)</f>
        <v>34527.03</v>
      </c>
      <c r="L71" s="73">
        <f>+F71-K71</f>
        <v>65472.97</v>
      </c>
      <c r="M71"/>
      <c r="N71"/>
      <c r="O71" s="123" t="s">
        <v>146</v>
      </c>
      <c r="P71" s="121"/>
      <c r="Q71" s="121"/>
      <c r="R71" s="121"/>
      <c r="S71" s="121"/>
      <c r="T71" s="121"/>
      <c r="U71" s="121"/>
      <c r="V71" s="121"/>
      <c r="W71" s="122"/>
      <c r="X71"/>
      <c r="Y71"/>
      <c r="Z71"/>
      <c r="AA71"/>
      <c r="AB71"/>
    </row>
    <row r="72" spans="1:28" ht="30" customHeight="1">
      <c r="A72" s="42" t="s">
        <v>219</v>
      </c>
      <c r="B72" s="51"/>
      <c r="C72" s="79"/>
      <c r="D72" s="48"/>
      <c r="E72" s="43"/>
      <c r="F72" s="36">
        <f>SUM(F70:F71)</f>
        <v>100000</v>
      </c>
      <c r="G72" s="69">
        <f>+SUM(G71)</f>
        <v>2870</v>
      </c>
      <c r="H72" s="68">
        <f>+SUM(H70:H71)</f>
        <v>3040</v>
      </c>
      <c r="I72" s="68">
        <f t="shared" ref="I72" si="31">SUM(I69:I71)</f>
        <v>11676.57</v>
      </c>
      <c r="J72" s="73">
        <f>SUM(J71)</f>
        <v>16940.46</v>
      </c>
      <c r="K72" s="36">
        <f>SUM(G72:J72)</f>
        <v>34527.03</v>
      </c>
      <c r="L72" s="36">
        <f>SUM(L71)</f>
        <v>65472.97</v>
      </c>
      <c r="O72" s="104"/>
      <c r="P72" s="104"/>
      <c r="Q72" s="44" t="s">
        <v>214</v>
      </c>
      <c r="R72" s="44" t="s">
        <v>8</v>
      </c>
      <c r="S72" s="44" t="s">
        <v>9</v>
      </c>
      <c r="T72" s="44" t="s">
        <v>10</v>
      </c>
      <c r="U72" s="44" t="s">
        <v>215</v>
      </c>
      <c r="V72" s="44" t="s">
        <v>216</v>
      </c>
      <c r="W72" s="44" t="s">
        <v>217</v>
      </c>
    </row>
    <row r="73" spans="1:28" ht="30" customHeight="1">
      <c r="A73" s="117" t="s">
        <v>260</v>
      </c>
      <c r="B73" s="117"/>
      <c r="C73" s="117"/>
      <c r="D73" s="117"/>
      <c r="E73" s="117"/>
      <c r="F73" s="117"/>
      <c r="G73" s="117"/>
      <c r="H73" s="117"/>
      <c r="I73" s="117"/>
      <c r="J73" s="117"/>
      <c r="K73" s="117"/>
      <c r="L73" s="117"/>
      <c r="O73" s="104"/>
      <c r="P73" s="111" t="s">
        <v>264</v>
      </c>
      <c r="Q73" s="69">
        <v>90000</v>
      </c>
      <c r="R73" s="112">
        <v>2583</v>
      </c>
      <c r="S73" s="112">
        <v>2736</v>
      </c>
      <c r="T73" s="112">
        <v>9324.32</v>
      </c>
      <c r="U73" s="112">
        <v>16940.46</v>
      </c>
      <c r="V73" s="115">
        <v>31583.78</v>
      </c>
      <c r="W73" s="112">
        <v>58416.22</v>
      </c>
    </row>
    <row r="74" spans="1:28" ht="30" customHeight="1">
      <c r="A74" s="44" t="s">
        <v>4</v>
      </c>
      <c r="B74" s="45" t="s">
        <v>5</v>
      </c>
      <c r="C74" s="45" t="s">
        <v>6</v>
      </c>
      <c r="D74" s="44" t="s">
        <v>195</v>
      </c>
      <c r="E74" s="45" t="s">
        <v>7</v>
      </c>
      <c r="F74" s="44" t="s">
        <v>214</v>
      </c>
      <c r="G74" s="44" t="s">
        <v>8</v>
      </c>
      <c r="H74" s="44" t="s">
        <v>9</v>
      </c>
      <c r="I74" s="44" t="s">
        <v>10</v>
      </c>
      <c r="J74" s="44" t="s">
        <v>215</v>
      </c>
      <c r="K74" s="44" t="s">
        <v>216</v>
      </c>
      <c r="L74" s="44" t="s">
        <v>217</v>
      </c>
      <c r="O74" s="104"/>
      <c r="P74" s="111" t="s">
        <v>265</v>
      </c>
      <c r="Q74" s="69">
        <v>10000</v>
      </c>
      <c r="R74" s="112">
        <v>287</v>
      </c>
      <c r="S74" s="112">
        <v>304</v>
      </c>
      <c r="T74" s="112">
        <v>2352.25</v>
      </c>
      <c r="U74" s="112">
        <v>0</v>
      </c>
      <c r="V74" s="112">
        <v>2943.25</v>
      </c>
      <c r="W74" s="112">
        <v>7056.75</v>
      </c>
    </row>
    <row r="75" spans="1:28" ht="30" customHeight="1">
      <c r="A75" s="33">
        <v>42</v>
      </c>
      <c r="B75" s="34" t="s">
        <v>124</v>
      </c>
      <c r="C75" s="34" t="s">
        <v>125</v>
      </c>
      <c r="D75" s="28" t="s">
        <v>198</v>
      </c>
      <c r="E75" s="28" t="s">
        <v>14</v>
      </c>
      <c r="F75" s="38">
        <v>35000</v>
      </c>
      <c r="G75" s="38">
        <f>F75*0.0287</f>
        <v>1004.5</v>
      </c>
      <c r="H75" s="38">
        <f>IF(F75&lt;75829.93,F75*0.0304,2305.23)</f>
        <v>1064</v>
      </c>
      <c r="I75" s="25">
        <v>0</v>
      </c>
      <c r="J75" s="38">
        <v>939.5</v>
      </c>
      <c r="K75" s="38">
        <f t="shared" ref="K75:K81" si="32">G75+H75+I75+J75</f>
        <v>3008</v>
      </c>
      <c r="L75" s="32">
        <f>+F75-K75</f>
        <v>31992</v>
      </c>
      <c r="O75" s="104"/>
      <c r="P75" s="111" t="s">
        <v>266</v>
      </c>
      <c r="Q75" s="113">
        <f>+Q73+Q74</f>
        <v>100000</v>
      </c>
      <c r="R75" s="114">
        <f>R73+R74</f>
        <v>2870</v>
      </c>
      <c r="S75" s="114">
        <f>S73+S74</f>
        <v>3040</v>
      </c>
      <c r="T75" s="114">
        <f>+T73+T74</f>
        <v>11676.57</v>
      </c>
      <c r="U75" s="114">
        <f>U73+U74</f>
        <v>16940.46</v>
      </c>
      <c r="V75" s="114">
        <f>+V73+V74</f>
        <v>34527.03</v>
      </c>
      <c r="W75" s="114">
        <f>+W73+W74</f>
        <v>65472.97</v>
      </c>
    </row>
    <row r="76" spans="1:28" ht="30" customHeight="1">
      <c r="A76" s="33">
        <v>43</v>
      </c>
      <c r="B76" s="40" t="s">
        <v>76</v>
      </c>
      <c r="C76" s="34" t="s">
        <v>77</v>
      </c>
      <c r="D76" s="28" t="s">
        <v>198</v>
      </c>
      <c r="E76" s="28" t="s">
        <v>17</v>
      </c>
      <c r="F76" s="38">
        <v>55000</v>
      </c>
      <c r="G76" s="38">
        <f t="shared" ref="G76:G81" si="33">F76*0.0287</f>
        <v>1578.5</v>
      </c>
      <c r="H76" s="38">
        <f t="shared" ref="H76:H81" si="34">IF(F76&lt;75829.93,F76*0.0304,2305.23)</f>
        <v>1672</v>
      </c>
      <c r="I76" s="25">
        <v>2045.04</v>
      </c>
      <c r="J76" s="38">
        <v>9963.34</v>
      </c>
      <c r="K76" s="38">
        <f t="shared" si="32"/>
        <v>15258.880000000001</v>
      </c>
      <c r="L76" s="32">
        <f t="shared" ref="L76:L81" si="35">+F76-K76</f>
        <v>39741.119999999995</v>
      </c>
    </row>
    <row r="77" spans="1:28" ht="30" customHeight="1">
      <c r="A77" s="33">
        <v>44</v>
      </c>
      <c r="B77" s="34" t="s">
        <v>80</v>
      </c>
      <c r="C77" s="34" t="s">
        <v>81</v>
      </c>
      <c r="D77" s="28" t="s">
        <v>198</v>
      </c>
      <c r="E77" s="28" t="s">
        <v>17</v>
      </c>
      <c r="F77" s="38">
        <v>45000</v>
      </c>
      <c r="G77" s="38">
        <f t="shared" si="33"/>
        <v>1291.5</v>
      </c>
      <c r="H77" s="38">
        <f t="shared" si="34"/>
        <v>1368</v>
      </c>
      <c r="I77" s="25">
        <v>1148.32</v>
      </c>
      <c r="J77" s="38">
        <v>19722.23</v>
      </c>
      <c r="K77" s="38">
        <f>G77+H77+I77+J77</f>
        <v>23530.05</v>
      </c>
      <c r="L77" s="32">
        <f t="shared" si="35"/>
        <v>21469.95</v>
      </c>
    </row>
    <row r="78" spans="1:28" ht="30" customHeight="1">
      <c r="A78" s="33">
        <v>45</v>
      </c>
      <c r="B78" s="34" t="s">
        <v>75</v>
      </c>
      <c r="C78" s="34" t="s">
        <v>196</v>
      </c>
      <c r="D78" s="28" t="s">
        <v>198</v>
      </c>
      <c r="E78" s="28" t="s">
        <v>17</v>
      </c>
      <c r="F78" s="38">
        <v>90000</v>
      </c>
      <c r="G78" s="38">
        <f t="shared" si="33"/>
        <v>2583</v>
      </c>
      <c r="H78" s="38">
        <v>2736</v>
      </c>
      <c r="I78" s="38">
        <v>9324.32</v>
      </c>
      <c r="J78" s="38">
        <v>1840.46</v>
      </c>
      <c r="K78" s="38">
        <f>G78+H78+I78+J78</f>
        <v>16483.78</v>
      </c>
      <c r="L78" s="32">
        <f t="shared" si="35"/>
        <v>73516.22</v>
      </c>
      <c r="M78" s="21"/>
      <c r="N78" s="21"/>
      <c r="O78" s="21"/>
    </row>
    <row r="79" spans="1:28" ht="30" customHeight="1">
      <c r="A79" s="33">
        <v>46</v>
      </c>
      <c r="B79" s="34" t="s">
        <v>78</v>
      </c>
      <c r="C79" s="34" t="s">
        <v>79</v>
      </c>
      <c r="D79" s="28" t="s">
        <v>198</v>
      </c>
      <c r="E79" s="28" t="s">
        <v>17</v>
      </c>
      <c r="F79" s="38">
        <v>54450</v>
      </c>
      <c r="G79" s="38">
        <f t="shared" si="33"/>
        <v>1562.7149999999999</v>
      </c>
      <c r="H79" s="38">
        <f t="shared" si="34"/>
        <v>1655.28</v>
      </c>
      <c r="I79" s="38">
        <v>2482.0500000000002</v>
      </c>
      <c r="J79" s="38">
        <v>25</v>
      </c>
      <c r="K79" s="38">
        <v>5725.05</v>
      </c>
      <c r="L79" s="32">
        <f t="shared" si="35"/>
        <v>48724.95</v>
      </c>
    </row>
    <row r="80" spans="1:28" ht="30" customHeight="1">
      <c r="A80" s="33">
        <v>47</v>
      </c>
      <c r="B80" s="34" t="s">
        <v>115</v>
      </c>
      <c r="C80" s="34" t="s">
        <v>116</v>
      </c>
      <c r="D80" s="28" t="s">
        <v>198</v>
      </c>
      <c r="E80" s="28" t="s">
        <v>17</v>
      </c>
      <c r="F80" s="38">
        <v>37000</v>
      </c>
      <c r="G80" s="38">
        <f t="shared" si="33"/>
        <v>1061.9000000000001</v>
      </c>
      <c r="H80" s="38">
        <f t="shared" si="34"/>
        <v>1124.8</v>
      </c>
      <c r="I80" s="38">
        <v>19.239999999999998</v>
      </c>
      <c r="J80" s="38">
        <v>5458.91</v>
      </c>
      <c r="K80" s="38">
        <f t="shared" si="32"/>
        <v>7664.8499999999995</v>
      </c>
      <c r="L80" s="32">
        <f t="shared" si="35"/>
        <v>29335.15</v>
      </c>
    </row>
    <row r="81" spans="1:12" ht="30" customHeight="1">
      <c r="A81" s="33">
        <v>48</v>
      </c>
      <c r="B81" s="34" t="s">
        <v>108</v>
      </c>
      <c r="C81" s="34" t="s">
        <v>107</v>
      </c>
      <c r="D81" s="28" t="s">
        <v>198</v>
      </c>
      <c r="E81" s="28" t="s">
        <v>14</v>
      </c>
      <c r="F81" s="38">
        <v>30000</v>
      </c>
      <c r="G81" s="38">
        <f t="shared" si="33"/>
        <v>861</v>
      </c>
      <c r="H81" s="38">
        <f t="shared" si="34"/>
        <v>912</v>
      </c>
      <c r="I81" s="25">
        <v>0</v>
      </c>
      <c r="J81" s="38">
        <v>25</v>
      </c>
      <c r="K81" s="38">
        <f t="shared" si="32"/>
        <v>1798</v>
      </c>
      <c r="L81" s="32">
        <f t="shared" si="35"/>
        <v>28202</v>
      </c>
    </row>
    <row r="82" spans="1:12" ht="30" customHeight="1">
      <c r="A82" s="42" t="s">
        <v>219</v>
      </c>
      <c r="B82" s="81"/>
      <c r="C82" s="81"/>
      <c r="D82" s="48"/>
      <c r="E82" s="43"/>
      <c r="F82" s="36">
        <f t="shared" ref="F82:K82" si="36">+SUM(F75:F81)</f>
        <v>346450</v>
      </c>
      <c r="G82" s="36">
        <f t="shared" si="36"/>
        <v>9943.1149999999998</v>
      </c>
      <c r="H82" s="68">
        <f>+SUM(H75:H81)</f>
        <v>10532.08</v>
      </c>
      <c r="I82" s="36">
        <f t="shared" si="36"/>
        <v>15018.97</v>
      </c>
      <c r="J82" s="36">
        <f t="shared" si="36"/>
        <v>37974.44</v>
      </c>
      <c r="K82" s="36">
        <f t="shared" si="36"/>
        <v>73468.61</v>
      </c>
      <c r="L82" s="32">
        <f>+SUM(L75:L81)</f>
        <v>272981.39</v>
      </c>
    </row>
    <row r="83" spans="1:12" ht="30" customHeight="1">
      <c r="A83" s="117" t="s">
        <v>131</v>
      </c>
      <c r="B83" s="117"/>
      <c r="C83" s="117"/>
      <c r="D83" s="117"/>
      <c r="E83" s="117"/>
      <c r="F83" s="117"/>
      <c r="G83" s="117"/>
      <c r="H83" s="117"/>
      <c r="I83" s="117"/>
      <c r="J83" s="117"/>
      <c r="K83" s="117"/>
      <c r="L83" s="117"/>
    </row>
    <row r="84" spans="1:12" ht="30" customHeight="1">
      <c r="A84" s="44" t="s">
        <v>4</v>
      </c>
      <c r="B84" s="45" t="s">
        <v>5</v>
      </c>
      <c r="C84" s="45" t="s">
        <v>6</v>
      </c>
      <c r="D84" s="44" t="s">
        <v>195</v>
      </c>
      <c r="E84" s="45" t="s">
        <v>7</v>
      </c>
      <c r="F84" s="44" t="s">
        <v>214</v>
      </c>
      <c r="G84" s="44" t="s">
        <v>8</v>
      </c>
      <c r="H84" s="44" t="s">
        <v>9</v>
      </c>
      <c r="I84" s="44" t="s">
        <v>10</v>
      </c>
      <c r="J84" s="44" t="s">
        <v>215</v>
      </c>
      <c r="K84" s="44" t="s">
        <v>216</v>
      </c>
      <c r="L84" s="44" t="s">
        <v>217</v>
      </c>
    </row>
    <row r="85" spans="1:12" ht="30" customHeight="1">
      <c r="A85" s="33">
        <v>49</v>
      </c>
      <c r="B85" s="34" t="s">
        <v>42</v>
      </c>
      <c r="C85" s="34" t="s">
        <v>43</v>
      </c>
      <c r="D85" s="27" t="s">
        <v>199</v>
      </c>
      <c r="E85" s="28" t="s">
        <v>17</v>
      </c>
      <c r="F85" s="25">
        <v>100000</v>
      </c>
      <c r="G85" s="25">
        <f>F85*0.0287</f>
        <v>2870</v>
      </c>
      <c r="H85" s="25">
        <v>3040</v>
      </c>
      <c r="I85" s="25">
        <v>12105.44</v>
      </c>
      <c r="J85" s="26">
        <v>2225</v>
      </c>
      <c r="K85" s="25">
        <f>G85+H85+I85+J85</f>
        <v>20240.440000000002</v>
      </c>
      <c r="L85" s="29">
        <f>+F85-K85</f>
        <v>79759.56</v>
      </c>
    </row>
    <row r="86" spans="1:12" ht="30" customHeight="1">
      <c r="A86" s="42" t="s">
        <v>219</v>
      </c>
      <c r="B86" s="84"/>
      <c r="C86" s="81"/>
      <c r="D86" s="48"/>
      <c r="E86" s="43"/>
      <c r="F86" s="36">
        <f>SUM(F85)</f>
        <v>100000</v>
      </c>
      <c r="G86" s="36">
        <f t="shared" ref="G86:L86" si="37">SUM(G85)</f>
        <v>2870</v>
      </c>
      <c r="H86" s="68">
        <f>SUM(H85)</f>
        <v>3040</v>
      </c>
      <c r="I86" s="36">
        <f t="shared" si="37"/>
        <v>12105.44</v>
      </c>
      <c r="J86" s="36">
        <f t="shared" si="37"/>
        <v>2225</v>
      </c>
      <c r="K86" s="36">
        <f t="shared" si="37"/>
        <v>20240.440000000002</v>
      </c>
      <c r="L86" s="36">
        <f t="shared" si="37"/>
        <v>79759.56</v>
      </c>
    </row>
    <row r="87" spans="1:12" ht="30" customHeight="1">
      <c r="A87" s="117" t="s">
        <v>232</v>
      </c>
      <c r="B87" s="117"/>
      <c r="C87" s="117"/>
      <c r="D87" s="117"/>
      <c r="E87" s="117"/>
      <c r="F87" s="117"/>
      <c r="G87" s="117"/>
      <c r="H87" s="117"/>
      <c r="I87" s="117"/>
      <c r="J87" s="117"/>
      <c r="K87" s="117"/>
      <c r="L87" s="117"/>
    </row>
    <row r="88" spans="1:12" ht="30" customHeight="1">
      <c r="A88" s="44" t="s">
        <v>4</v>
      </c>
      <c r="B88" s="45" t="s">
        <v>5</v>
      </c>
      <c r="C88" s="45" t="s">
        <v>6</v>
      </c>
      <c r="D88" s="44" t="s">
        <v>195</v>
      </c>
      <c r="E88" s="45" t="s">
        <v>7</v>
      </c>
      <c r="F88" s="44" t="s">
        <v>214</v>
      </c>
      <c r="G88" s="44" t="s">
        <v>8</v>
      </c>
      <c r="H88" s="44" t="s">
        <v>9</v>
      </c>
      <c r="I88" s="44" t="s">
        <v>10</v>
      </c>
      <c r="J88" s="44" t="s">
        <v>215</v>
      </c>
      <c r="K88" s="44" t="s">
        <v>216</v>
      </c>
      <c r="L88" s="44" t="s">
        <v>217</v>
      </c>
    </row>
    <row r="89" spans="1:12" ht="30" customHeight="1">
      <c r="A89" s="33">
        <v>50</v>
      </c>
      <c r="B89" s="41" t="s">
        <v>182</v>
      </c>
      <c r="C89" s="41" t="s">
        <v>123</v>
      </c>
      <c r="D89" s="28" t="s">
        <v>199</v>
      </c>
      <c r="E89" s="37" t="s">
        <v>14</v>
      </c>
      <c r="F89" s="39">
        <v>60000</v>
      </c>
      <c r="G89" s="38">
        <f>F89*0.0287</f>
        <v>1722</v>
      </c>
      <c r="H89" s="25">
        <f t="shared" ref="H89" si="38">IF(F89&lt;75829.93,F89*0.0304,2305.23)</f>
        <v>1824</v>
      </c>
      <c r="I89" s="25">
        <v>3486.65</v>
      </c>
      <c r="J89" s="35">
        <v>44603.93</v>
      </c>
      <c r="K89" s="35">
        <f>+G89+H89+I89+J89</f>
        <v>51636.58</v>
      </c>
      <c r="L89" s="36">
        <f>+F89-K89</f>
        <v>8363.4199999999983</v>
      </c>
    </row>
    <row r="90" spans="1:12" ht="30" customHeight="1">
      <c r="A90" s="42" t="s">
        <v>219</v>
      </c>
      <c r="B90" s="84"/>
      <c r="C90" s="81"/>
      <c r="D90" s="48"/>
      <c r="E90" s="43"/>
      <c r="F90" s="50">
        <f>+F89</f>
        <v>60000</v>
      </c>
      <c r="G90" s="50">
        <f>+SUM(G89)</f>
        <v>1722</v>
      </c>
      <c r="H90" s="75">
        <f>+SUM(H89)</f>
        <v>1824</v>
      </c>
      <c r="I90" s="25">
        <f>SUM(I89)</f>
        <v>3486.65</v>
      </c>
      <c r="J90" s="50">
        <f t="shared" ref="J90" si="39">+J89</f>
        <v>44603.93</v>
      </c>
      <c r="K90" s="36">
        <f t="shared" ref="K90" si="40">SUM(K89)</f>
        <v>51636.58</v>
      </c>
      <c r="L90" s="50">
        <f>SUM(L89)</f>
        <v>8363.4199999999983</v>
      </c>
    </row>
    <row r="91" spans="1:12" ht="30" customHeight="1">
      <c r="A91" s="117" t="s">
        <v>63</v>
      </c>
      <c r="B91" s="117" t="s">
        <v>64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</row>
    <row r="92" spans="1:12" ht="30" customHeight="1">
      <c r="A92" s="44" t="s">
        <v>4</v>
      </c>
      <c r="B92" s="45" t="s">
        <v>5</v>
      </c>
      <c r="C92" s="45" t="s">
        <v>6</v>
      </c>
      <c r="D92" s="44" t="s">
        <v>195</v>
      </c>
      <c r="E92" s="45" t="s">
        <v>7</v>
      </c>
      <c r="F92" s="44" t="s">
        <v>214</v>
      </c>
      <c r="G92" s="44" t="s">
        <v>8</v>
      </c>
      <c r="H92" s="44" t="s">
        <v>9</v>
      </c>
      <c r="I92" s="44" t="s">
        <v>10</v>
      </c>
      <c r="J92" s="44" t="s">
        <v>215</v>
      </c>
      <c r="K92" s="44" t="s">
        <v>216</v>
      </c>
      <c r="L92" s="44" t="s">
        <v>217</v>
      </c>
    </row>
    <row r="93" spans="1:12" ht="30" customHeight="1">
      <c r="A93" s="33">
        <v>51</v>
      </c>
      <c r="B93" s="40" t="s">
        <v>65</v>
      </c>
      <c r="C93" s="34" t="s">
        <v>66</v>
      </c>
      <c r="D93" s="27" t="s">
        <v>198</v>
      </c>
      <c r="E93" s="28" t="s">
        <v>17</v>
      </c>
      <c r="F93" s="25">
        <v>90000</v>
      </c>
      <c r="G93" s="25">
        <f>F93*0.0287</f>
        <v>2583</v>
      </c>
      <c r="H93" s="25">
        <v>2736</v>
      </c>
      <c r="I93" s="25">
        <v>9753.19</v>
      </c>
      <c r="J93" s="25">
        <v>405</v>
      </c>
      <c r="K93" s="25">
        <f>G93+H93+I93+J93</f>
        <v>15477.19</v>
      </c>
      <c r="L93" s="29">
        <f>+F93-K93</f>
        <v>74522.81</v>
      </c>
    </row>
    <row r="94" spans="1:12" ht="30" customHeight="1">
      <c r="A94" s="33">
        <v>52</v>
      </c>
      <c r="B94" s="34" t="s">
        <v>67</v>
      </c>
      <c r="C94" s="34" t="s">
        <v>68</v>
      </c>
      <c r="D94" s="27" t="s">
        <v>198</v>
      </c>
      <c r="E94" s="28" t="s">
        <v>14</v>
      </c>
      <c r="F94" s="25">
        <v>50000</v>
      </c>
      <c r="G94" s="25">
        <f t="shared" ref="G94:G97" si="41">F94*0.0287</f>
        <v>1435</v>
      </c>
      <c r="H94" s="25">
        <f t="shared" ref="H94:H97" si="42">IF(F94&lt;75829.93,F94*0.0304,2305.23)</f>
        <v>1520</v>
      </c>
      <c r="I94" s="25">
        <v>1854</v>
      </c>
      <c r="J94" s="25">
        <v>1325</v>
      </c>
      <c r="K94" s="25">
        <f>+G94+H94+I94+J94</f>
        <v>6134</v>
      </c>
      <c r="L94" s="29">
        <f>+F94-K94</f>
        <v>43866</v>
      </c>
    </row>
    <row r="95" spans="1:12" ht="30" customHeight="1">
      <c r="A95" s="33">
        <v>53</v>
      </c>
      <c r="B95" s="34" t="s">
        <v>44</v>
      </c>
      <c r="C95" s="34" t="s">
        <v>45</v>
      </c>
      <c r="D95" s="27" t="s">
        <v>199</v>
      </c>
      <c r="E95" s="28" t="s">
        <v>14</v>
      </c>
      <c r="F95" s="25">
        <v>41000</v>
      </c>
      <c r="G95" s="25">
        <f t="shared" si="41"/>
        <v>1176.7</v>
      </c>
      <c r="H95" s="25">
        <f t="shared" si="42"/>
        <v>1246.4000000000001</v>
      </c>
      <c r="I95" s="25">
        <v>583.78</v>
      </c>
      <c r="J95" s="25">
        <v>225</v>
      </c>
      <c r="K95" s="25">
        <f>G95+H95+I95+J95</f>
        <v>3231.88</v>
      </c>
      <c r="L95" s="29">
        <f t="shared" ref="L95" si="43">+F95-K95</f>
        <v>37768.120000000003</v>
      </c>
    </row>
    <row r="96" spans="1:12" ht="30" customHeight="1">
      <c r="A96" s="33">
        <v>54</v>
      </c>
      <c r="B96" s="34" t="s">
        <v>69</v>
      </c>
      <c r="C96" s="34" t="s">
        <v>45</v>
      </c>
      <c r="D96" s="27" t="s">
        <v>199</v>
      </c>
      <c r="E96" s="28" t="s">
        <v>14</v>
      </c>
      <c r="F96" s="25">
        <v>41000</v>
      </c>
      <c r="G96" s="25">
        <f t="shared" si="41"/>
        <v>1176.7</v>
      </c>
      <c r="H96" s="25">
        <f t="shared" si="42"/>
        <v>1246.4000000000001</v>
      </c>
      <c r="I96" s="25">
        <v>583.78</v>
      </c>
      <c r="J96" s="25">
        <v>1039.5</v>
      </c>
      <c r="K96" s="25">
        <f>G96+H96+I96+J96</f>
        <v>4046.38</v>
      </c>
      <c r="L96" s="29">
        <f>+F96-K96</f>
        <v>36953.620000000003</v>
      </c>
    </row>
    <row r="97" spans="1:47" ht="30" customHeight="1">
      <c r="A97" s="33">
        <v>55</v>
      </c>
      <c r="B97" s="34" t="s">
        <v>98</v>
      </c>
      <c r="C97" s="34" t="s">
        <v>97</v>
      </c>
      <c r="D97" s="28" t="s">
        <v>198</v>
      </c>
      <c r="E97" s="28" t="s">
        <v>17</v>
      </c>
      <c r="F97" s="25">
        <v>60000</v>
      </c>
      <c r="G97" s="25">
        <f t="shared" si="41"/>
        <v>1722</v>
      </c>
      <c r="H97" s="25">
        <f t="shared" si="42"/>
        <v>1824</v>
      </c>
      <c r="I97" s="25">
        <v>3486.65</v>
      </c>
      <c r="J97" s="25">
        <v>25</v>
      </c>
      <c r="K97" s="25">
        <f>G97+H97+I97+J97</f>
        <v>7057.65</v>
      </c>
      <c r="L97" s="29">
        <f>+F97-G97-H97-I97-J97</f>
        <v>52942.35</v>
      </c>
    </row>
    <row r="98" spans="1:47" s="66" customFormat="1" ht="30" customHeight="1">
      <c r="A98" s="76">
        <v>56</v>
      </c>
      <c r="B98" s="70" t="s">
        <v>189</v>
      </c>
      <c r="C98" s="70" t="s">
        <v>103</v>
      </c>
      <c r="D98" s="64" t="s">
        <v>199</v>
      </c>
      <c r="E98" s="64" t="s">
        <v>17</v>
      </c>
      <c r="F98" s="26">
        <v>50000</v>
      </c>
      <c r="G98" s="26">
        <v>1435</v>
      </c>
      <c r="H98" s="26">
        <v>1520</v>
      </c>
      <c r="I98" s="26">
        <v>1596.68</v>
      </c>
      <c r="J98" s="26">
        <v>29712.9</v>
      </c>
      <c r="K98" s="26">
        <f>G98+H98+I98+J98</f>
        <v>34264.58</v>
      </c>
      <c r="L98" s="65">
        <f>+F98-G98-H98-I98-J98</f>
        <v>15735.419999999998</v>
      </c>
      <c r="M98"/>
      <c r="N98"/>
      <c r="O98" s="123" t="s">
        <v>189</v>
      </c>
      <c r="P98" s="121"/>
      <c r="Q98" s="121"/>
      <c r="R98" s="121"/>
      <c r="S98" s="121"/>
      <c r="T98" s="121"/>
      <c r="U98" s="121"/>
      <c r="V98" s="121"/>
      <c r="W98" s="122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</row>
    <row r="99" spans="1:47" ht="30" customHeight="1">
      <c r="A99" s="42" t="s">
        <v>219</v>
      </c>
      <c r="B99" s="81"/>
      <c r="C99" s="81"/>
      <c r="D99" s="48"/>
      <c r="E99" s="43"/>
      <c r="F99" s="36">
        <f t="shared" ref="F99:L99" si="44">+SUM(F93:F98)</f>
        <v>332000</v>
      </c>
      <c r="G99" s="36">
        <f>+SUM(G93:G98)</f>
        <v>9528.4</v>
      </c>
      <c r="H99" s="68">
        <f>+SUM(H93:H98)</f>
        <v>10092.799999999999</v>
      </c>
      <c r="I99" s="36">
        <f t="shared" si="44"/>
        <v>17858.080000000002</v>
      </c>
      <c r="J99" s="36">
        <f t="shared" si="44"/>
        <v>32732.400000000001</v>
      </c>
      <c r="K99" s="36">
        <f t="shared" si="44"/>
        <v>70211.680000000008</v>
      </c>
      <c r="L99" s="36">
        <f t="shared" si="44"/>
        <v>261788.32</v>
      </c>
      <c r="O99" s="104"/>
      <c r="P99" s="104"/>
      <c r="Q99" s="44" t="s">
        <v>214</v>
      </c>
      <c r="R99" s="44" t="s">
        <v>8</v>
      </c>
      <c r="S99" s="44" t="s">
        <v>9</v>
      </c>
      <c r="T99" s="44" t="s">
        <v>10</v>
      </c>
      <c r="U99" s="44" t="s">
        <v>215</v>
      </c>
      <c r="V99" s="44" t="s">
        <v>216</v>
      </c>
      <c r="W99" s="44" t="s">
        <v>217</v>
      </c>
    </row>
    <row r="100" spans="1:47" ht="30" customHeight="1">
      <c r="A100" s="117" t="s">
        <v>139</v>
      </c>
      <c r="B100" s="117" t="s">
        <v>64</v>
      </c>
      <c r="C100" s="117"/>
      <c r="D100" s="117"/>
      <c r="E100" s="117"/>
      <c r="F100" s="117"/>
      <c r="G100" s="117"/>
      <c r="H100" s="117"/>
      <c r="I100" s="117"/>
      <c r="J100" s="117"/>
      <c r="K100" s="117"/>
      <c r="L100" s="117"/>
      <c r="O100" s="104"/>
      <c r="P100" s="111" t="s">
        <v>264</v>
      </c>
      <c r="Q100" s="69">
        <v>35000</v>
      </c>
      <c r="R100" s="112">
        <v>1004.5</v>
      </c>
      <c r="S100" s="112">
        <v>1064</v>
      </c>
      <c r="T100" s="112">
        <v>0</v>
      </c>
      <c r="U100" s="112">
        <v>29712.9</v>
      </c>
      <c r="V100" s="115">
        <v>31781.4</v>
      </c>
      <c r="W100" s="112">
        <v>3218.6</v>
      </c>
    </row>
    <row r="101" spans="1:47" ht="30" customHeight="1">
      <c r="A101" s="44" t="s">
        <v>4</v>
      </c>
      <c r="B101" s="45" t="s">
        <v>5</v>
      </c>
      <c r="C101" s="45" t="s">
        <v>6</v>
      </c>
      <c r="D101" s="44" t="s">
        <v>195</v>
      </c>
      <c r="E101" s="45" t="s">
        <v>7</v>
      </c>
      <c r="F101" s="44" t="s">
        <v>214</v>
      </c>
      <c r="G101" s="44" t="s">
        <v>8</v>
      </c>
      <c r="H101" s="44" t="s">
        <v>9</v>
      </c>
      <c r="I101" s="44" t="s">
        <v>10</v>
      </c>
      <c r="J101" s="44" t="s">
        <v>215</v>
      </c>
      <c r="K101" s="44" t="s">
        <v>216</v>
      </c>
      <c r="L101" s="44" t="s">
        <v>217</v>
      </c>
      <c r="O101" s="104"/>
      <c r="P101" s="111" t="s">
        <v>265</v>
      </c>
      <c r="Q101" s="69">
        <v>15000</v>
      </c>
      <c r="R101" s="112">
        <v>430.5</v>
      </c>
      <c r="S101" s="112">
        <v>456</v>
      </c>
      <c r="T101" s="112">
        <v>1596.68</v>
      </c>
      <c r="U101" s="112">
        <v>0</v>
      </c>
      <c r="V101" s="112">
        <v>2483.1799999999998</v>
      </c>
      <c r="W101" s="112">
        <v>12516.82</v>
      </c>
    </row>
    <row r="102" spans="1:47" ht="30" customHeight="1">
      <c r="A102" s="28">
        <v>57</v>
      </c>
      <c r="B102" s="40" t="s">
        <v>27</v>
      </c>
      <c r="C102" s="34" t="s">
        <v>28</v>
      </c>
      <c r="D102" s="27" t="s">
        <v>199</v>
      </c>
      <c r="E102" s="28" t="s">
        <v>17</v>
      </c>
      <c r="F102" s="25">
        <v>30000</v>
      </c>
      <c r="G102" s="25">
        <f t="shared" ref="G102:G107" si="45">F102*0.0287</f>
        <v>861</v>
      </c>
      <c r="H102" s="25">
        <f>IF(F102&lt;75829.93,F102*0.0304,2305.23)</f>
        <v>912</v>
      </c>
      <c r="I102" s="25">
        <f>(F102-G102-H102-33326.92)*IF(F102&gt;33326.92,15%)</f>
        <v>0</v>
      </c>
      <c r="J102" s="25">
        <v>7292.87</v>
      </c>
      <c r="K102" s="25">
        <f t="shared" ref="K102:K107" si="46">G102+H102+I102+J102</f>
        <v>9065.869999999999</v>
      </c>
      <c r="L102" s="29">
        <f t="shared" ref="L102:L107" si="47">+F102-K102</f>
        <v>20934.13</v>
      </c>
      <c r="O102" s="104"/>
      <c r="P102" s="111" t="s">
        <v>266</v>
      </c>
      <c r="Q102" s="113">
        <f>+Q100+Q101</f>
        <v>50000</v>
      </c>
      <c r="R102" s="114">
        <f>R100+R101</f>
        <v>1435</v>
      </c>
      <c r="S102" s="114">
        <f>S100+S101</f>
        <v>1520</v>
      </c>
      <c r="T102" s="114">
        <f>+T100+T101</f>
        <v>1596.68</v>
      </c>
      <c r="U102" s="114">
        <f>U100+U101</f>
        <v>29712.9</v>
      </c>
      <c r="V102" s="114">
        <f>+V100+V101</f>
        <v>34264.58</v>
      </c>
      <c r="W102" s="114">
        <f>+W100+W101</f>
        <v>15735.42</v>
      </c>
    </row>
    <row r="103" spans="1:47" ht="30" customHeight="1">
      <c r="A103" s="28">
        <v>58</v>
      </c>
      <c r="B103" s="34" t="s">
        <v>29</v>
      </c>
      <c r="C103" s="34" t="s">
        <v>28</v>
      </c>
      <c r="D103" s="27" t="s">
        <v>199</v>
      </c>
      <c r="E103" s="28" t="s">
        <v>14</v>
      </c>
      <c r="F103" s="25">
        <v>30000</v>
      </c>
      <c r="G103" s="25">
        <f t="shared" si="45"/>
        <v>861</v>
      </c>
      <c r="H103" s="25">
        <f t="shared" ref="H103:H111" si="48">IF(F103&lt;75829.93,F103*0.0304,2305.23)</f>
        <v>912</v>
      </c>
      <c r="I103" s="25">
        <f>(F103-G103-H103-33326.92)*IF(F103&gt;33326.92,15%)</f>
        <v>0</v>
      </c>
      <c r="J103" s="25">
        <v>8658.07</v>
      </c>
      <c r="K103" s="25">
        <f t="shared" si="46"/>
        <v>10431.07</v>
      </c>
      <c r="L103" s="29">
        <f t="shared" si="47"/>
        <v>19568.93</v>
      </c>
    </row>
    <row r="104" spans="1:47" ht="30" customHeight="1">
      <c r="A104" s="28">
        <v>59</v>
      </c>
      <c r="B104" s="34" t="s">
        <v>140</v>
      </c>
      <c r="C104" s="34" t="s">
        <v>141</v>
      </c>
      <c r="D104" s="28" t="s">
        <v>198</v>
      </c>
      <c r="E104" s="28" t="s">
        <v>14</v>
      </c>
      <c r="F104" s="25">
        <v>35000</v>
      </c>
      <c r="G104" s="25">
        <f t="shared" si="45"/>
        <v>1004.5</v>
      </c>
      <c r="H104" s="25">
        <f t="shared" si="48"/>
        <v>1064</v>
      </c>
      <c r="I104" s="25">
        <v>0</v>
      </c>
      <c r="J104" s="25">
        <v>1965.57</v>
      </c>
      <c r="K104" s="25">
        <f t="shared" si="46"/>
        <v>4034.0699999999997</v>
      </c>
      <c r="L104" s="29">
        <f t="shared" si="47"/>
        <v>30965.93</v>
      </c>
    </row>
    <row r="105" spans="1:47" ht="30" customHeight="1">
      <c r="A105" s="28">
        <v>60</v>
      </c>
      <c r="B105" s="34" t="s">
        <v>192</v>
      </c>
      <c r="C105" s="34" t="s">
        <v>141</v>
      </c>
      <c r="D105" s="28" t="s">
        <v>198</v>
      </c>
      <c r="E105" s="28" t="s">
        <v>14</v>
      </c>
      <c r="F105" s="25">
        <v>26000</v>
      </c>
      <c r="G105" s="25">
        <f t="shared" si="45"/>
        <v>746.2</v>
      </c>
      <c r="H105" s="25">
        <f t="shared" si="48"/>
        <v>790.4</v>
      </c>
      <c r="I105" s="25">
        <v>0</v>
      </c>
      <c r="J105" s="25">
        <v>5327.3</v>
      </c>
      <c r="K105" s="25">
        <f t="shared" si="46"/>
        <v>6863.9</v>
      </c>
      <c r="L105" s="29">
        <f t="shared" si="47"/>
        <v>19136.099999999999</v>
      </c>
    </row>
    <row r="106" spans="1:47" s="66" customFormat="1" ht="30" customHeight="1">
      <c r="A106" s="64">
        <v>61</v>
      </c>
      <c r="B106" s="70" t="s">
        <v>181</v>
      </c>
      <c r="C106" s="70" t="s">
        <v>21</v>
      </c>
      <c r="D106" s="64" t="s">
        <v>199</v>
      </c>
      <c r="E106" s="64" t="s">
        <v>14</v>
      </c>
      <c r="F106" s="26">
        <v>50000</v>
      </c>
      <c r="G106" s="26">
        <f t="shared" si="45"/>
        <v>1435</v>
      </c>
      <c r="H106" s="26">
        <f t="shared" si="48"/>
        <v>1520</v>
      </c>
      <c r="I106" s="26">
        <v>1854</v>
      </c>
      <c r="J106" s="26">
        <v>1039.5</v>
      </c>
      <c r="K106" s="26">
        <f t="shared" si="46"/>
        <v>5848.5</v>
      </c>
      <c r="L106" s="65">
        <f t="shared" si="47"/>
        <v>44151.5</v>
      </c>
      <c r="M106"/>
      <c r="N106"/>
      <c r="O106" s="123" t="s">
        <v>181</v>
      </c>
      <c r="P106" s="121"/>
      <c r="Q106" s="121"/>
      <c r="R106" s="121"/>
      <c r="S106" s="121"/>
      <c r="T106" s="121"/>
      <c r="U106" s="121"/>
      <c r="V106" s="121"/>
      <c r="W106" s="122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</row>
    <row r="107" spans="1:47" ht="30" customHeight="1">
      <c r="A107" s="28">
        <v>62</v>
      </c>
      <c r="B107" s="34" t="s">
        <v>110</v>
      </c>
      <c r="C107" s="34" t="s">
        <v>28</v>
      </c>
      <c r="D107" s="27" t="s">
        <v>199</v>
      </c>
      <c r="E107" s="28" t="s">
        <v>14</v>
      </c>
      <c r="F107" s="25">
        <v>26000</v>
      </c>
      <c r="G107" s="25">
        <f t="shared" si="45"/>
        <v>746.2</v>
      </c>
      <c r="H107" s="25">
        <f t="shared" si="48"/>
        <v>790.4</v>
      </c>
      <c r="I107" s="25">
        <v>0</v>
      </c>
      <c r="J107" s="25">
        <v>3058.27</v>
      </c>
      <c r="K107" s="25">
        <f t="shared" si="46"/>
        <v>4594.87</v>
      </c>
      <c r="L107" s="29">
        <f t="shared" si="47"/>
        <v>21405.13</v>
      </c>
      <c r="O107" s="104"/>
      <c r="P107" s="104"/>
      <c r="Q107" s="44" t="s">
        <v>214</v>
      </c>
      <c r="R107" s="44" t="s">
        <v>8</v>
      </c>
      <c r="S107" s="44" t="s">
        <v>9</v>
      </c>
      <c r="T107" s="44" t="s">
        <v>10</v>
      </c>
      <c r="U107" s="44" t="s">
        <v>215</v>
      </c>
      <c r="V107" s="44" t="s">
        <v>216</v>
      </c>
      <c r="W107" s="44" t="s">
        <v>217</v>
      </c>
    </row>
    <row r="108" spans="1:47" ht="30" customHeight="1">
      <c r="A108" s="28">
        <v>63</v>
      </c>
      <c r="B108" s="40" t="s">
        <v>223</v>
      </c>
      <c r="C108" s="34" t="s">
        <v>51</v>
      </c>
      <c r="D108" s="28" t="s">
        <v>198</v>
      </c>
      <c r="E108" s="28" t="s">
        <v>14</v>
      </c>
      <c r="F108" s="25">
        <v>24000</v>
      </c>
      <c r="G108" s="30">
        <f t="shared" ref="G108" si="49">F108*0.0287</f>
        <v>688.8</v>
      </c>
      <c r="H108" s="25">
        <f t="shared" si="48"/>
        <v>729.6</v>
      </c>
      <c r="I108" s="31">
        <v>0</v>
      </c>
      <c r="J108" s="30">
        <v>225</v>
      </c>
      <c r="K108" s="30">
        <f t="shared" ref="K108" si="50">G108+H108+I108+J108</f>
        <v>1643.4</v>
      </c>
      <c r="L108" s="32">
        <f t="shared" ref="L108" si="51">+F108-K108</f>
        <v>22356.6</v>
      </c>
      <c r="O108" s="104"/>
      <c r="P108" s="111" t="s">
        <v>264</v>
      </c>
      <c r="Q108" s="69">
        <v>30000</v>
      </c>
      <c r="R108" s="112">
        <v>861</v>
      </c>
      <c r="S108" s="112">
        <v>912</v>
      </c>
      <c r="T108" s="112">
        <v>0</v>
      </c>
      <c r="U108" s="112">
        <v>1039.5</v>
      </c>
      <c r="V108" s="115">
        <v>2812.5</v>
      </c>
      <c r="W108" s="112">
        <v>27187.5</v>
      </c>
    </row>
    <row r="109" spans="1:47" ht="30" customHeight="1">
      <c r="A109" s="28">
        <v>64</v>
      </c>
      <c r="B109" s="34" t="s">
        <v>34</v>
      </c>
      <c r="C109" s="34" t="s">
        <v>141</v>
      </c>
      <c r="D109" s="28" t="s">
        <v>198</v>
      </c>
      <c r="E109" s="28" t="s">
        <v>14</v>
      </c>
      <c r="F109" s="25">
        <v>35000</v>
      </c>
      <c r="G109" s="25">
        <f t="shared" ref="G109" si="52">F109*0.0287</f>
        <v>1004.5</v>
      </c>
      <c r="H109" s="25">
        <f t="shared" si="48"/>
        <v>1064</v>
      </c>
      <c r="I109" s="25">
        <v>0</v>
      </c>
      <c r="J109" s="25">
        <v>2491.88</v>
      </c>
      <c r="K109" s="25">
        <f>G109+H109+I109+J109</f>
        <v>4560.38</v>
      </c>
      <c r="L109" s="32">
        <f t="shared" ref="L109" si="53">+F109-K109</f>
        <v>30439.62</v>
      </c>
      <c r="O109" s="104"/>
      <c r="P109" s="111" t="s">
        <v>265</v>
      </c>
      <c r="Q109" s="69">
        <v>20000</v>
      </c>
      <c r="R109" s="112">
        <v>574</v>
      </c>
      <c r="S109" s="112">
        <v>608</v>
      </c>
      <c r="T109" s="112">
        <v>1854</v>
      </c>
      <c r="U109" s="112">
        <v>0</v>
      </c>
      <c r="V109" s="112">
        <v>3036</v>
      </c>
      <c r="W109" s="112">
        <v>16964</v>
      </c>
    </row>
    <row r="110" spans="1:47" s="66" customFormat="1" ht="30" customHeight="1">
      <c r="A110" s="64">
        <v>65</v>
      </c>
      <c r="B110" s="70" t="s">
        <v>229</v>
      </c>
      <c r="C110" s="70" t="s">
        <v>141</v>
      </c>
      <c r="D110" s="64" t="s">
        <v>199</v>
      </c>
      <c r="E110" s="64" t="s">
        <v>14</v>
      </c>
      <c r="F110" s="26">
        <v>35000</v>
      </c>
      <c r="G110" s="26">
        <f>F110*0.0287</f>
        <v>1004.5</v>
      </c>
      <c r="H110" s="26">
        <f t="shared" si="48"/>
        <v>1064</v>
      </c>
      <c r="I110" s="26">
        <v>0</v>
      </c>
      <c r="J110" s="26">
        <v>25</v>
      </c>
      <c r="K110" s="26">
        <f>G110+H110+I110+J110</f>
        <v>2093.5</v>
      </c>
      <c r="L110" s="65">
        <f>+F110-K110</f>
        <v>32906.5</v>
      </c>
      <c r="M110"/>
      <c r="N110"/>
      <c r="O110" s="104"/>
      <c r="P110" s="111" t="s">
        <v>266</v>
      </c>
      <c r="Q110" s="113">
        <f>+Q108+Q109</f>
        <v>50000</v>
      </c>
      <c r="R110" s="114">
        <f>R108+R109</f>
        <v>1435</v>
      </c>
      <c r="S110" s="114">
        <f>S108+S109</f>
        <v>1520</v>
      </c>
      <c r="T110" s="114">
        <f>+T108+T109</f>
        <v>1854</v>
      </c>
      <c r="U110" s="114">
        <f>U108+U109</f>
        <v>1039.5</v>
      </c>
      <c r="V110" s="114">
        <f>+V108+V109</f>
        <v>5848.5</v>
      </c>
      <c r="W110" s="114">
        <f>+W108+W109</f>
        <v>44151.5</v>
      </c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</row>
    <row r="111" spans="1:47" ht="30" customHeight="1">
      <c r="A111" s="28">
        <v>66</v>
      </c>
      <c r="B111" s="34" t="s">
        <v>246</v>
      </c>
      <c r="C111" s="34" t="s">
        <v>141</v>
      </c>
      <c r="D111" s="28" t="s">
        <v>199</v>
      </c>
      <c r="E111" s="28" t="s">
        <v>14</v>
      </c>
      <c r="F111" s="25">
        <v>35000</v>
      </c>
      <c r="G111" s="25">
        <f>F111*0.0287</f>
        <v>1004.5</v>
      </c>
      <c r="H111" s="25">
        <f t="shared" si="48"/>
        <v>1064</v>
      </c>
      <c r="I111" s="25">
        <v>0</v>
      </c>
      <c r="J111" s="25">
        <v>225</v>
      </c>
      <c r="K111" s="25">
        <f>G111+H111+I111+J111</f>
        <v>2293.5</v>
      </c>
      <c r="L111" s="29">
        <f>+F111-K111</f>
        <v>32706.5</v>
      </c>
    </row>
    <row r="112" spans="1:47" ht="30" customHeight="1">
      <c r="A112" s="42" t="s">
        <v>219</v>
      </c>
      <c r="B112" s="81"/>
      <c r="C112" s="81"/>
      <c r="D112" s="48"/>
      <c r="E112" s="43"/>
      <c r="F112" s="36">
        <f t="shared" ref="F112:L112" si="54">SUM(F102:F111)</f>
        <v>326000</v>
      </c>
      <c r="G112" s="36">
        <f t="shared" si="54"/>
        <v>9356.2000000000007</v>
      </c>
      <c r="H112" s="68">
        <f>+SUM(H102:H111)</f>
        <v>9910.4</v>
      </c>
      <c r="I112" s="36">
        <f t="shared" si="54"/>
        <v>1854</v>
      </c>
      <c r="J112" s="36">
        <f t="shared" si="54"/>
        <v>30308.46</v>
      </c>
      <c r="K112" s="36">
        <f>SUM(K102:K111)</f>
        <v>51429.06</v>
      </c>
      <c r="L112" s="36">
        <f t="shared" si="54"/>
        <v>274570.94</v>
      </c>
    </row>
    <row r="113" spans="1:12" ht="30" customHeight="1">
      <c r="A113" s="117" t="s">
        <v>86</v>
      </c>
      <c r="B113" s="117" t="s">
        <v>64</v>
      </c>
      <c r="C113" s="117"/>
      <c r="D113" s="117"/>
      <c r="E113" s="117"/>
      <c r="F113" s="117"/>
      <c r="G113" s="117"/>
      <c r="H113" s="117"/>
      <c r="I113" s="117"/>
      <c r="J113" s="117"/>
      <c r="K113" s="117"/>
      <c r="L113" s="117"/>
    </row>
    <row r="114" spans="1:12" ht="30" customHeight="1">
      <c r="A114" s="44" t="s">
        <v>4</v>
      </c>
      <c r="B114" s="45" t="s">
        <v>5</v>
      </c>
      <c r="C114" s="45" t="s">
        <v>6</v>
      </c>
      <c r="D114" s="44" t="s">
        <v>195</v>
      </c>
      <c r="E114" s="45" t="s">
        <v>7</v>
      </c>
      <c r="F114" s="44" t="s">
        <v>214</v>
      </c>
      <c r="G114" s="44" t="s">
        <v>8</v>
      </c>
      <c r="H114" s="44" t="s">
        <v>9</v>
      </c>
      <c r="I114" s="44" t="s">
        <v>10</v>
      </c>
      <c r="J114" s="44" t="s">
        <v>215</v>
      </c>
      <c r="K114" s="44" t="s">
        <v>216</v>
      </c>
      <c r="L114" s="44" t="s">
        <v>217</v>
      </c>
    </row>
    <row r="115" spans="1:12" ht="30" customHeight="1">
      <c r="A115" s="28">
        <v>67</v>
      </c>
      <c r="B115" s="34" t="s">
        <v>70</v>
      </c>
      <c r="C115" s="34" t="s">
        <v>99</v>
      </c>
      <c r="D115" s="28" t="s">
        <v>198</v>
      </c>
      <c r="E115" s="28" t="s">
        <v>17</v>
      </c>
      <c r="F115" s="25">
        <v>45000</v>
      </c>
      <c r="G115" s="25">
        <v>1291.5</v>
      </c>
      <c r="H115" s="25">
        <v>1368</v>
      </c>
      <c r="I115" s="25">
        <v>1148.32</v>
      </c>
      <c r="J115" s="25">
        <v>8032.03</v>
      </c>
      <c r="K115" s="25">
        <f>+G115+H115+I115+J115</f>
        <v>11839.849999999999</v>
      </c>
      <c r="L115" s="29">
        <f>+F115-K115</f>
        <v>33160.15</v>
      </c>
    </row>
    <row r="116" spans="1:12" ht="30" customHeight="1">
      <c r="A116" s="42" t="s">
        <v>219</v>
      </c>
      <c r="B116" s="81"/>
      <c r="C116" s="81"/>
      <c r="D116" s="48"/>
      <c r="E116" s="43"/>
      <c r="F116" s="36">
        <f>+SUM(F115)</f>
        <v>45000</v>
      </c>
      <c r="G116" s="36">
        <f t="shared" ref="G116:L116" si="55">+SUM(G115)</f>
        <v>1291.5</v>
      </c>
      <c r="H116" s="36">
        <f>+SUM(H115)</f>
        <v>1368</v>
      </c>
      <c r="I116" s="36">
        <f>+SUM(I115)</f>
        <v>1148.32</v>
      </c>
      <c r="J116" s="36">
        <f t="shared" si="55"/>
        <v>8032.03</v>
      </c>
      <c r="K116" s="36">
        <f t="shared" si="55"/>
        <v>11839.849999999999</v>
      </c>
      <c r="L116" s="36">
        <f t="shared" si="55"/>
        <v>33160.15</v>
      </c>
    </row>
    <row r="117" spans="1:12" ht="30" customHeight="1">
      <c r="A117" s="117" t="s">
        <v>85</v>
      </c>
      <c r="B117" s="117"/>
      <c r="C117" s="117"/>
      <c r="D117" s="117"/>
      <c r="E117" s="117"/>
      <c r="F117" s="117"/>
      <c r="G117" s="117"/>
      <c r="H117" s="117"/>
      <c r="I117" s="117"/>
      <c r="J117" s="117"/>
      <c r="K117" s="117"/>
      <c r="L117" s="117"/>
    </row>
    <row r="118" spans="1:12" ht="30" customHeight="1">
      <c r="A118" s="44" t="s">
        <v>4</v>
      </c>
      <c r="B118" s="45" t="s">
        <v>5</v>
      </c>
      <c r="C118" s="45" t="s">
        <v>6</v>
      </c>
      <c r="D118" s="44" t="s">
        <v>195</v>
      </c>
      <c r="E118" s="45" t="s">
        <v>7</v>
      </c>
      <c r="F118" s="44" t="s">
        <v>214</v>
      </c>
      <c r="G118" s="44" t="s">
        <v>8</v>
      </c>
      <c r="H118" s="44" t="s">
        <v>9</v>
      </c>
      <c r="I118" s="44" t="s">
        <v>10</v>
      </c>
      <c r="J118" s="44" t="s">
        <v>215</v>
      </c>
      <c r="K118" s="44" t="s">
        <v>216</v>
      </c>
      <c r="L118" s="44" t="s">
        <v>217</v>
      </c>
    </row>
    <row r="119" spans="1:12" ht="30" customHeight="1">
      <c r="A119" s="28">
        <v>68</v>
      </c>
      <c r="B119" s="40" t="s">
        <v>52</v>
      </c>
      <c r="C119" s="34" t="s">
        <v>51</v>
      </c>
      <c r="D119" s="28" t="s">
        <v>198</v>
      </c>
      <c r="E119" s="28" t="s">
        <v>14</v>
      </c>
      <c r="F119" s="25">
        <v>23000</v>
      </c>
      <c r="G119" s="25">
        <f t="shared" ref="G119:G125" si="56">F119*0.0287</f>
        <v>660.1</v>
      </c>
      <c r="H119" s="25">
        <f>IF(F119&lt;75829.93,F119*0.0304,2305.23)</f>
        <v>699.2</v>
      </c>
      <c r="I119" s="25">
        <f>(F119-G119-H119-33326.92)*IF(F119&gt;33326.92,15%)</f>
        <v>0</v>
      </c>
      <c r="J119" s="25">
        <v>325</v>
      </c>
      <c r="K119" s="25">
        <f>G119+H119+I119+J119</f>
        <v>1684.3000000000002</v>
      </c>
      <c r="L119" s="51">
        <f t="shared" ref="L119:L125" si="57">+F119-K119</f>
        <v>21315.7</v>
      </c>
    </row>
    <row r="120" spans="1:12" ht="30" customHeight="1">
      <c r="A120" s="28">
        <v>69</v>
      </c>
      <c r="B120" s="40" t="s">
        <v>56</v>
      </c>
      <c r="C120" s="34" t="s">
        <v>54</v>
      </c>
      <c r="D120" s="28" t="s">
        <v>199</v>
      </c>
      <c r="E120" s="28" t="s">
        <v>17</v>
      </c>
      <c r="F120" s="25">
        <v>20000</v>
      </c>
      <c r="G120" s="25">
        <f t="shared" si="56"/>
        <v>574</v>
      </c>
      <c r="H120" s="25">
        <f t="shared" ref="H120:H136" si="58">IF(F120&lt;75829.93,F120*0.0304,2305.23)</f>
        <v>608</v>
      </c>
      <c r="I120" s="25">
        <f>(F120-G120-H120-33326.92)*IF(F120&gt;33326.92,15%)</f>
        <v>0</v>
      </c>
      <c r="J120" s="25">
        <v>2100.1999999999998</v>
      </c>
      <c r="K120" s="25">
        <f t="shared" ref="K120:K136" si="59">G120+H120+I120+J120</f>
        <v>3282.2</v>
      </c>
      <c r="L120" s="51">
        <f t="shared" si="57"/>
        <v>16717.8</v>
      </c>
    </row>
    <row r="121" spans="1:12" ht="30" customHeight="1">
      <c r="A121" s="28">
        <v>70</v>
      </c>
      <c r="B121" s="40" t="s">
        <v>46</v>
      </c>
      <c r="C121" s="34" t="s">
        <v>47</v>
      </c>
      <c r="D121" s="28" t="s">
        <v>198</v>
      </c>
      <c r="E121" s="28" t="s">
        <v>14</v>
      </c>
      <c r="F121" s="25">
        <v>49700</v>
      </c>
      <c r="G121" s="25">
        <f t="shared" si="56"/>
        <v>1426.39</v>
      </c>
      <c r="H121" s="25">
        <f t="shared" si="58"/>
        <v>1510.88</v>
      </c>
      <c r="I121" s="25">
        <v>1811.66</v>
      </c>
      <c r="J121" s="25">
        <v>5972.59</v>
      </c>
      <c r="K121" s="25">
        <f t="shared" si="59"/>
        <v>10721.52</v>
      </c>
      <c r="L121" s="51">
        <f t="shared" si="57"/>
        <v>38978.479999999996</v>
      </c>
    </row>
    <row r="122" spans="1:12" ht="30" customHeight="1">
      <c r="A122" s="28">
        <v>71</v>
      </c>
      <c r="B122" s="40" t="s">
        <v>53</v>
      </c>
      <c r="C122" s="34" t="s">
        <v>54</v>
      </c>
      <c r="D122" s="28" t="s">
        <v>199</v>
      </c>
      <c r="E122" s="28" t="s">
        <v>55</v>
      </c>
      <c r="F122" s="25">
        <v>22000</v>
      </c>
      <c r="G122" s="25">
        <f t="shared" si="56"/>
        <v>631.4</v>
      </c>
      <c r="H122" s="25">
        <f t="shared" si="58"/>
        <v>668.8</v>
      </c>
      <c r="I122" s="25">
        <f>(F122-G122-H122-33326.92)*IF(F122&gt;33326.92,15%)</f>
        <v>0</v>
      </c>
      <c r="J122" s="25">
        <v>6373.77</v>
      </c>
      <c r="K122" s="25">
        <f t="shared" si="59"/>
        <v>7673.97</v>
      </c>
      <c r="L122" s="51">
        <f t="shared" si="57"/>
        <v>14326.029999999999</v>
      </c>
    </row>
    <row r="123" spans="1:12" ht="30" customHeight="1">
      <c r="A123" s="28">
        <v>72</v>
      </c>
      <c r="B123" s="40" t="s">
        <v>250</v>
      </c>
      <c r="C123" s="34" t="s">
        <v>54</v>
      </c>
      <c r="D123" s="28" t="s">
        <v>199</v>
      </c>
      <c r="E123" s="28" t="s">
        <v>14</v>
      </c>
      <c r="F123" s="25">
        <v>20000</v>
      </c>
      <c r="G123" s="25">
        <f t="shared" ref="G123" si="60">F123*0.0287</f>
        <v>574</v>
      </c>
      <c r="H123" s="25">
        <f t="shared" si="58"/>
        <v>608</v>
      </c>
      <c r="I123" s="25">
        <v>0</v>
      </c>
      <c r="J123" s="25">
        <v>3225</v>
      </c>
      <c r="K123" s="25">
        <f t="shared" ref="K123" si="61">G123+H123+I123+J123</f>
        <v>4407</v>
      </c>
      <c r="L123" s="51">
        <f t="shared" ref="L123" si="62">+F123-K123</f>
        <v>15593</v>
      </c>
    </row>
    <row r="124" spans="1:12" ht="30" customHeight="1">
      <c r="A124" s="28">
        <v>73</v>
      </c>
      <c r="B124" s="34" t="s">
        <v>57</v>
      </c>
      <c r="C124" s="34" t="s">
        <v>54</v>
      </c>
      <c r="D124" s="28" t="s">
        <v>199</v>
      </c>
      <c r="E124" s="28" t="s">
        <v>17</v>
      </c>
      <c r="F124" s="25">
        <v>20000</v>
      </c>
      <c r="G124" s="25">
        <f t="shared" si="56"/>
        <v>574</v>
      </c>
      <c r="H124" s="25">
        <f t="shared" si="58"/>
        <v>608</v>
      </c>
      <c r="I124" s="25">
        <f>(F124-G124-H124-33326.92)*IF(F124&gt;33326.92,15%)</f>
        <v>0</v>
      </c>
      <c r="J124" s="25">
        <v>6183.8</v>
      </c>
      <c r="K124" s="25">
        <f t="shared" si="59"/>
        <v>7365.8</v>
      </c>
      <c r="L124" s="51">
        <f t="shared" si="57"/>
        <v>12634.2</v>
      </c>
    </row>
    <row r="125" spans="1:12" ht="30" customHeight="1">
      <c r="A125" s="28">
        <v>74</v>
      </c>
      <c r="B125" s="34" t="s">
        <v>58</v>
      </c>
      <c r="C125" s="34" t="s">
        <v>54</v>
      </c>
      <c r="D125" s="28" t="s">
        <v>199</v>
      </c>
      <c r="E125" s="28" t="s">
        <v>17</v>
      </c>
      <c r="F125" s="25">
        <v>20000</v>
      </c>
      <c r="G125" s="25">
        <f t="shared" si="56"/>
        <v>574</v>
      </c>
      <c r="H125" s="25">
        <f t="shared" si="58"/>
        <v>608</v>
      </c>
      <c r="I125" s="25">
        <f>(F125-G125-H125-33326.92)*IF(F125&gt;33326.92,15%)</f>
        <v>0</v>
      </c>
      <c r="J125" s="25">
        <v>10757.93</v>
      </c>
      <c r="K125" s="25">
        <f t="shared" si="59"/>
        <v>11939.93</v>
      </c>
      <c r="L125" s="51">
        <f t="shared" si="57"/>
        <v>8060.07</v>
      </c>
    </row>
    <row r="126" spans="1:12" ht="30" customHeight="1">
      <c r="A126" s="28">
        <v>75</v>
      </c>
      <c r="B126" s="40" t="s">
        <v>50</v>
      </c>
      <c r="C126" s="34" t="s">
        <v>51</v>
      </c>
      <c r="D126" s="28" t="s">
        <v>198</v>
      </c>
      <c r="E126" s="28" t="s">
        <v>14</v>
      </c>
      <c r="F126" s="25">
        <v>23000</v>
      </c>
      <c r="G126" s="25">
        <f t="shared" ref="G126:G136" si="63">F126*0.0287</f>
        <v>660.1</v>
      </c>
      <c r="H126" s="25">
        <f t="shared" si="58"/>
        <v>699.2</v>
      </c>
      <c r="I126" s="25">
        <f>(F126-G126-H126-33326.92)*IF(F126&gt;33326.92,15%)</f>
        <v>0</v>
      </c>
      <c r="J126" s="25">
        <v>125</v>
      </c>
      <c r="K126" s="25">
        <f t="shared" si="59"/>
        <v>1484.3000000000002</v>
      </c>
      <c r="L126" s="51">
        <f t="shared" ref="L126:L135" si="64">+F126-K126</f>
        <v>21515.7</v>
      </c>
    </row>
    <row r="127" spans="1:12" ht="30" customHeight="1">
      <c r="A127" s="28">
        <v>76</v>
      </c>
      <c r="B127" s="34" t="s">
        <v>59</v>
      </c>
      <c r="C127" s="34" t="s">
        <v>60</v>
      </c>
      <c r="D127" s="28" t="s">
        <v>199</v>
      </c>
      <c r="E127" s="28" t="s">
        <v>14</v>
      </c>
      <c r="F127" s="25">
        <v>20000</v>
      </c>
      <c r="G127" s="25">
        <f t="shared" ref="G127:G132" si="65">F127*0.0287</f>
        <v>574</v>
      </c>
      <c r="H127" s="25">
        <f t="shared" si="58"/>
        <v>608</v>
      </c>
      <c r="I127" s="25">
        <v>0</v>
      </c>
      <c r="J127" s="25">
        <v>3833.8</v>
      </c>
      <c r="K127" s="25">
        <f t="shared" si="59"/>
        <v>5015.8</v>
      </c>
      <c r="L127" s="51">
        <f t="shared" ref="L127:L132" si="66">+F127-K127</f>
        <v>14984.2</v>
      </c>
    </row>
    <row r="128" spans="1:12" ht="30" customHeight="1">
      <c r="A128" s="28">
        <v>77</v>
      </c>
      <c r="B128" s="40" t="s">
        <v>48</v>
      </c>
      <c r="C128" s="34" t="s">
        <v>49</v>
      </c>
      <c r="D128" s="28" t="s">
        <v>198</v>
      </c>
      <c r="E128" s="28" t="s">
        <v>14</v>
      </c>
      <c r="F128" s="25">
        <v>37000</v>
      </c>
      <c r="G128" s="25">
        <f t="shared" si="65"/>
        <v>1061.9000000000001</v>
      </c>
      <c r="H128" s="25">
        <f t="shared" si="58"/>
        <v>1124.8</v>
      </c>
      <c r="I128" s="25">
        <v>19.239999999999998</v>
      </c>
      <c r="J128" s="25">
        <v>5704.71</v>
      </c>
      <c r="K128" s="25">
        <f t="shared" si="59"/>
        <v>7910.65</v>
      </c>
      <c r="L128" s="51">
        <f t="shared" si="66"/>
        <v>29089.35</v>
      </c>
    </row>
    <row r="129" spans="1:15" ht="30" customHeight="1">
      <c r="A129" s="28">
        <v>78</v>
      </c>
      <c r="B129" s="40" t="s">
        <v>269</v>
      </c>
      <c r="C129" s="34" t="s">
        <v>270</v>
      </c>
      <c r="D129" s="28" t="s">
        <v>198</v>
      </c>
      <c r="E129" s="28" t="s">
        <v>14</v>
      </c>
      <c r="F129" s="25">
        <v>24000</v>
      </c>
      <c r="G129" s="25">
        <f t="shared" si="65"/>
        <v>688.8</v>
      </c>
      <c r="H129" s="25">
        <f t="shared" si="58"/>
        <v>729.6</v>
      </c>
      <c r="I129" s="25">
        <v>0</v>
      </c>
      <c r="J129" s="25">
        <v>25</v>
      </c>
      <c r="K129" s="25">
        <f t="shared" si="59"/>
        <v>1443.4</v>
      </c>
      <c r="L129" s="51">
        <f t="shared" si="66"/>
        <v>22556.6</v>
      </c>
    </row>
    <row r="130" spans="1:15" ht="30" customHeight="1">
      <c r="A130" s="28">
        <v>79</v>
      </c>
      <c r="B130" s="34" t="s">
        <v>61</v>
      </c>
      <c r="C130" s="34" t="s">
        <v>54</v>
      </c>
      <c r="D130" s="28" t="s">
        <v>198</v>
      </c>
      <c r="E130" s="28" t="s">
        <v>14</v>
      </c>
      <c r="F130" s="25">
        <v>24000</v>
      </c>
      <c r="G130" s="25">
        <f t="shared" si="65"/>
        <v>688.8</v>
      </c>
      <c r="H130" s="25">
        <f t="shared" si="58"/>
        <v>729.6</v>
      </c>
      <c r="I130" s="25">
        <v>0</v>
      </c>
      <c r="J130" s="25">
        <v>3865.38</v>
      </c>
      <c r="K130" s="25">
        <f t="shared" si="59"/>
        <v>5283.7800000000007</v>
      </c>
      <c r="L130" s="51">
        <f t="shared" si="66"/>
        <v>18716.22</v>
      </c>
    </row>
    <row r="131" spans="1:15" ht="30" customHeight="1">
      <c r="A131" s="28">
        <v>80</v>
      </c>
      <c r="B131" s="34" t="s">
        <v>62</v>
      </c>
      <c r="C131" s="34" t="s">
        <v>54</v>
      </c>
      <c r="D131" s="28" t="s">
        <v>198</v>
      </c>
      <c r="E131" s="28" t="s">
        <v>14</v>
      </c>
      <c r="F131" s="25">
        <v>22000</v>
      </c>
      <c r="G131" s="25">
        <f t="shared" si="65"/>
        <v>631.4</v>
      </c>
      <c r="H131" s="25">
        <f t="shared" si="58"/>
        <v>668.8</v>
      </c>
      <c r="I131" s="25">
        <v>0</v>
      </c>
      <c r="J131" s="25">
        <v>25</v>
      </c>
      <c r="K131" s="25">
        <f t="shared" si="59"/>
        <v>1325.1999999999998</v>
      </c>
      <c r="L131" s="51">
        <f t="shared" si="66"/>
        <v>20674.8</v>
      </c>
    </row>
    <row r="132" spans="1:15" ht="30" customHeight="1">
      <c r="A132" s="28">
        <v>81</v>
      </c>
      <c r="B132" s="34" t="s">
        <v>251</v>
      </c>
      <c r="C132" s="34" t="s">
        <v>35</v>
      </c>
      <c r="D132" s="28"/>
      <c r="E132" s="28" t="s">
        <v>14</v>
      </c>
      <c r="F132" s="25">
        <v>22000</v>
      </c>
      <c r="G132" s="25">
        <f t="shared" si="65"/>
        <v>631.4</v>
      </c>
      <c r="H132" s="25">
        <f t="shared" si="58"/>
        <v>668.8</v>
      </c>
      <c r="I132" s="25">
        <v>0</v>
      </c>
      <c r="J132" s="25">
        <v>25</v>
      </c>
      <c r="K132" s="25">
        <f t="shared" ref="K132" si="67">G132+H132+I132+J132</f>
        <v>1325.1999999999998</v>
      </c>
      <c r="L132" s="51">
        <f t="shared" si="66"/>
        <v>20674.8</v>
      </c>
    </row>
    <row r="133" spans="1:15" ht="30" customHeight="1">
      <c r="A133" s="28">
        <v>82</v>
      </c>
      <c r="B133" s="40" t="s">
        <v>88</v>
      </c>
      <c r="C133" s="34" t="s">
        <v>51</v>
      </c>
      <c r="D133" s="28" t="s">
        <v>198</v>
      </c>
      <c r="E133" s="28" t="s">
        <v>14</v>
      </c>
      <c r="F133" s="25">
        <v>24000</v>
      </c>
      <c r="G133" s="25">
        <f t="shared" si="63"/>
        <v>688.8</v>
      </c>
      <c r="H133" s="25">
        <f t="shared" si="58"/>
        <v>729.6</v>
      </c>
      <c r="I133" s="25">
        <v>0</v>
      </c>
      <c r="J133" s="25">
        <v>505</v>
      </c>
      <c r="K133" s="25">
        <f t="shared" si="59"/>
        <v>1923.4</v>
      </c>
      <c r="L133" s="51">
        <f t="shared" si="64"/>
        <v>22076.6</v>
      </c>
    </row>
    <row r="134" spans="1:15" ht="30" customHeight="1">
      <c r="A134" s="28">
        <v>83</v>
      </c>
      <c r="B134" s="34" t="s">
        <v>90</v>
      </c>
      <c r="C134" s="34" t="s">
        <v>89</v>
      </c>
      <c r="D134" s="28" t="s">
        <v>198</v>
      </c>
      <c r="E134" s="28" t="s">
        <v>14</v>
      </c>
      <c r="F134" s="25">
        <v>40000</v>
      </c>
      <c r="G134" s="25">
        <f>F134*0.0287</f>
        <v>1148</v>
      </c>
      <c r="H134" s="25">
        <f t="shared" si="58"/>
        <v>1216</v>
      </c>
      <c r="I134" s="25">
        <v>442.65</v>
      </c>
      <c r="J134" s="25">
        <v>739.5</v>
      </c>
      <c r="K134" s="25">
        <f t="shared" si="59"/>
        <v>3546.15</v>
      </c>
      <c r="L134" s="51">
        <f>+F134-K134</f>
        <v>36453.85</v>
      </c>
    </row>
    <row r="135" spans="1:15" ht="30" customHeight="1">
      <c r="A135" s="28">
        <v>84</v>
      </c>
      <c r="B135" s="40" t="s">
        <v>136</v>
      </c>
      <c r="C135" s="34" t="s">
        <v>54</v>
      </c>
      <c r="D135" s="28" t="s">
        <v>199</v>
      </c>
      <c r="E135" s="28" t="s">
        <v>14</v>
      </c>
      <c r="F135" s="25">
        <v>18000</v>
      </c>
      <c r="G135" s="25">
        <f t="shared" si="63"/>
        <v>516.6</v>
      </c>
      <c r="H135" s="25">
        <f t="shared" si="58"/>
        <v>547.20000000000005</v>
      </c>
      <c r="I135" s="25">
        <v>0</v>
      </c>
      <c r="J135" s="25">
        <v>4206.1000000000004</v>
      </c>
      <c r="K135" s="25">
        <f t="shared" si="59"/>
        <v>5269.9000000000005</v>
      </c>
      <c r="L135" s="51">
        <f t="shared" si="64"/>
        <v>12730.099999999999</v>
      </c>
    </row>
    <row r="136" spans="1:15" ht="30" customHeight="1">
      <c r="A136" s="28">
        <v>85</v>
      </c>
      <c r="B136" s="34" t="s">
        <v>201</v>
      </c>
      <c r="C136" s="34" t="s">
        <v>51</v>
      </c>
      <c r="D136" s="28" t="s">
        <v>198</v>
      </c>
      <c r="E136" s="28" t="s">
        <v>14</v>
      </c>
      <c r="F136" s="25">
        <v>24000</v>
      </c>
      <c r="G136" s="25">
        <f t="shared" si="63"/>
        <v>688.8</v>
      </c>
      <c r="H136" s="25">
        <f t="shared" si="58"/>
        <v>729.6</v>
      </c>
      <c r="I136" s="25">
        <v>0</v>
      </c>
      <c r="J136" s="25">
        <v>225</v>
      </c>
      <c r="K136" s="25">
        <f t="shared" si="59"/>
        <v>1643.4</v>
      </c>
      <c r="L136" s="51">
        <f t="shared" ref="L136" si="68">+F136-K136</f>
        <v>22356.6</v>
      </c>
    </row>
    <row r="137" spans="1:15" ht="30" customHeight="1">
      <c r="A137" s="42" t="s">
        <v>219</v>
      </c>
      <c r="B137" s="79"/>
      <c r="C137" s="79"/>
      <c r="D137" s="48"/>
      <c r="E137" s="43"/>
      <c r="F137" s="29">
        <f>SUM(F119:F136)</f>
        <v>452700</v>
      </c>
      <c r="G137" s="29">
        <f t="shared" ref="G137:L137" si="69">SUM(G119:G136)</f>
        <v>12992.489999999998</v>
      </c>
      <c r="H137" s="29">
        <f>+SUM(H119:H136)</f>
        <v>13762.08</v>
      </c>
      <c r="I137" s="29">
        <f>SUM(I119:I136)</f>
        <v>2273.5500000000002</v>
      </c>
      <c r="J137" s="29">
        <f t="shared" si="69"/>
        <v>54217.78</v>
      </c>
      <c r="K137" s="29">
        <f t="shared" si="69"/>
        <v>83245.89999999998</v>
      </c>
      <c r="L137" s="36">
        <f t="shared" si="69"/>
        <v>369454.09999999992</v>
      </c>
    </row>
    <row r="138" spans="1:15" ht="30" customHeight="1">
      <c r="A138" s="117" t="s">
        <v>132</v>
      </c>
      <c r="B138" s="117" t="s">
        <v>64</v>
      </c>
      <c r="C138" s="117"/>
      <c r="D138" s="117"/>
      <c r="E138" s="117"/>
      <c r="F138" s="117"/>
      <c r="G138" s="117"/>
      <c r="H138" s="117"/>
      <c r="I138" s="117"/>
      <c r="J138" s="117"/>
      <c r="K138" s="117"/>
      <c r="L138" s="117"/>
    </row>
    <row r="139" spans="1:15" ht="30" customHeight="1">
      <c r="A139" s="44" t="s">
        <v>4</v>
      </c>
      <c r="B139" s="45" t="s">
        <v>5</v>
      </c>
      <c r="C139" s="45" t="s">
        <v>6</v>
      </c>
      <c r="D139" s="44" t="s">
        <v>195</v>
      </c>
      <c r="E139" s="45" t="s">
        <v>7</v>
      </c>
      <c r="F139" s="44" t="s">
        <v>214</v>
      </c>
      <c r="G139" s="44" t="s">
        <v>8</v>
      </c>
      <c r="H139" s="44" t="s">
        <v>9</v>
      </c>
      <c r="I139" s="44" t="s">
        <v>10</v>
      </c>
      <c r="J139" s="44" t="s">
        <v>215</v>
      </c>
      <c r="K139" s="44" t="s">
        <v>216</v>
      </c>
      <c r="L139" s="44" t="s">
        <v>217</v>
      </c>
    </row>
    <row r="140" spans="1:15" ht="30" customHeight="1">
      <c r="A140" s="28">
        <v>86</v>
      </c>
      <c r="B140" s="34" t="s">
        <v>117</v>
      </c>
      <c r="C140" s="34" t="s">
        <v>118</v>
      </c>
      <c r="D140" s="28" t="s">
        <v>198</v>
      </c>
      <c r="E140" s="28" t="s">
        <v>14</v>
      </c>
      <c r="F140" s="38">
        <v>30000</v>
      </c>
      <c r="G140" s="38">
        <f t="shared" ref="G140" si="70">F140*0.0287</f>
        <v>861</v>
      </c>
      <c r="H140" s="25">
        <f t="shared" ref="H140" si="71">IF(F140&lt;75829.93,F140*0.0304,2305.23)</f>
        <v>912</v>
      </c>
      <c r="I140" s="31">
        <v>0</v>
      </c>
      <c r="J140" s="38">
        <v>12361.51</v>
      </c>
      <c r="K140" s="38">
        <f>+G140+H140+I140+J140</f>
        <v>14134.51</v>
      </c>
      <c r="L140" s="32">
        <f t="shared" ref="L140" si="72">+F140-K140</f>
        <v>15865.49</v>
      </c>
      <c r="N140" s="105"/>
      <c r="O140" s="105"/>
    </row>
    <row r="141" spans="1:15" ht="30" customHeight="1">
      <c r="A141" s="42" t="s">
        <v>219</v>
      </c>
      <c r="B141" s="84"/>
      <c r="C141" s="84"/>
      <c r="D141" s="52"/>
      <c r="E141" s="42"/>
      <c r="F141" s="36">
        <f>+SUM(F140)</f>
        <v>30000</v>
      </c>
      <c r="G141" s="36">
        <f t="shared" ref="G141:L141" si="73">+SUM(G140)</f>
        <v>861</v>
      </c>
      <c r="H141" s="36">
        <f>+SUM(H140)</f>
        <v>912</v>
      </c>
      <c r="I141" s="36">
        <f t="shared" si="73"/>
        <v>0</v>
      </c>
      <c r="J141" s="36">
        <f t="shared" si="73"/>
        <v>12361.51</v>
      </c>
      <c r="K141" s="36">
        <f t="shared" si="73"/>
        <v>14134.51</v>
      </c>
      <c r="L141" s="36">
        <f t="shared" si="73"/>
        <v>15865.49</v>
      </c>
    </row>
    <row r="142" spans="1:15" ht="30" customHeight="1">
      <c r="A142" s="117" t="s">
        <v>233</v>
      </c>
      <c r="B142" s="117" t="s">
        <v>64</v>
      </c>
      <c r="C142" s="117"/>
      <c r="D142" s="117"/>
      <c r="E142" s="117"/>
      <c r="F142" s="117"/>
      <c r="G142" s="117"/>
      <c r="H142" s="117"/>
      <c r="I142" s="117"/>
      <c r="J142" s="117"/>
      <c r="K142" s="117"/>
      <c r="L142" s="117"/>
    </row>
    <row r="143" spans="1:15" ht="30" customHeight="1">
      <c r="A143" s="44" t="s">
        <v>4</v>
      </c>
      <c r="B143" s="45" t="s">
        <v>5</v>
      </c>
      <c r="C143" s="45" t="s">
        <v>6</v>
      </c>
      <c r="D143" s="44" t="s">
        <v>195</v>
      </c>
      <c r="E143" s="45" t="s">
        <v>7</v>
      </c>
      <c r="F143" s="44" t="s">
        <v>214</v>
      </c>
      <c r="G143" s="44" t="s">
        <v>8</v>
      </c>
      <c r="H143" s="44" t="s">
        <v>9</v>
      </c>
      <c r="I143" s="44" t="s">
        <v>10</v>
      </c>
      <c r="J143" s="44" t="s">
        <v>215</v>
      </c>
      <c r="K143" s="44" t="s">
        <v>216</v>
      </c>
      <c r="L143" s="44" t="s">
        <v>217</v>
      </c>
    </row>
    <row r="144" spans="1:15" ht="30" customHeight="1">
      <c r="A144" s="33">
        <v>87</v>
      </c>
      <c r="B144" s="90" t="s">
        <v>109</v>
      </c>
      <c r="C144" s="34" t="s">
        <v>107</v>
      </c>
      <c r="D144" s="27" t="s">
        <v>199</v>
      </c>
      <c r="E144" s="28" t="s">
        <v>14</v>
      </c>
      <c r="F144" s="38">
        <v>26000</v>
      </c>
      <c r="G144" s="35">
        <f>F144*0.0287</f>
        <v>746.2</v>
      </c>
      <c r="H144" s="25">
        <f t="shared" ref="H144:H145" si="74">IF(F144&lt;75829.93,F144*0.0304,2305.23)</f>
        <v>790.4</v>
      </c>
      <c r="I144" s="31">
        <v>0</v>
      </c>
      <c r="J144" s="38">
        <v>3809.13</v>
      </c>
      <c r="K144" s="38">
        <f t="shared" ref="K144:K145" si="75">+G144+H144+I144+J144</f>
        <v>5345.73</v>
      </c>
      <c r="L144" s="36">
        <f>+F144-K144</f>
        <v>20654.27</v>
      </c>
      <c r="N144" s="105"/>
      <c r="O144" s="105"/>
    </row>
    <row r="145" spans="1:47" ht="30" customHeight="1">
      <c r="A145" s="33">
        <v>88</v>
      </c>
      <c r="B145" s="77" t="s">
        <v>193</v>
      </c>
      <c r="C145" s="53" t="s">
        <v>21</v>
      </c>
      <c r="D145" s="28" t="s">
        <v>198</v>
      </c>
      <c r="E145" s="28" t="s">
        <v>14</v>
      </c>
      <c r="F145" s="38">
        <v>26000</v>
      </c>
      <c r="G145" s="35">
        <f>F145*0.0287</f>
        <v>746.2</v>
      </c>
      <c r="H145" s="25">
        <f t="shared" si="74"/>
        <v>790.4</v>
      </c>
      <c r="I145" s="31">
        <v>0</v>
      </c>
      <c r="J145" s="38">
        <v>25</v>
      </c>
      <c r="K145" s="38">
        <f t="shared" si="75"/>
        <v>1561.6</v>
      </c>
      <c r="L145" s="36">
        <f>+F145-K145</f>
        <v>24438.400000000001</v>
      </c>
    </row>
    <row r="146" spans="1:47" ht="30" customHeight="1">
      <c r="A146" s="42" t="s">
        <v>219</v>
      </c>
      <c r="B146" s="53"/>
      <c r="C146" s="53"/>
      <c r="D146" s="28"/>
      <c r="E146" s="28"/>
      <c r="F146" s="32">
        <f>SUM(F144:F145)</f>
        <v>52000</v>
      </c>
      <c r="G146" s="32">
        <f t="shared" ref="G146:L146" si="76">SUM(G144:G145)</f>
        <v>1492.4</v>
      </c>
      <c r="H146" s="32">
        <f>+SUM(H144:H145)</f>
        <v>1580.8</v>
      </c>
      <c r="I146" s="36">
        <f t="shared" si="76"/>
        <v>0</v>
      </c>
      <c r="J146" s="32">
        <f t="shared" si="76"/>
        <v>3834.13</v>
      </c>
      <c r="K146" s="32">
        <f t="shared" si="76"/>
        <v>6907.33</v>
      </c>
      <c r="L146" s="32">
        <f t="shared" si="76"/>
        <v>45092.67</v>
      </c>
    </row>
    <row r="147" spans="1:47" ht="48" customHeight="1">
      <c r="A147" s="45" t="s">
        <v>207</v>
      </c>
      <c r="B147" s="45" t="s">
        <v>220</v>
      </c>
      <c r="C147" s="45" t="s">
        <v>205</v>
      </c>
      <c r="D147" s="45" t="s">
        <v>87</v>
      </c>
      <c r="E147" s="45" t="s">
        <v>209</v>
      </c>
      <c r="F147" s="45" t="s">
        <v>135</v>
      </c>
      <c r="G147" s="45" t="s">
        <v>0</v>
      </c>
      <c r="H147" s="45" t="s">
        <v>147</v>
      </c>
      <c r="I147" s="45" t="s">
        <v>2</v>
      </c>
      <c r="J147" s="45" t="s">
        <v>3</v>
      </c>
      <c r="K147" s="45"/>
      <c r="L147" s="45"/>
    </row>
    <row r="148" spans="1:47" ht="30" customHeight="1">
      <c r="A148" s="117" t="s">
        <v>234</v>
      </c>
      <c r="B148" s="117"/>
      <c r="C148" s="117"/>
      <c r="D148" s="117"/>
      <c r="E148" s="117"/>
      <c r="F148" s="117"/>
      <c r="G148" s="117"/>
      <c r="H148" s="117"/>
      <c r="I148" s="117"/>
      <c r="J148" s="117"/>
      <c r="K148" s="117"/>
      <c r="L148" s="117"/>
    </row>
    <row r="149" spans="1:47" ht="30" customHeight="1">
      <c r="A149" s="44" t="s">
        <v>4</v>
      </c>
      <c r="B149" s="45" t="s">
        <v>5</v>
      </c>
      <c r="C149" s="45" t="s">
        <v>6</v>
      </c>
      <c r="D149" s="44" t="s">
        <v>195</v>
      </c>
      <c r="E149" s="45" t="s">
        <v>7</v>
      </c>
      <c r="F149" s="44" t="s">
        <v>214</v>
      </c>
      <c r="G149" s="44" t="s">
        <v>8</v>
      </c>
      <c r="H149" s="44" t="s">
        <v>9</v>
      </c>
      <c r="I149" s="44" t="s">
        <v>10</v>
      </c>
      <c r="J149" s="44" t="s">
        <v>215</v>
      </c>
      <c r="K149" s="44" t="s">
        <v>216</v>
      </c>
      <c r="L149" s="44" t="s">
        <v>217</v>
      </c>
    </row>
    <row r="150" spans="1:47" ht="30" customHeight="1">
      <c r="A150" s="33">
        <v>89</v>
      </c>
      <c r="B150" s="34" t="s">
        <v>236</v>
      </c>
      <c r="C150" s="34" t="s">
        <v>154</v>
      </c>
      <c r="D150" s="28" t="s">
        <v>198</v>
      </c>
      <c r="E150" s="28" t="s">
        <v>17</v>
      </c>
      <c r="F150" s="35">
        <v>50000</v>
      </c>
      <c r="G150" s="35">
        <f>F150*0.0287</f>
        <v>1435</v>
      </c>
      <c r="H150" s="35">
        <f>IF(F150&lt;75829.93,F150*0.0304,2305.23)</f>
        <v>1520</v>
      </c>
      <c r="I150" s="35">
        <v>1596.68</v>
      </c>
      <c r="J150" s="35">
        <v>2040.46</v>
      </c>
      <c r="K150" s="35">
        <f>G150+H150+I150+J150</f>
        <v>6592.14</v>
      </c>
      <c r="L150" s="36">
        <f>+F150-K150</f>
        <v>43407.86</v>
      </c>
    </row>
    <row r="151" spans="1:47" ht="30" customHeight="1">
      <c r="A151" s="33">
        <v>90</v>
      </c>
      <c r="B151" s="34" t="s">
        <v>247</v>
      </c>
      <c r="C151" s="34" t="s">
        <v>248</v>
      </c>
      <c r="D151" s="28" t="s">
        <v>199</v>
      </c>
      <c r="E151" s="28" t="s">
        <v>17</v>
      </c>
      <c r="F151" s="35">
        <v>50000</v>
      </c>
      <c r="G151" s="35">
        <f>F151*0.0287</f>
        <v>1435</v>
      </c>
      <c r="H151" s="35">
        <f>IF(F151&lt;75829.93,F151*0.0304,2305.23)</f>
        <v>1520</v>
      </c>
      <c r="I151" s="35">
        <v>1854</v>
      </c>
      <c r="J151" s="35">
        <v>1025</v>
      </c>
      <c r="K151" s="35">
        <f>G151+H151+I151+J151</f>
        <v>5834</v>
      </c>
      <c r="L151" s="36">
        <f>+F151-K151</f>
        <v>44166</v>
      </c>
    </row>
    <row r="152" spans="1:47" ht="30" customHeight="1">
      <c r="A152" s="33">
        <v>91</v>
      </c>
      <c r="B152" s="34" t="s">
        <v>249</v>
      </c>
      <c r="C152" s="34" t="s">
        <v>107</v>
      </c>
      <c r="D152" s="28" t="s">
        <v>199</v>
      </c>
      <c r="E152" s="28" t="s">
        <v>14</v>
      </c>
      <c r="F152" s="35">
        <v>35000</v>
      </c>
      <c r="G152" s="35">
        <f>F152*0.0287</f>
        <v>1004.5</v>
      </c>
      <c r="H152" s="35">
        <f>IF(F152&lt;75829.93,F152*0.0304,2305.23)</f>
        <v>1064</v>
      </c>
      <c r="I152" s="35">
        <v>0</v>
      </c>
      <c r="J152" s="35">
        <v>2392.4899999999998</v>
      </c>
      <c r="K152" s="35">
        <f>G152+H152+I152+J152</f>
        <v>4460.99</v>
      </c>
      <c r="L152" s="36">
        <f>+F152-K152</f>
        <v>30539.010000000002</v>
      </c>
    </row>
    <row r="153" spans="1:47" ht="30" customHeight="1">
      <c r="A153" s="42" t="s">
        <v>219</v>
      </c>
      <c r="B153" s="84"/>
      <c r="C153" s="84"/>
      <c r="D153" s="52"/>
      <c r="E153" s="42"/>
      <c r="F153" s="36">
        <f>SUM(F150:F152)</f>
        <v>135000</v>
      </c>
      <c r="G153" s="36">
        <f t="shared" ref="G153:L153" si="77">SUM(G150:G152)</f>
        <v>3874.5</v>
      </c>
      <c r="H153" s="36">
        <f>+SUM(H150:H152)</f>
        <v>4104</v>
      </c>
      <c r="I153" s="36">
        <f>SUM(I150:I152)</f>
        <v>3450.6800000000003</v>
      </c>
      <c r="J153" s="36">
        <f>SUM(J150:J152)</f>
        <v>5457.95</v>
      </c>
      <c r="K153" s="36">
        <f t="shared" si="77"/>
        <v>16887.129999999997</v>
      </c>
      <c r="L153" s="36">
        <f t="shared" si="77"/>
        <v>118112.87</v>
      </c>
    </row>
    <row r="154" spans="1:47" ht="30" customHeight="1">
      <c r="A154" s="117" t="s">
        <v>235</v>
      </c>
      <c r="B154" s="117"/>
      <c r="C154" s="117"/>
      <c r="D154" s="117"/>
      <c r="E154" s="117"/>
      <c r="F154" s="117"/>
      <c r="G154" s="117"/>
      <c r="H154" s="117"/>
      <c r="I154" s="117"/>
      <c r="J154" s="117"/>
      <c r="K154" s="117"/>
      <c r="L154" s="117"/>
    </row>
    <row r="155" spans="1:47" ht="30" customHeight="1">
      <c r="A155" s="44" t="s">
        <v>4</v>
      </c>
      <c r="B155" s="45" t="s">
        <v>5</v>
      </c>
      <c r="C155" s="45" t="s">
        <v>6</v>
      </c>
      <c r="D155" s="44" t="s">
        <v>195</v>
      </c>
      <c r="E155" s="45" t="s">
        <v>7</v>
      </c>
      <c r="F155" s="44" t="s">
        <v>214</v>
      </c>
      <c r="G155" s="44" t="s">
        <v>8</v>
      </c>
      <c r="H155" s="44" t="s">
        <v>9</v>
      </c>
      <c r="I155" s="44" t="s">
        <v>10</v>
      </c>
      <c r="J155" s="44" t="s">
        <v>215</v>
      </c>
      <c r="K155" s="44" t="s">
        <v>216</v>
      </c>
      <c r="L155" s="44" t="s">
        <v>217</v>
      </c>
    </row>
    <row r="156" spans="1:47" ht="30" customHeight="1">
      <c r="A156" s="33">
        <v>92</v>
      </c>
      <c r="B156" s="54" t="s">
        <v>145</v>
      </c>
      <c r="C156" s="54" t="s">
        <v>173</v>
      </c>
      <c r="D156" s="55" t="s">
        <v>198</v>
      </c>
      <c r="E156" s="55" t="s">
        <v>14</v>
      </c>
      <c r="F156" s="38">
        <v>30000</v>
      </c>
      <c r="G156" s="35">
        <f>F156*0.0287</f>
        <v>861</v>
      </c>
      <c r="H156" s="35">
        <f>IF(F156&lt;75829.93,F156*0.0304,2305.23)</f>
        <v>912</v>
      </c>
      <c r="I156" s="31">
        <v>0</v>
      </c>
      <c r="J156" s="38">
        <v>4277.3</v>
      </c>
      <c r="K156" s="38">
        <f t="shared" ref="K156:K157" si="78">G156+H156+I156+J156</f>
        <v>6050.3</v>
      </c>
      <c r="L156" s="56">
        <f t="shared" ref="L156:L165" si="79">+F156-K156</f>
        <v>23949.7</v>
      </c>
      <c r="O156" s="106"/>
    </row>
    <row r="157" spans="1:47" ht="30" customHeight="1">
      <c r="A157" s="33">
        <v>93</v>
      </c>
      <c r="B157" s="34" t="s">
        <v>158</v>
      </c>
      <c r="C157" s="34" t="s">
        <v>159</v>
      </c>
      <c r="D157" s="28" t="s">
        <v>199</v>
      </c>
      <c r="E157" s="28" t="s">
        <v>17</v>
      </c>
      <c r="F157" s="35">
        <v>50000</v>
      </c>
      <c r="G157" s="35">
        <f t="shared" ref="G157:G166" si="80">F157*0.0287</f>
        <v>1435</v>
      </c>
      <c r="H157" s="35">
        <f t="shared" ref="H157:H166" si="81">IF(F157&lt;75829.93,F157*0.0304,2305.23)</f>
        <v>1520</v>
      </c>
      <c r="I157" s="35">
        <v>1854</v>
      </c>
      <c r="J157" s="35">
        <v>2754</v>
      </c>
      <c r="K157" s="38">
        <f t="shared" si="78"/>
        <v>7563</v>
      </c>
      <c r="L157" s="36">
        <f t="shared" si="79"/>
        <v>42437</v>
      </c>
      <c r="O157" s="106"/>
    </row>
    <row r="158" spans="1:47" ht="30" customHeight="1">
      <c r="A158" s="33">
        <v>94</v>
      </c>
      <c r="B158" s="34" t="s">
        <v>175</v>
      </c>
      <c r="C158" s="34" t="s">
        <v>176</v>
      </c>
      <c r="D158" s="28" t="s">
        <v>198</v>
      </c>
      <c r="E158" s="28" t="s">
        <v>14</v>
      </c>
      <c r="F158" s="25">
        <v>45000</v>
      </c>
      <c r="G158" s="35">
        <f t="shared" si="80"/>
        <v>1291.5</v>
      </c>
      <c r="H158" s="35">
        <f t="shared" si="81"/>
        <v>1368</v>
      </c>
      <c r="I158" s="25">
        <v>1148.32</v>
      </c>
      <c r="J158" s="25">
        <v>25</v>
      </c>
      <c r="K158" s="25">
        <f>G158+H158+I158+J158</f>
        <v>3832.8199999999997</v>
      </c>
      <c r="L158" s="29">
        <f t="shared" si="79"/>
        <v>41167.18</v>
      </c>
      <c r="O158" s="8"/>
    </row>
    <row r="159" spans="1:47" ht="30" customHeight="1">
      <c r="A159" s="33">
        <v>95</v>
      </c>
      <c r="B159" s="34" t="s">
        <v>179</v>
      </c>
      <c r="C159" s="34" t="s">
        <v>180</v>
      </c>
      <c r="D159" s="28" t="s">
        <v>199</v>
      </c>
      <c r="E159" s="28" t="s">
        <v>14</v>
      </c>
      <c r="F159" s="35">
        <v>100000</v>
      </c>
      <c r="G159" s="35">
        <f t="shared" si="80"/>
        <v>2870</v>
      </c>
      <c r="H159" s="35">
        <v>3040</v>
      </c>
      <c r="I159" s="35">
        <v>12105.44</v>
      </c>
      <c r="J159" s="35">
        <v>25</v>
      </c>
      <c r="K159" s="25">
        <f t="shared" ref="K159:K166" si="82">G159+H159+I159+J159</f>
        <v>18040.440000000002</v>
      </c>
      <c r="L159" s="36">
        <f t="shared" si="79"/>
        <v>81959.56</v>
      </c>
      <c r="O159" s="8"/>
      <c r="Q159" s="124" t="s">
        <v>263</v>
      </c>
      <c r="R159" s="124"/>
      <c r="S159" s="124"/>
      <c r="T159" s="124"/>
      <c r="U159" s="124"/>
      <c r="V159" s="124"/>
      <c r="W159" s="124"/>
    </row>
    <row r="160" spans="1:47" s="66" customFormat="1" ht="30" customHeight="1">
      <c r="A160" s="33">
        <v>96</v>
      </c>
      <c r="B160" s="70" t="s">
        <v>166</v>
      </c>
      <c r="C160" s="70" t="s">
        <v>156</v>
      </c>
      <c r="D160" s="64" t="s">
        <v>198</v>
      </c>
      <c r="E160" s="64" t="s">
        <v>14</v>
      </c>
      <c r="F160" s="67">
        <v>40000</v>
      </c>
      <c r="G160" s="67">
        <v>1148</v>
      </c>
      <c r="H160" s="67">
        <v>1216</v>
      </c>
      <c r="I160" s="67">
        <v>0</v>
      </c>
      <c r="J160" s="67">
        <v>27565.09</v>
      </c>
      <c r="K160" s="67">
        <f t="shared" si="82"/>
        <v>29929.09</v>
      </c>
      <c r="L160" s="73">
        <f t="shared" si="79"/>
        <v>10070.91</v>
      </c>
      <c r="M160"/>
      <c r="N160"/>
      <c r="O160" s="8"/>
      <c r="P160"/>
      <c r="Q160" s="44" t="s">
        <v>214</v>
      </c>
      <c r="R160" s="44" t="s">
        <v>8</v>
      </c>
      <c r="S160" s="44" t="s">
        <v>9</v>
      </c>
      <c r="T160" s="44" t="s">
        <v>10</v>
      </c>
      <c r="U160" s="44" t="s">
        <v>215</v>
      </c>
      <c r="V160" s="44" t="s">
        <v>216</v>
      </c>
      <c r="W160" s="44" t="s">
        <v>217</v>
      </c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</row>
    <row r="161" spans="1:23" ht="30" customHeight="1">
      <c r="A161" s="33">
        <v>97</v>
      </c>
      <c r="B161" s="34" t="s">
        <v>155</v>
      </c>
      <c r="C161" s="34" t="s">
        <v>156</v>
      </c>
      <c r="D161" s="28" t="s">
        <v>199</v>
      </c>
      <c r="E161" s="28" t="s">
        <v>14</v>
      </c>
      <c r="F161" s="38">
        <v>45000</v>
      </c>
      <c r="G161" s="35">
        <f t="shared" si="80"/>
        <v>1291.5</v>
      </c>
      <c r="H161" s="35">
        <f t="shared" si="81"/>
        <v>1368</v>
      </c>
      <c r="I161" s="31">
        <v>1148.32</v>
      </c>
      <c r="J161" s="38">
        <v>18581.89</v>
      </c>
      <c r="K161" s="38">
        <f t="shared" si="82"/>
        <v>22389.71</v>
      </c>
      <c r="L161" s="32">
        <f t="shared" si="79"/>
        <v>22610.29</v>
      </c>
      <c r="O161" s="8"/>
      <c r="P161" s="108" t="s">
        <v>264</v>
      </c>
      <c r="Q161" s="24">
        <v>35000</v>
      </c>
      <c r="R161" s="22">
        <v>1004.5</v>
      </c>
      <c r="S161" s="22">
        <v>1064</v>
      </c>
      <c r="T161" s="22">
        <v>0</v>
      </c>
      <c r="U161" s="22">
        <v>27565.09</v>
      </c>
      <c r="V161" s="22">
        <v>29633.59</v>
      </c>
      <c r="W161" s="22">
        <v>5366.41</v>
      </c>
    </row>
    <row r="162" spans="1:23" ht="30" customHeight="1">
      <c r="A162" s="33">
        <v>98</v>
      </c>
      <c r="B162" s="34" t="s">
        <v>165</v>
      </c>
      <c r="C162" s="34" t="s">
        <v>156</v>
      </c>
      <c r="D162" s="28" t="s">
        <v>199</v>
      </c>
      <c r="E162" s="28" t="s">
        <v>14</v>
      </c>
      <c r="F162" s="35">
        <v>30000</v>
      </c>
      <c r="G162" s="35">
        <f t="shared" si="80"/>
        <v>861</v>
      </c>
      <c r="H162" s="35">
        <f t="shared" si="81"/>
        <v>912</v>
      </c>
      <c r="I162" s="35">
        <v>0</v>
      </c>
      <c r="J162" s="35">
        <v>25</v>
      </c>
      <c r="K162" s="35">
        <f t="shared" si="82"/>
        <v>1798</v>
      </c>
      <c r="L162" s="32">
        <f t="shared" si="79"/>
        <v>28202</v>
      </c>
      <c r="O162" s="106"/>
      <c r="P162" s="108" t="s">
        <v>265</v>
      </c>
      <c r="Q162" s="24">
        <v>5000</v>
      </c>
      <c r="R162" s="22">
        <v>143.5</v>
      </c>
      <c r="S162" s="22">
        <v>152</v>
      </c>
      <c r="T162" s="22">
        <v>0</v>
      </c>
      <c r="U162" s="22">
        <v>0</v>
      </c>
      <c r="V162" s="22">
        <v>295.5</v>
      </c>
      <c r="W162" s="22">
        <v>4704.5</v>
      </c>
    </row>
    <row r="163" spans="1:23" ht="30" customHeight="1">
      <c r="A163" s="33">
        <v>99</v>
      </c>
      <c r="B163" s="34" t="s">
        <v>161</v>
      </c>
      <c r="C163" s="34" t="s">
        <v>141</v>
      </c>
      <c r="D163" s="28" t="s">
        <v>198</v>
      </c>
      <c r="E163" s="28" t="s">
        <v>14</v>
      </c>
      <c r="F163" s="35">
        <v>26000</v>
      </c>
      <c r="G163" s="35">
        <f t="shared" si="80"/>
        <v>746.2</v>
      </c>
      <c r="H163" s="35">
        <f t="shared" si="81"/>
        <v>790.4</v>
      </c>
      <c r="I163" s="35">
        <v>0</v>
      </c>
      <c r="J163" s="35">
        <v>25</v>
      </c>
      <c r="K163" s="38">
        <f t="shared" si="82"/>
        <v>1561.6</v>
      </c>
      <c r="L163" s="36">
        <f t="shared" si="79"/>
        <v>24438.400000000001</v>
      </c>
      <c r="O163" s="106"/>
      <c r="P163" s="108" t="s">
        <v>266</v>
      </c>
      <c r="Q163" s="109">
        <f>+Q161+Q162</f>
        <v>40000</v>
      </c>
      <c r="R163" s="110">
        <f>R161+R162</f>
        <v>1148</v>
      </c>
      <c r="S163" s="110">
        <f>S161+S162</f>
        <v>1216</v>
      </c>
      <c r="T163" s="110">
        <f>+T161+T162</f>
        <v>0</v>
      </c>
      <c r="U163" s="110">
        <f>U161+U162</f>
        <v>27565.09</v>
      </c>
      <c r="V163" s="110">
        <f>+V161+V162</f>
        <v>29929.09</v>
      </c>
      <c r="W163" s="110">
        <f>+W161+W162</f>
        <v>10070.91</v>
      </c>
    </row>
    <row r="164" spans="1:23" ht="30" customHeight="1">
      <c r="A164" s="33">
        <v>100</v>
      </c>
      <c r="B164" s="34" t="s">
        <v>168</v>
      </c>
      <c r="C164" s="34" t="s">
        <v>103</v>
      </c>
      <c r="D164" s="28" t="s">
        <v>199</v>
      </c>
      <c r="E164" s="28" t="s">
        <v>14</v>
      </c>
      <c r="F164" s="35">
        <v>28000</v>
      </c>
      <c r="G164" s="35">
        <f t="shared" si="80"/>
        <v>803.6</v>
      </c>
      <c r="H164" s="35">
        <f t="shared" si="81"/>
        <v>851.2</v>
      </c>
      <c r="I164" s="35">
        <v>0</v>
      </c>
      <c r="J164" s="35">
        <v>8125.2</v>
      </c>
      <c r="K164" s="35">
        <f t="shared" si="82"/>
        <v>9780</v>
      </c>
      <c r="L164" s="36">
        <f t="shared" si="79"/>
        <v>18220</v>
      </c>
      <c r="O164" s="106"/>
    </row>
    <row r="165" spans="1:23" ht="30" customHeight="1">
      <c r="A165" s="33">
        <v>101</v>
      </c>
      <c r="B165" s="34" t="s">
        <v>153</v>
      </c>
      <c r="C165" s="34" t="s">
        <v>154</v>
      </c>
      <c r="D165" s="28" t="s">
        <v>199</v>
      </c>
      <c r="E165" s="28" t="s">
        <v>17</v>
      </c>
      <c r="F165" s="38">
        <v>50000</v>
      </c>
      <c r="G165" s="35">
        <f t="shared" si="80"/>
        <v>1435</v>
      </c>
      <c r="H165" s="35">
        <f t="shared" si="81"/>
        <v>1520</v>
      </c>
      <c r="I165" s="35">
        <v>1596.68</v>
      </c>
      <c r="J165" s="38">
        <v>9878.0400000000009</v>
      </c>
      <c r="K165" s="38">
        <f t="shared" si="82"/>
        <v>14429.720000000001</v>
      </c>
      <c r="L165" s="36">
        <f t="shared" si="79"/>
        <v>35570.28</v>
      </c>
      <c r="O165" s="105"/>
    </row>
    <row r="166" spans="1:23" ht="30" customHeight="1">
      <c r="A166" s="33">
        <v>102</v>
      </c>
      <c r="B166" s="34" t="s">
        <v>227</v>
      </c>
      <c r="C166" s="34" t="s">
        <v>228</v>
      </c>
      <c r="D166" s="28" t="s">
        <v>199</v>
      </c>
      <c r="E166" s="28" t="s">
        <v>17</v>
      </c>
      <c r="F166" s="35">
        <v>60000</v>
      </c>
      <c r="G166" s="35">
        <f t="shared" si="80"/>
        <v>1722</v>
      </c>
      <c r="H166" s="35">
        <f t="shared" si="81"/>
        <v>1824</v>
      </c>
      <c r="I166" s="35">
        <v>3486.65</v>
      </c>
      <c r="J166" s="35">
        <v>225</v>
      </c>
      <c r="K166" s="38">
        <f t="shared" si="82"/>
        <v>7257.65</v>
      </c>
      <c r="L166" s="36">
        <f>+F166-K166</f>
        <v>52742.35</v>
      </c>
      <c r="O166" s="106"/>
    </row>
    <row r="167" spans="1:23" ht="30" customHeight="1">
      <c r="A167" s="42" t="s">
        <v>219</v>
      </c>
      <c r="B167" s="80"/>
      <c r="C167" s="80"/>
      <c r="D167" s="46"/>
      <c r="E167" s="47"/>
      <c r="F167" s="36">
        <f>SUM(F156:F166)</f>
        <v>504000</v>
      </c>
      <c r="G167" s="36">
        <f t="shared" ref="G167:L167" si="83">SUM(G156:G166)</f>
        <v>14464.800000000001</v>
      </c>
      <c r="H167" s="36">
        <f>+SUM(H156:H166)</f>
        <v>15321.6</v>
      </c>
      <c r="I167" s="36">
        <f>SUM(I156:I166)</f>
        <v>21339.41</v>
      </c>
      <c r="J167" s="36">
        <f>SUM(J156:J166)</f>
        <v>71506.51999999999</v>
      </c>
      <c r="K167" s="36">
        <f t="shared" si="83"/>
        <v>122632.32999999999</v>
      </c>
      <c r="L167" s="36">
        <f t="shared" si="83"/>
        <v>381367.67000000004</v>
      </c>
    </row>
    <row r="168" spans="1:23" ht="30" customHeight="1">
      <c r="A168" s="117" t="s">
        <v>174</v>
      </c>
      <c r="B168" s="117"/>
      <c r="C168" s="117"/>
      <c r="D168" s="117"/>
      <c r="E168" s="117"/>
      <c r="F168" s="117"/>
      <c r="G168" s="117"/>
      <c r="H168" s="117"/>
      <c r="I168" s="117"/>
      <c r="J168" s="117"/>
      <c r="K168" s="117"/>
      <c r="L168" s="117"/>
      <c r="M168" s="22"/>
      <c r="N168" s="22"/>
      <c r="O168" s="22"/>
    </row>
    <row r="169" spans="1:23" ht="30" customHeight="1">
      <c r="A169" s="44" t="s">
        <v>4</v>
      </c>
      <c r="B169" s="45" t="s">
        <v>5</v>
      </c>
      <c r="C169" s="45" t="s">
        <v>6</v>
      </c>
      <c r="D169" s="44" t="s">
        <v>195</v>
      </c>
      <c r="E169" s="45" t="s">
        <v>7</v>
      </c>
      <c r="F169" s="44" t="s">
        <v>214</v>
      </c>
      <c r="G169" s="44" t="s">
        <v>8</v>
      </c>
      <c r="H169" s="44" t="s">
        <v>9</v>
      </c>
      <c r="I169" s="44" t="s">
        <v>10</v>
      </c>
      <c r="J169" s="44" t="s">
        <v>215</v>
      </c>
      <c r="K169" s="44" t="s">
        <v>216</v>
      </c>
      <c r="L169" s="44" t="s">
        <v>217</v>
      </c>
      <c r="M169" s="24"/>
      <c r="N169" s="24"/>
      <c r="O169" s="24"/>
    </row>
    <row r="170" spans="1:23" ht="30" customHeight="1">
      <c r="A170" s="28">
        <v>103</v>
      </c>
      <c r="B170" s="41" t="s">
        <v>19</v>
      </c>
      <c r="C170" s="41" t="s">
        <v>20</v>
      </c>
      <c r="D170" s="28" t="s">
        <v>199</v>
      </c>
      <c r="E170" s="37" t="s">
        <v>17</v>
      </c>
      <c r="F170" s="35">
        <v>60000</v>
      </c>
      <c r="G170" s="35">
        <f t="shared" ref="G170:G174" si="84">F170*0.0287</f>
        <v>1722</v>
      </c>
      <c r="H170" s="35">
        <f>IF(F170&lt;75829.93,F170*0.0304,2305.23)</f>
        <v>1824</v>
      </c>
      <c r="I170" s="35">
        <v>3143.56</v>
      </c>
      <c r="J170" s="35">
        <v>3300.46</v>
      </c>
      <c r="K170" s="35">
        <f>+G170+H170+I170+J170</f>
        <v>9990.02</v>
      </c>
      <c r="L170" s="36">
        <f>+F170-K170</f>
        <v>50009.979999999996</v>
      </c>
      <c r="N170" s="24"/>
    </row>
    <row r="171" spans="1:23" ht="30" customHeight="1">
      <c r="A171" s="28">
        <v>104</v>
      </c>
      <c r="B171" s="53" t="s">
        <v>144</v>
      </c>
      <c r="C171" s="53" t="s">
        <v>141</v>
      </c>
      <c r="D171" s="28" t="s">
        <v>198</v>
      </c>
      <c r="E171" s="28" t="s">
        <v>14</v>
      </c>
      <c r="F171" s="38">
        <v>30000</v>
      </c>
      <c r="G171" s="35">
        <f t="shared" si="84"/>
        <v>861</v>
      </c>
      <c r="H171" s="38">
        <f t="shared" ref="H171" si="85">IF(F171&lt;75829.93,F171*0.0304,2305.23)</f>
        <v>912</v>
      </c>
      <c r="I171" s="35">
        <v>0</v>
      </c>
      <c r="J171" s="38">
        <v>2040.46</v>
      </c>
      <c r="K171" s="38">
        <f t="shared" ref="K171:K174" si="86">+G171+H171+I171+J171</f>
        <v>3813.46</v>
      </c>
      <c r="L171" s="29">
        <f t="shared" ref="L171" si="87">+F171-K171</f>
        <v>26186.54</v>
      </c>
      <c r="N171" s="24"/>
    </row>
    <row r="172" spans="1:23" ht="30" customHeight="1">
      <c r="A172" s="28">
        <v>105</v>
      </c>
      <c r="B172" s="34" t="s">
        <v>151</v>
      </c>
      <c r="C172" s="34" t="s">
        <v>152</v>
      </c>
      <c r="D172" s="28" t="s">
        <v>199</v>
      </c>
      <c r="E172" s="28" t="s">
        <v>17</v>
      </c>
      <c r="F172" s="38">
        <v>60000</v>
      </c>
      <c r="G172" s="38">
        <f t="shared" si="84"/>
        <v>1722</v>
      </c>
      <c r="H172" s="38">
        <f>IF(F172&lt;75829.93,F172*0.0304,2305.23)</f>
        <v>1824</v>
      </c>
      <c r="I172" s="35">
        <v>3486.65</v>
      </c>
      <c r="J172" s="38">
        <v>365</v>
      </c>
      <c r="K172" s="38">
        <f t="shared" si="86"/>
        <v>7397.65</v>
      </c>
      <c r="L172" s="32">
        <f>+F172-K172</f>
        <v>52602.35</v>
      </c>
    </row>
    <row r="173" spans="1:23" ht="30" customHeight="1">
      <c r="A173" s="28">
        <v>106</v>
      </c>
      <c r="B173" s="34" t="s">
        <v>157</v>
      </c>
      <c r="C173" s="34" t="s">
        <v>156</v>
      </c>
      <c r="D173" s="28" t="s">
        <v>198</v>
      </c>
      <c r="E173" s="28" t="s">
        <v>14</v>
      </c>
      <c r="F173" s="38">
        <v>45000</v>
      </c>
      <c r="G173" s="38">
        <f t="shared" si="84"/>
        <v>1291.5</v>
      </c>
      <c r="H173" s="38">
        <f>IF(F173&lt;75829.93,F173*0.0304,2305.23)</f>
        <v>1368</v>
      </c>
      <c r="I173" s="35">
        <v>891.01</v>
      </c>
      <c r="J173" s="38">
        <v>4754.63</v>
      </c>
      <c r="K173" s="38">
        <f t="shared" si="86"/>
        <v>8305.14</v>
      </c>
      <c r="L173" s="32">
        <f>+F173-K173</f>
        <v>36694.86</v>
      </c>
    </row>
    <row r="174" spans="1:23" ht="30" customHeight="1">
      <c r="A174" s="28">
        <v>107</v>
      </c>
      <c r="B174" s="34" t="s">
        <v>160</v>
      </c>
      <c r="C174" s="34" t="s">
        <v>141</v>
      </c>
      <c r="D174" s="28" t="s">
        <v>199</v>
      </c>
      <c r="E174" s="28" t="s">
        <v>14</v>
      </c>
      <c r="F174" s="35">
        <v>30000</v>
      </c>
      <c r="G174" s="35">
        <f t="shared" si="84"/>
        <v>861</v>
      </c>
      <c r="H174" s="35">
        <f>IF(F174&lt;75829.93,F174*0.0304,2305.23)</f>
        <v>912</v>
      </c>
      <c r="I174" s="35">
        <v>0</v>
      </c>
      <c r="J174" s="35">
        <v>825</v>
      </c>
      <c r="K174" s="38">
        <f t="shared" si="86"/>
        <v>2598</v>
      </c>
      <c r="L174" s="36">
        <f>+F174-K174</f>
        <v>27402</v>
      </c>
    </row>
    <row r="175" spans="1:23" ht="30" customHeight="1">
      <c r="A175" s="42" t="s">
        <v>219</v>
      </c>
      <c r="B175" s="80"/>
      <c r="C175" s="80"/>
      <c r="D175" s="46"/>
      <c r="E175" s="47"/>
      <c r="F175" s="36">
        <f>SUM(F170:F174)</f>
        <v>225000</v>
      </c>
      <c r="G175" s="36">
        <f>SUM(G170:G174)</f>
        <v>6457.5</v>
      </c>
      <c r="H175" s="36">
        <f>+SUM(H170:H174)</f>
        <v>6840</v>
      </c>
      <c r="I175" s="36">
        <f>SUM(I170:I174)</f>
        <v>7521.22</v>
      </c>
      <c r="J175" s="36">
        <f>SUM(J170:J174)</f>
        <v>11285.55</v>
      </c>
      <c r="K175" s="36">
        <f>SUM(K170:K174)</f>
        <v>32104.269999999997</v>
      </c>
      <c r="L175" s="36">
        <f>SUM(L170:L174)</f>
        <v>192895.72999999998</v>
      </c>
    </row>
    <row r="176" spans="1:23" ht="30" customHeight="1">
      <c r="A176" s="117" t="s">
        <v>121</v>
      </c>
      <c r="B176" s="117"/>
      <c r="C176" s="117"/>
      <c r="D176" s="117"/>
      <c r="E176" s="117"/>
      <c r="F176" s="117"/>
      <c r="G176" s="117"/>
      <c r="H176" s="117"/>
      <c r="I176" s="117"/>
      <c r="J176" s="117"/>
      <c r="K176" s="117"/>
      <c r="L176" s="117"/>
    </row>
    <row r="177" spans="1:27" ht="30" customHeight="1">
      <c r="A177" s="44" t="s">
        <v>4</v>
      </c>
      <c r="B177" s="45" t="s">
        <v>5</v>
      </c>
      <c r="C177" s="45" t="s">
        <v>6</v>
      </c>
      <c r="D177" s="44" t="s">
        <v>195</v>
      </c>
      <c r="E177" s="45" t="s">
        <v>7</v>
      </c>
      <c r="F177" s="44" t="s">
        <v>214</v>
      </c>
      <c r="G177" s="44" t="s">
        <v>8</v>
      </c>
      <c r="H177" s="44" t="s">
        <v>9</v>
      </c>
      <c r="I177" s="44" t="s">
        <v>10</v>
      </c>
      <c r="J177" s="44" t="s">
        <v>215</v>
      </c>
      <c r="K177" s="44" t="s">
        <v>216</v>
      </c>
      <c r="L177" s="44" t="s">
        <v>217</v>
      </c>
    </row>
    <row r="178" spans="1:27" ht="30" customHeight="1">
      <c r="A178" s="28">
        <v>108</v>
      </c>
      <c r="B178" s="34" t="s">
        <v>238</v>
      </c>
      <c r="C178" s="34" t="s">
        <v>154</v>
      </c>
      <c r="D178" s="28" t="s">
        <v>199</v>
      </c>
      <c r="E178" s="28" t="s">
        <v>17</v>
      </c>
      <c r="F178" s="35">
        <v>50000</v>
      </c>
      <c r="G178" s="35">
        <f t="shared" ref="G178:G186" si="88">F178*0.0287</f>
        <v>1435</v>
      </c>
      <c r="H178" s="35">
        <f>IF(F178&lt;75829.93,F178*0.0304,2305.23)</f>
        <v>1520</v>
      </c>
      <c r="I178" s="35">
        <v>1854</v>
      </c>
      <c r="J178" s="35">
        <v>325</v>
      </c>
      <c r="K178" s="35">
        <f>G178+H178+I178+J178</f>
        <v>5134</v>
      </c>
      <c r="L178" s="36">
        <f>+F178-K178</f>
        <v>44866</v>
      </c>
    </row>
    <row r="179" spans="1:27" ht="30" customHeight="1">
      <c r="A179" s="28">
        <v>109</v>
      </c>
      <c r="B179" s="34" t="s">
        <v>237</v>
      </c>
      <c r="C179" s="34" t="s">
        <v>154</v>
      </c>
      <c r="D179" s="28" t="s">
        <v>198</v>
      </c>
      <c r="E179" s="28" t="s">
        <v>17</v>
      </c>
      <c r="F179" s="35">
        <v>60000</v>
      </c>
      <c r="G179" s="35">
        <f t="shared" si="88"/>
        <v>1722</v>
      </c>
      <c r="H179" s="35">
        <f t="shared" ref="H179:H187" si="89">IF(F179&lt;75829.93,F179*0.0304,2305.23)</f>
        <v>1824</v>
      </c>
      <c r="I179" s="35">
        <v>3486.65</v>
      </c>
      <c r="J179" s="35">
        <v>4963</v>
      </c>
      <c r="K179" s="35">
        <f t="shared" ref="K179:K186" si="90">G179+H179+I179+J179</f>
        <v>11995.65</v>
      </c>
      <c r="L179" s="36">
        <f>+F179-K179</f>
        <v>48004.35</v>
      </c>
    </row>
    <row r="180" spans="1:27" ht="30" customHeight="1">
      <c r="A180" s="28">
        <v>110</v>
      </c>
      <c r="B180" s="34" t="s">
        <v>239</v>
      </c>
      <c r="C180" s="34" t="s">
        <v>154</v>
      </c>
      <c r="D180" s="28" t="s">
        <v>198</v>
      </c>
      <c r="E180" s="28" t="s">
        <v>17</v>
      </c>
      <c r="F180" s="35">
        <v>50000</v>
      </c>
      <c r="G180" s="35">
        <f>F180*0.0287</f>
        <v>1435</v>
      </c>
      <c r="H180" s="35">
        <f t="shared" si="89"/>
        <v>1520</v>
      </c>
      <c r="I180" s="35">
        <v>1596.68</v>
      </c>
      <c r="J180" s="35">
        <v>5139.3500000000004</v>
      </c>
      <c r="K180" s="35">
        <f>G180+H180+I180+J180</f>
        <v>9691.0300000000007</v>
      </c>
      <c r="L180" s="36">
        <f>+F180-K180</f>
        <v>40308.97</v>
      </c>
    </row>
    <row r="181" spans="1:27" ht="30" customHeight="1">
      <c r="A181" s="28">
        <v>111</v>
      </c>
      <c r="B181" s="34" t="s">
        <v>172</v>
      </c>
      <c r="C181" s="34" t="s">
        <v>105</v>
      </c>
      <c r="D181" s="28" t="s">
        <v>199</v>
      </c>
      <c r="E181" s="28" t="s">
        <v>17</v>
      </c>
      <c r="F181" s="35">
        <v>30000</v>
      </c>
      <c r="G181" s="35">
        <f>F181*0.0287</f>
        <v>861</v>
      </c>
      <c r="H181" s="35">
        <f t="shared" si="89"/>
        <v>912</v>
      </c>
      <c r="I181" s="35">
        <f>(F181-G181-H181-33326.92)*IF(F181&gt;33326.92,15%)</f>
        <v>0</v>
      </c>
      <c r="J181" s="35">
        <v>3555.92</v>
      </c>
      <c r="K181" s="35">
        <f>G181+H181+I181+J181</f>
        <v>5328.92</v>
      </c>
      <c r="L181" s="36">
        <f>+F181-K181</f>
        <v>24671.08</v>
      </c>
      <c r="M181" s="23"/>
      <c r="N181" s="23"/>
      <c r="O181" s="23"/>
    </row>
    <row r="182" spans="1:27" ht="30" customHeight="1">
      <c r="A182" s="28">
        <v>112</v>
      </c>
      <c r="B182" s="34" t="s">
        <v>240</v>
      </c>
      <c r="C182" s="34" t="s">
        <v>154</v>
      </c>
      <c r="D182" s="28" t="s">
        <v>199</v>
      </c>
      <c r="E182" s="28" t="s">
        <v>14</v>
      </c>
      <c r="F182" s="35">
        <v>50000</v>
      </c>
      <c r="G182" s="35">
        <f t="shared" si="88"/>
        <v>1435</v>
      </c>
      <c r="H182" s="35">
        <f t="shared" si="89"/>
        <v>1520</v>
      </c>
      <c r="I182" s="35">
        <v>1339.36</v>
      </c>
      <c r="J182" s="35">
        <v>12090.32</v>
      </c>
      <c r="K182" s="35">
        <f>G182+H182+I182+J182</f>
        <v>16384.68</v>
      </c>
      <c r="L182" s="36">
        <f t="shared" ref="L182:L187" si="91">+F182-K182</f>
        <v>33615.32</v>
      </c>
      <c r="M182" s="23"/>
      <c r="N182" s="23"/>
      <c r="O182" s="23"/>
    </row>
    <row r="183" spans="1:27" ht="30" customHeight="1">
      <c r="A183" s="28">
        <v>113</v>
      </c>
      <c r="B183" s="34" t="s">
        <v>200</v>
      </c>
      <c r="C183" s="41" t="s">
        <v>103</v>
      </c>
      <c r="D183" s="27" t="s">
        <v>198</v>
      </c>
      <c r="E183" s="28" t="s">
        <v>14</v>
      </c>
      <c r="F183" s="25">
        <v>35000</v>
      </c>
      <c r="G183" s="25">
        <f t="shared" ref="G183" si="92">F183*0.0287</f>
        <v>1004.5</v>
      </c>
      <c r="H183" s="25">
        <f>IF(F183&lt;75829.93,F183*0.0304,2305.23)</f>
        <v>1064</v>
      </c>
      <c r="I183" s="25">
        <v>0</v>
      </c>
      <c r="J183" s="25">
        <v>1871</v>
      </c>
      <c r="K183" s="25">
        <f>G183+H183+I183+J183</f>
        <v>3939.5</v>
      </c>
      <c r="L183" s="29">
        <f>+F183-K183</f>
        <v>31060.5</v>
      </c>
      <c r="M183" s="23"/>
      <c r="N183" s="23"/>
      <c r="O183" s="23"/>
      <c r="V183" s="8"/>
      <c r="W183" s="8"/>
      <c r="X183" s="8"/>
      <c r="Y183" s="8"/>
      <c r="Z183" s="8"/>
      <c r="AA183" s="9"/>
    </row>
    <row r="184" spans="1:27" ht="30" customHeight="1">
      <c r="A184" s="28">
        <v>114</v>
      </c>
      <c r="B184" s="34" t="s">
        <v>241</v>
      </c>
      <c r="C184" s="34" t="s">
        <v>154</v>
      </c>
      <c r="D184" s="28" t="s">
        <v>198</v>
      </c>
      <c r="E184" s="28" t="s">
        <v>14</v>
      </c>
      <c r="F184" s="35">
        <v>50000</v>
      </c>
      <c r="G184" s="35">
        <f>F184*0.0287</f>
        <v>1435</v>
      </c>
      <c r="H184" s="35">
        <f t="shared" si="89"/>
        <v>1520</v>
      </c>
      <c r="I184" s="35">
        <v>1854</v>
      </c>
      <c r="J184" s="35">
        <v>3021.08</v>
      </c>
      <c r="K184" s="35">
        <f t="shared" si="90"/>
        <v>7830.08</v>
      </c>
      <c r="L184" s="36">
        <f t="shared" si="91"/>
        <v>42169.919999999998</v>
      </c>
      <c r="M184" s="23"/>
      <c r="N184" s="23"/>
      <c r="O184" s="23"/>
    </row>
    <row r="185" spans="1:27" s="66" customFormat="1" ht="30" customHeight="1">
      <c r="A185" s="28">
        <v>115</v>
      </c>
      <c r="B185" s="78" t="s">
        <v>169</v>
      </c>
      <c r="C185" s="70" t="s">
        <v>170</v>
      </c>
      <c r="D185" s="64" t="s">
        <v>198</v>
      </c>
      <c r="E185" s="64" t="s">
        <v>14</v>
      </c>
      <c r="F185" s="67">
        <v>100000</v>
      </c>
      <c r="G185" s="67">
        <v>2870</v>
      </c>
      <c r="H185" s="67">
        <v>3040</v>
      </c>
      <c r="I185" s="67">
        <v>12105.44</v>
      </c>
      <c r="J185" s="67">
        <v>17899.88</v>
      </c>
      <c r="K185" s="67">
        <f t="shared" si="90"/>
        <v>35915.320000000007</v>
      </c>
      <c r="L185" s="68">
        <f>+F185-K185</f>
        <v>64084.679999999993</v>
      </c>
      <c r="M185" s="23"/>
      <c r="N185" s="23"/>
      <c r="O185" s="129" t="s">
        <v>169</v>
      </c>
      <c r="P185" s="129"/>
      <c r="Q185" s="129"/>
      <c r="R185" s="129"/>
      <c r="S185" s="129"/>
      <c r="T185" s="129"/>
      <c r="U185" s="129"/>
    </row>
    <row r="186" spans="1:27" ht="30" customHeight="1">
      <c r="A186" s="28">
        <v>116</v>
      </c>
      <c r="B186" s="34" t="s">
        <v>242</v>
      </c>
      <c r="C186" s="34" t="s">
        <v>173</v>
      </c>
      <c r="D186" s="28" t="s">
        <v>198</v>
      </c>
      <c r="E186" s="64" t="s">
        <v>14</v>
      </c>
      <c r="F186" s="35">
        <v>35000</v>
      </c>
      <c r="G186" s="35">
        <f t="shared" si="88"/>
        <v>1004.5</v>
      </c>
      <c r="H186" s="35">
        <f>IF(F186&lt;75829.93,F186*0.0304,2305.23)</f>
        <v>1064</v>
      </c>
      <c r="I186" s="35">
        <v>0</v>
      </c>
      <c r="J186" s="35">
        <v>25</v>
      </c>
      <c r="K186" s="35">
        <f t="shared" si="90"/>
        <v>2093.5</v>
      </c>
      <c r="L186" s="36">
        <f t="shared" si="91"/>
        <v>32906.5</v>
      </c>
      <c r="M186" s="23"/>
      <c r="N186" s="23"/>
      <c r="O186" s="44" t="s">
        <v>214</v>
      </c>
      <c r="P186" s="44" t="s">
        <v>8</v>
      </c>
      <c r="Q186" s="44" t="s">
        <v>9</v>
      </c>
      <c r="R186" s="44" t="s">
        <v>10</v>
      </c>
      <c r="S186" s="44" t="s">
        <v>215</v>
      </c>
      <c r="T186" s="44" t="s">
        <v>216</v>
      </c>
      <c r="U186" s="44" t="s">
        <v>217</v>
      </c>
    </row>
    <row r="187" spans="1:27" ht="30" customHeight="1">
      <c r="A187" s="28">
        <v>117</v>
      </c>
      <c r="B187" s="34" t="s">
        <v>190</v>
      </c>
      <c r="C187" s="34" t="s">
        <v>141</v>
      </c>
      <c r="D187" s="28" t="s">
        <v>199</v>
      </c>
      <c r="E187" s="28" t="s">
        <v>14</v>
      </c>
      <c r="F187" s="25">
        <v>30000</v>
      </c>
      <c r="G187" s="35">
        <f t="shared" ref="G187" si="93">F187*0.0287</f>
        <v>861</v>
      </c>
      <c r="H187" s="35">
        <f t="shared" si="89"/>
        <v>912</v>
      </c>
      <c r="I187" s="35">
        <v>0</v>
      </c>
      <c r="J187" s="35">
        <v>625</v>
      </c>
      <c r="K187" s="35">
        <f t="shared" ref="K187" si="94">G187+H187+I187+J187</f>
        <v>2398</v>
      </c>
      <c r="L187" s="36">
        <f t="shared" si="91"/>
        <v>27602</v>
      </c>
      <c r="M187" s="23"/>
      <c r="N187" s="108" t="s">
        <v>264</v>
      </c>
      <c r="O187" s="22">
        <v>55000</v>
      </c>
      <c r="P187" s="22">
        <v>1578.5</v>
      </c>
      <c r="Q187" s="22">
        <v>1672</v>
      </c>
      <c r="R187" s="22">
        <v>2559.67</v>
      </c>
      <c r="S187" s="22">
        <v>17899.88</v>
      </c>
      <c r="T187" s="22">
        <v>23710.05</v>
      </c>
      <c r="U187" s="22">
        <v>31289.95</v>
      </c>
    </row>
    <row r="188" spans="1:27" ht="30" customHeight="1">
      <c r="A188" s="57" t="s">
        <v>219</v>
      </c>
      <c r="B188" s="85"/>
      <c r="C188" s="85"/>
      <c r="D188" s="58"/>
      <c r="E188" s="57"/>
      <c r="F188" s="36">
        <f>SUM(F178:F187)</f>
        <v>490000</v>
      </c>
      <c r="G188" s="36">
        <f t="shared" ref="G188:J188" si="95">SUM(G178:G187)</f>
        <v>14063</v>
      </c>
      <c r="H188" s="36">
        <f>+SUM(H178:H187)</f>
        <v>14896</v>
      </c>
      <c r="I188" s="36">
        <f t="shared" si="95"/>
        <v>22236.13</v>
      </c>
      <c r="J188" s="36">
        <f t="shared" si="95"/>
        <v>49515.55</v>
      </c>
      <c r="K188" s="36">
        <f>SUM(K178:K187)</f>
        <v>100710.68000000001</v>
      </c>
      <c r="L188" s="36">
        <f>SUM(L178:L187)</f>
        <v>389289.32</v>
      </c>
      <c r="M188" s="23"/>
      <c r="N188" s="108" t="s">
        <v>265</v>
      </c>
      <c r="O188" s="22">
        <v>45000</v>
      </c>
      <c r="P188" s="22">
        <v>1291.5</v>
      </c>
      <c r="Q188" s="22">
        <v>1368</v>
      </c>
      <c r="R188" s="22">
        <v>9545.77</v>
      </c>
      <c r="S188" s="22">
        <v>0</v>
      </c>
      <c r="T188" s="22">
        <v>12205.27</v>
      </c>
      <c r="U188" s="22">
        <v>32794.730000000003</v>
      </c>
    </row>
    <row r="189" spans="1:27" ht="30" customHeight="1">
      <c r="A189" s="117" t="s">
        <v>243</v>
      </c>
      <c r="B189" s="117"/>
      <c r="C189" s="117"/>
      <c r="D189" s="117"/>
      <c r="E189" s="117"/>
      <c r="F189" s="117"/>
      <c r="G189" s="117"/>
      <c r="H189" s="117"/>
      <c r="I189" s="117"/>
      <c r="J189" s="117"/>
      <c r="K189" s="117"/>
      <c r="L189" s="117"/>
      <c r="M189" s="23"/>
      <c r="N189" s="108" t="s">
        <v>266</v>
      </c>
      <c r="O189" s="109">
        <f>+O187+O188</f>
        <v>100000</v>
      </c>
      <c r="P189" s="110">
        <f>P187+P188</f>
        <v>2870</v>
      </c>
      <c r="Q189" s="110">
        <f>Q187+Q188</f>
        <v>3040</v>
      </c>
      <c r="R189" s="110">
        <f>+R187+R188</f>
        <v>12105.44</v>
      </c>
      <c r="S189" s="110">
        <f>S187+S188</f>
        <v>17899.88</v>
      </c>
      <c r="T189" s="110">
        <f>+T187+T188</f>
        <v>35915.32</v>
      </c>
      <c r="U189" s="110">
        <f>+U187+U188</f>
        <v>64084.680000000008</v>
      </c>
    </row>
    <row r="190" spans="1:27" ht="30" customHeight="1">
      <c r="A190" s="44" t="s">
        <v>4</v>
      </c>
      <c r="B190" s="45" t="s">
        <v>5</v>
      </c>
      <c r="C190" s="45" t="s">
        <v>6</v>
      </c>
      <c r="D190" s="44" t="s">
        <v>195</v>
      </c>
      <c r="E190" s="45" t="s">
        <v>7</v>
      </c>
      <c r="F190" s="44" t="s">
        <v>214</v>
      </c>
      <c r="G190" s="44" t="s">
        <v>8</v>
      </c>
      <c r="H190" s="44" t="s">
        <v>9</v>
      </c>
      <c r="I190" s="44" t="s">
        <v>10</v>
      </c>
      <c r="J190" s="44" t="s">
        <v>215</v>
      </c>
      <c r="K190" s="44" t="s">
        <v>216</v>
      </c>
      <c r="L190" s="44" t="s">
        <v>217</v>
      </c>
      <c r="M190" s="23"/>
      <c r="N190" s="23"/>
      <c r="O190" s="23"/>
    </row>
    <row r="191" spans="1:27" ht="30" customHeight="1">
      <c r="A191" s="28">
        <v>118</v>
      </c>
      <c r="B191" s="34" t="s">
        <v>177</v>
      </c>
      <c r="C191" s="34" t="s">
        <v>178</v>
      </c>
      <c r="D191" s="28" t="s">
        <v>198</v>
      </c>
      <c r="E191" s="28" t="s">
        <v>14</v>
      </c>
      <c r="F191" s="25">
        <v>37000</v>
      </c>
      <c r="G191" s="25">
        <f>F191*0.0287</f>
        <v>1061.9000000000001</v>
      </c>
      <c r="H191" s="25">
        <f>IF(F191&lt;75829.93,F191*0.0304,2305.23)</f>
        <v>1124.8</v>
      </c>
      <c r="I191" s="25">
        <v>19.239999999999998</v>
      </c>
      <c r="J191" s="25">
        <v>225</v>
      </c>
      <c r="K191" s="25">
        <f>G191+H191+I191+J191</f>
        <v>2430.9399999999996</v>
      </c>
      <c r="L191" s="29">
        <f>+F191-K191</f>
        <v>34569.06</v>
      </c>
      <c r="M191" s="23"/>
      <c r="N191" s="23"/>
      <c r="O191" s="23"/>
    </row>
    <row r="192" spans="1:27" ht="30" customHeight="1">
      <c r="A192" s="57" t="s">
        <v>219</v>
      </c>
      <c r="B192" s="86"/>
      <c r="C192" s="86"/>
      <c r="D192" s="58"/>
      <c r="E192" s="57"/>
      <c r="F192" s="29">
        <f>+F191</f>
        <v>37000</v>
      </c>
      <c r="G192" s="29">
        <f t="shared" ref="G192:K192" si="96">+G191</f>
        <v>1061.9000000000001</v>
      </c>
      <c r="H192" s="29">
        <f>+SUM(H191)</f>
        <v>1124.8</v>
      </c>
      <c r="I192" s="29">
        <f>SUM(I191)</f>
        <v>19.239999999999998</v>
      </c>
      <c r="J192" s="29">
        <f t="shared" si="96"/>
        <v>225</v>
      </c>
      <c r="K192" s="29">
        <f t="shared" si="96"/>
        <v>2430.9399999999996</v>
      </c>
      <c r="L192" s="29">
        <f>SUM(L191)</f>
        <v>34569.06</v>
      </c>
      <c r="M192" s="23"/>
      <c r="N192" s="23"/>
      <c r="O192" s="23"/>
    </row>
    <row r="193" spans="1:18" ht="30" customHeight="1">
      <c r="A193" s="117" t="s">
        <v>244</v>
      </c>
      <c r="B193" s="117"/>
      <c r="C193" s="117"/>
      <c r="D193" s="117"/>
      <c r="E193" s="117"/>
      <c r="F193" s="117"/>
      <c r="G193" s="117"/>
      <c r="H193" s="117"/>
      <c r="I193" s="117"/>
      <c r="J193" s="117"/>
      <c r="K193" s="117"/>
      <c r="L193" s="117"/>
      <c r="P193" s="23"/>
      <c r="Q193" s="23"/>
      <c r="R193" s="23"/>
    </row>
    <row r="194" spans="1:18" ht="30" customHeight="1">
      <c r="A194" s="44" t="s">
        <v>4</v>
      </c>
      <c r="B194" s="45" t="s">
        <v>5</v>
      </c>
      <c r="C194" s="45" t="s">
        <v>6</v>
      </c>
      <c r="D194" s="44" t="s">
        <v>195</v>
      </c>
      <c r="E194" s="45" t="s">
        <v>7</v>
      </c>
      <c r="F194" s="44" t="s">
        <v>214</v>
      </c>
      <c r="G194" s="44" t="s">
        <v>8</v>
      </c>
      <c r="H194" s="44" t="s">
        <v>9</v>
      </c>
      <c r="I194" s="44" t="s">
        <v>10</v>
      </c>
      <c r="J194" s="44" t="s">
        <v>215</v>
      </c>
      <c r="K194" s="44" t="s">
        <v>216</v>
      </c>
      <c r="L194" s="44" t="s">
        <v>217</v>
      </c>
      <c r="M194" s="61"/>
      <c r="N194" s="107"/>
      <c r="O194" s="107"/>
      <c r="P194" s="23"/>
      <c r="Q194" s="23"/>
      <c r="R194" s="23"/>
    </row>
    <row r="195" spans="1:18" ht="30" customHeight="1">
      <c r="A195" s="28">
        <v>119</v>
      </c>
      <c r="B195" s="41" t="s">
        <v>164</v>
      </c>
      <c r="C195" s="34" t="s">
        <v>156</v>
      </c>
      <c r="D195" s="28" t="s">
        <v>198</v>
      </c>
      <c r="E195" s="28" t="s">
        <v>17</v>
      </c>
      <c r="F195" s="35">
        <v>36950</v>
      </c>
      <c r="G195" s="35">
        <v>1060.47</v>
      </c>
      <c r="H195" s="38">
        <v>1123.28</v>
      </c>
      <c r="I195" s="35">
        <v>0</v>
      </c>
      <c r="J195" s="35">
        <v>4263.96</v>
      </c>
      <c r="K195" s="35">
        <f>G195+H195+I195+J195</f>
        <v>6447.71</v>
      </c>
      <c r="L195" s="32">
        <f>+F195-K195</f>
        <v>30502.29</v>
      </c>
      <c r="P195" s="23"/>
      <c r="Q195" s="23"/>
      <c r="R195" s="23"/>
    </row>
    <row r="196" spans="1:18" ht="30" customHeight="1">
      <c r="A196" s="28">
        <v>120</v>
      </c>
      <c r="B196" s="41" t="s">
        <v>167</v>
      </c>
      <c r="C196" s="41" t="s">
        <v>107</v>
      </c>
      <c r="D196" s="33" t="s">
        <v>199</v>
      </c>
      <c r="E196" s="28" t="s">
        <v>14</v>
      </c>
      <c r="F196" s="35">
        <v>35000</v>
      </c>
      <c r="G196" s="35">
        <f t="shared" ref="G196:G197" si="97">F196*0.0287</f>
        <v>1004.5</v>
      </c>
      <c r="H196" s="38">
        <f t="shared" ref="H196:H197" si="98">IF(F196&lt;75829.93,F196*0.0304,2305.23)</f>
        <v>1064</v>
      </c>
      <c r="I196" s="35">
        <v>0</v>
      </c>
      <c r="J196" s="35">
        <v>10080.120000000001</v>
      </c>
      <c r="K196" s="35">
        <f>G196+H196+I196+J196</f>
        <v>12148.62</v>
      </c>
      <c r="L196" s="32">
        <f>+F196-K196</f>
        <v>22851.379999999997</v>
      </c>
      <c r="P196" s="23"/>
      <c r="Q196" s="23"/>
      <c r="R196" s="23"/>
    </row>
    <row r="197" spans="1:18" ht="30" customHeight="1">
      <c r="A197" s="28">
        <v>121</v>
      </c>
      <c r="B197" s="54" t="s">
        <v>150</v>
      </c>
      <c r="C197" s="54" t="s">
        <v>141</v>
      </c>
      <c r="D197" s="55" t="s">
        <v>198</v>
      </c>
      <c r="E197" s="55" t="s">
        <v>14</v>
      </c>
      <c r="F197" s="38">
        <v>30000</v>
      </c>
      <c r="G197" s="38">
        <f t="shared" si="97"/>
        <v>861</v>
      </c>
      <c r="H197" s="38">
        <f t="shared" si="98"/>
        <v>912</v>
      </c>
      <c r="I197" s="35">
        <v>0</v>
      </c>
      <c r="J197" s="38">
        <v>225</v>
      </c>
      <c r="K197" s="38">
        <f t="shared" ref="K197" si="99">G197+H197+I197+J197</f>
        <v>1998</v>
      </c>
      <c r="L197" s="32">
        <f>+F197-K197</f>
        <v>28002</v>
      </c>
      <c r="P197" s="23"/>
      <c r="Q197" s="23"/>
      <c r="R197" s="23"/>
    </row>
    <row r="198" spans="1:18" ht="30" customHeight="1">
      <c r="A198" s="57" t="s">
        <v>219</v>
      </c>
      <c r="B198" s="54"/>
      <c r="C198" s="54"/>
      <c r="D198" s="55"/>
      <c r="E198" s="55"/>
      <c r="F198" s="32">
        <f>SUM(F195:F197)</f>
        <v>101950</v>
      </c>
      <c r="G198" s="32">
        <f t="shared" ref="G198:K198" si="100">SUM(G195:G197)</f>
        <v>2925.9700000000003</v>
      </c>
      <c r="H198" s="32">
        <f>+SUM(H195:H197)</f>
        <v>3099.2799999999997</v>
      </c>
      <c r="I198" s="36">
        <f t="shared" si="100"/>
        <v>0</v>
      </c>
      <c r="J198" s="32">
        <f t="shared" si="100"/>
        <v>14569.080000000002</v>
      </c>
      <c r="K198" s="32">
        <f t="shared" si="100"/>
        <v>20594.330000000002</v>
      </c>
      <c r="L198" s="32">
        <f>SUM(L195:L197)</f>
        <v>81355.67</v>
      </c>
      <c r="P198" s="23"/>
      <c r="Q198" s="23"/>
      <c r="R198" s="23"/>
    </row>
    <row r="199" spans="1:18" ht="30" customHeight="1">
      <c r="A199" s="117" t="s">
        <v>245</v>
      </c>
      <c r="B199" s="117"/>
      <c r="C199" s="117"/>
      <c r="D199" s="117"/>
      <c r="E199" s="117"/>
      <c r="F199" s="117"/>
      <c r="G199" s="117"/>
      <c r="H199" s="117"/>
      <c r="I199" s="117"/>
      <c r="J199" s="117"/>
      <c r="K199" s="117"/>
      <c r="L199" s="117"/>
      <c r="P199" s="23"/>
      <c r="Q199" s="23"/>
      <c r="R199" s="23"/>
    </row>
    <row r="200" spans="1:18" ht="30" customHeight="1">
      <c r="A200" s="44" t="s">
        <v>4</v>
      </c>
      <c r="B200" s="45" t="s">
        <v>5</v>
      </c>
      <c r="C200" s="45" t="s">
        <v>6</v>
      </c>
      <c r="D200" s="44" t="s">
        <v>195</v>
      </c>
      <c r="E200" s="45" t="s">
        <v>7</v>
      </c>
      <c r="F200" s="44" t="s">
        <v>214</v>
      </c>
      <c r="G200" s="44" t="s">
        <v>8</v>
      </c>
      <c r="H200" s="44" t="s">
        <v>9</v>
      </c>
      <c r="I200" s="44" t="s">
        <v>10</v>
      </c>
      <c r="J200" s="44" t="s">
        <v>215</v>
      </c>
      <c r="K200" s="44" t="s">
        <v>216</v>
      </c>
      <c r="L200" s="44" t="s">
        <v>217</v>
      </c>
      <c r="P200" s="23"/>
      <c r="Q200" s="23"/>
      <c r="R200" s="23"/>
    </row>
    <row r="201" spans="1:18" ht="30" customHeight="1">
      <c r="A201" s="28">
        <v>122</v>
      </c>
      <c r="B201" s="34" t="s">
        <v>40</v>
      </c>
      <c r="C201" s="34" t="s">
        <v>41</v>
      </c>
      <c r="D201" s="27" t="s">
        <v>199</v>
      </c>
      <c r="E201" s="28" t="s">
        <v>14</v>
      </c>
      <c r="F201" s="25">
        <v>60000</v>
      </c>
      <c r="G201" s="25">
        <f>F201*0.0287</f>
        <v>1722</v>
      </c>
      <c r="H201" s="25">
        <f>IF(F201&lt;75829.93,F201*0.0304,2305.23)</f>
        <v>1824</v>
      </c>
      <c r="I201" s="25">
        <v>3486.65</v>
      </c>
      <c r="J201" s="25">
        <v>325</v>
      </c>
      <c r="K201" s="25">
        <f>G201+H201+I201+J201</f>
        <v>7357.65</v>
      </c>
      <c r="L201" s="29">
        <f>+F201-K201</f>
        <v>52642.35</v>
      </c>
      <c r="M201" s="22"/>
      <c r="N201" s="22"/>
      <c r="O201" s="22"/>
      <c r="P201" s="23"/>
      <c r="Q201" s="23"/>
      <c r="R201" s="23"/>
    </row>
    <row r="202" spans="1:18" ht="30" customHeight="1">
      <c r="A202" s="28">
        <v>123</v>
      </c>
      <c r="B202" s="41" t="s">
        <v>162</v>
      </c>
      <c r="C202" s="34" t="s">
        <v>163</v>
      </c>
      <c r="D202" s="28" t="s">
        <v>199</v>
      </c>
      <c r="E202" s="28" t="s">
        <v>17</v>
      </c>
      <c r="F202" s="35">
        <v>60000</v>
      </c>
      <c r="G202" s="35">
        <f>F202*0.0287</f>
        <v>1722</v>
      </c>
      <c r="H202" s="35">
        <f>IF(F202&lt;75829.93,F202*0.0304,2305.23)</f>
        <v>1824</v>
      </c>
      <c r="I202" s="35">
        <v>3143.56</v>
      </c>
      <c r="J202" s="35">
        <v>9027.3700000000008</v>
      </c>
      <c r="K202" s="35">
        <f>SUM(G202:J202)</f>
        <v>15716.93</v>
      </c>
      <c r="L202" s="32">
        <f>+F202-K202</f>
        <v>44283.07</v>
      </c>
      <c r="M202" s="22"/>
      <c r="N202" s="22"/>
      <c r="O202" s="22"/>
      <c r="P202" s="23"/>
      <c r="Q202" s="23"/>
      <c r="R202" s="23"/>
    </row>
    <row r="203" spans="1:18" ht="30" customHeight="1">
      <c r="A203" s="57" t="s">
        <v>219</v>
      </c>
      <c r="B203" s="93"/>
      <c r="C203" s="93"/>
      <c r="D203" s="94"/>
      <c r="E203" s="95"/>
      <c r="F203" s="32">
        <f>SUM(F201:F202)</f>
        <v>120000</v>
      </c>
      <c r="G203" s="32">
        <f t="shared" ref="G203" si="101">SUM(G201:G202)</f>
        <v>3444</v>
      </c>
      <c r="H203" s="32">
        <f>SUM(H201:H202)</f>
        <v>3648</v>
      </c>
      <c r="I203" s="36">
        <f>SUM(I201:I202)</f>
        <v>6630.21</v>
      </c>
      <c r="J203" s="32">
        <f>SUM(J201:J202)</f>
        <v>9352.3700000000008</v>
      </c>
      <c r="K203" s="32">
        <f>SUM(K201:K202)</f>
        <v>23074.58</v>
      </c>
      <c r="L203" s="32">
        <f>SUM(L201:L202)</f>
        <v>96925.42</v>
      </c>
      <c r="P203" s="23"/>
      <c r="Q203" s="23"/>
      <c r="R203" s="23"/>
    </row>
    <row r="204" spans="1:18" ht="57.75" customHeight="1">
      <c r="A204" s="51" t="s">
        <v>218</v>
      </c>
      <c r="B204" s="81"/>
      <c r="C204" s="81"/>
      <c r="D204" s="48"/>
      <c r="E204" s="43"/>
      <c r="F204" s="32">
        <f>F203+F198+F192+F188+F175+F167+F153+F146+F141+F137+F116+F112+F99+F90+F86+F82+F72+F68+F63+F58+F50+F44+F37+F33</f>
        <v>6571100</v>
      </c>
      <c r="G204" s="73">
        <f>G203+G198+G192+G188+G175+G167+G153+G146+G141+G137+G116+G112+G99+G90+G86+G82+G72+G68+G63+G58+G50+G44+G37+G33</f>
        <v>188590.57500000001</v>
      </c>
      <c r="H204" s="73">
        <f>H33+H37+H44+H50+H58+H63+H68+H72+H82+H86+H90+H99+H112+H116+H137+H141+H146+H153+H167+H175+H188+H192+H198+H203</f>
        <v>198606.84999999998</v>
      </c>
      <c r="I204" s="32">
        <f>I203+I198+I192+I188+I175+I167+I153+I146+I141+I137+I116+I112+I99+I90+I86+I82+I72+I68+I63+I58+I50+I44+I37+I33</f>
        <v>435160.59</v>
      </c>
      <c r="J204" s="32">
        <f>J203+J198+J192+J188+J175+J167+J153+J146+J141+J137+J116+J112+J99+J90+J86+J82+J72+J68+J63+J58+J50+J44+J37+J33</f>
        <v>568903.77</v>
      </c>
      <c r="K204" s="32">
        <f>G204+H204+I204+J204</f>
        <v>1391261.7850000001</v>
      </c>
      <c r="L204" s="32">
        <f>F204-K204</f>
        <v>5179838.2149999999</v>
      </c>
      <c r="M204" s="3"/>
      <c r="N204" s="3"/>
      <c r="O204" s="3"/>
      <c r="P204" s="23"/>
      <c r="Q204" s="23"/>
      <c r="R204" s="23"/>
    </row>
    <row r="205" spans="1:18" ht="60" customHeight="1">
      <c r="A205" s="10"/>
      <c r="B205" s="88"/>
      <c r="C205" s="88"/>
      <c r="D205" s="5"/>
      <c r="E205" s="6"/>
      <c r="F205" s="11"/>
      <c r="G205" s="11"/>
      <c r="H205" s="11"/>
      <c r="I205" s="11"/>
      <c r="J205" s="11"/>
      <c r="K205" s="11"/>
      <c r="L205" s="11"/>
      <c r="M205" s="60"/>
      <c r="N205" s="60"/>
      <c r="O205" s="60"/>
      <c r="P205" s="23"/>
      <c r="Q205" s="23"/>
      <c r="R205" s="23"/>
    </row>
    <row r="206" spans="1:18" ht="30" customHeight="1">
      <c r="A206" s="13" t="s">
        <v>203</v>
      </c>
      <c r="B206" s="89"/>
      <c r="C206" s="89"/>
      <c r="D206" s="13"/>
      <c r="E206" s="14" t="s">
        <v>82</v>
      </c>
      <c r="F206" s="14"/>
      <c r="G206" s="14"/>
      <c r="H206" s="14"/>
      <c r="I206" s="15"/>
      <c r="J206" s="130" t="s">
        <v>83</v>
      </c>
      <c r="K206" s="130"/>
      <c r="L206" s="130"/>
      <c r="M206" s="3"/>
      <c r="N206" s="3"/>
      <c r="O206" s="3"/>
      <c r="P206" s="23"/>
      <c r="Q206" s="23"/>
      <c r="R206" s="23"/>
    </row>
    <row r="207" spans="1:18" ht="60" customHeight="1">
      <c r="A207" s="19"/>
      <c r="B207" s="89"/>
      <c r="C207" s="89"/>
      <c r="D207" s="13"/>
      <c r="E207" s="13"/>
      <c r="F207" s="13"/>
      <c r="G207" s="16"/>
      <c r="H207" s="16"/>
      <c r="I207" s="16"/>
      <c r="J207" s="16"/>
      <c r="K207" s="16"/>
      <c r="L207" s="16"/>
      <c r="M207" s="3"/>
      <c r="N207" s="3"/>
      <c r="O207" s="3"/>
      <c r="P207" s="22"/>
      <c r="R207" s="22"/>
    </row>
    <row r="208" spans="1:18" ht="30" customHeight="1">
      <c r="A208" s="17" t="s">
        <v>253</v>
      </c>
      <c r="B208" s="89"/>
      <c r="C208" s="89"/>
      <c r="D208" s="13"/>
      <c r="E208" s="17" t="s">
        <v>100</v>
      </c>
      <c r="F208" s="17"/>
      <c r="G208" s="14"/>
      <c r="H208" s="14"/>
      <c r="I208" s="14"/>
      <c r="J208" s="128" t="s">
        <v>101</v>
      </c>
      <c r="K208" s="128"/>
      <c r="L208" s="128"/>
      <c r="M208" s="3"/>
      <c r="N208" s="3"/>
      <c r="O208" s="3"/>
      <c r="P208" s="22"/>
      <c r="R208" s="59"/>
    </row>
    <row r="209" spans="1:18" ht="30" customHeight="1">
      <c r="A209" s="13" t="s">
        <v>254</v>
      </c>
      <c r="B209" s="89"/>
      <c r="C209" s="89"/>
      <c r="D209" s="13"/>
      <c r="E209" s="13" t="s">
        <v>204</v>
      </c>
      <c r="F209" s="13"/>
      <c r="G209" s="14"/>
      <c r="H209" s="14"/>
      <c r="I209" s="14"/>
      <c r="J209" s="130" t="s">
        <v>12</v>
      </c>
      <c r="K209" s="130"/>
      <c r="L209" s="130"/>
      <c r="M209" s="3"/>
      <c r="N209" s="3"/>
      <c r="O209" s="97"/>
      <c r="R209" s="22"/>
    </row>
    <row r="210" spans="1:18" ht="30" customHeight="1">
      <c r="A210" s="10"/>
      <c r="B210" s="88"/>
      <c r="C210" s="88"/>
      <c r="D210" s="5"/>
      <c r="E210" s="6"/>
      <c r="F210" s="11"/>
      <c r="G210" s="11"/>
      <c r="H210" s="11"/>
      <c r="I210" s="11"/>
      <c r="J210" s="11"/>
      <c r="K210" s="11"/>
      <c r="L210" s="11"/>
      <c r="M210" s="3"/>
      <c r="N210" s="3"/>
      <c r="O210" s="3"/>
      <c r="R210" s="22"/>
    </row>
    <row r="211" spans="1:18" ht="30" customHeight="1">
      <c r="A211" s="10"/>
      <c r="B211" s="88"/>
      <c r="C211" s="88"/>
      <c r="D211" s="5"/>
      <c r="E211" s="6"/>
      <c r="F211" s="11"/>
      <c r="G211" s="11"/>
      <c r="H211" s="11"/>
      <c r="I211" s="11"/>
      <c r="J211" s="11"/>
      <c r="K211" s="11"/>
      <c r="L211" s="11"/>
      <c r="M211" s="3"/>
      <c r="N211" s="3"/>
      <c r="O211" s="116"/>
      <c r="R211" s="22"/>
    </row>
    <row r="212" spans="1:18" ht="30" customHeight="1">
      <c r="A212" s="12"/>
      <c r="B212" s="18"/>
      <c r="C212" s="18"/>
      <c r="D212" s="4"/>
      <c r="E212" s="4"/>
      <c r="F212" s="99" t="s">
        <v>257</v>
      </c>
      <c r="G212" s="100" t="s">
        <v>8</v>
      </c>
      <c r="H212" s="100" t="s">
        <v>10</v>
      </c>
      <c r="I212" s="99" t="s">
        <v>9</v>
      </c>
      <c r="J212" s="99" t="s">
        <v>256</v>
      </c>
      <c r="K212" s="99" t="s">
        <v>258</v>
      </c>
      <c r="L212" s="99" t="s">
        <v>259</v>
      </c>
    </row>
    <row r="213" spans="1:18" ht="30" customHeight="1">
      <c r="E213" s="98" t="s">
        <v>267</v>
      </c>
      <c r="F213" s="97">
        <v>6411100</v>
      </c>
      <c r="G213" s="97">
        <v>183998.58</v>
      </c>
      <c r="H213" s="97">
        <v>409173.41</v>
      </c>
      <c r="I213" s="97">
        <v>193742.85</v>
      </c>
      <c r="J213" s="97">
        <v>568903.77</v>
      </c>
      <c r="K213" s="97">
        <v>1355818.61</v>
      </c>
      <c r="L213" s="97">
        <v>5055281.3899999997</v>
      </c>
    </row>
    <row r="214" spans="1:18" ht="22.5" customHeight="1">
      <c r="E214" s="98" t="s">
        <v>268</v>
      </c>
      <c r="F214" s="96">
        <v>160000</v>
      </c>
      <c r="G214" s="96">
        <v>4592</v>
      </c>
      <c r="H214" s="97">
        <v>25987.18</v>
      </c>
      <c r="I214" s="96">
        <v>4864</v>
      </c>
      <c r="J214" s="101"/>
      <c r="K214" s="97">
        <v>35443.18</v>
      </c>
      <c r="L214" s="97">
        <v>124556.82</v>
      </c>
    </row>
    <row r="215" spans="1:18" ht="31.5" customHeight="1">
      <c r="E215" s="98" t="s">
        <v>261</v>
      </c>
      <c r="F215" s="102">
        <f>+F213+F214</f>
        <v>6571100</v>
      </c>
      <c r="G215" s="102">
        <f>+G213+G214</f>
        <v>188590.58</v>
      </c>
      <c r="H215" s="102">
        <f>+H213+H214</f>
        <v>435160.58999999997</v>
      </c>
      <c r="I215" s="102">
        <f>+I213+I214</f>
        <v>198606.85</v>
      </c>
      <c r="J215" s="103"/>
      <c r="K215" s="102">
        <f>+K213+K214</f>
        <v>1391261.79</v>
      </c>
      <c r="L215" s="102">
        <f>+L213+L214</f>
        <v>5179838.21</v>
      </c>
    </row>
  </sheetData>
  <mergeCells count="37">
    <mergeCell ref="A1:L6"/>
    <mergeCell ref="A8:L8"/>
    <mergeCell ref="A34:L34"/>
    <mergeCell ref="A38:L38"/>
    <mergeCell ref="A51:L51"/>
    <mergeCell ref="J209:L209"/>
    <mergeCell ref="A189:L189"/>
    <mergeCell ref="A193:L193"/>
    <mergeCell ref="A199:L199"/>
    <mergeCell ref="J206:L206"/>
    <mergeCell ref="O16:W16"/>
    <mergeCell ref="Q159:W159"/>
    <mergeCell ref="O64:W64"/>
    <mergeCell ref="O98:W98"/>
    <mergeCell ref="J208:L208"/>
    <mergeCell ref="O185:U185"/>
    <mergeCell ref="A176:L176"/>
    <mergeCell ref="A91:L91"/>
    <mergeCell ref="A69:L69"/>
    <mergeCell ref="A87:L87"/>
    <mergeCell ref="A113:L113"/>
    <mergeCell ref="A154:L154"/>
    <mergeCell ref="A138:L138"/>
    <mergeCell ref="A100:L100"/>
    <mergeCell ref="A148:L148"/>
    <mergeCell ref="A142:L142"/>
    <mergeCell ref="A168:L168"/>
    <mergeCell ref="A45:L45"/>
    <mergeCell ref="O56:W56"/>
    <mergeCell ref="O51:W51"/>
    <mergeCell ref="A59:L59"/>
    <mergeCell ref="A64:L64"/>
    <mergeCell ref="O71:W71"/>
    <mergeCell ref="O106:W106"/>
    <mergeCell ref="A117:L117"/>
    <mergeCell ref="A83:L83"/>
    <mergeCell ref="A73:L73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7" max="11" man="1"/>
  </rowBreaks>
  <ignoredErrors>
    <ignoredError sqref="K9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A1:O73"/>
  <sheetViews>
    <sheetView topLeftCell="E71" workbookViewId="0">
      <selection activeCell="G82" sqref="G82"/>
    </sheetView>
  </sheetViews>
  <sheetFormatPr baseColWidth="10" defaultRowHeight="15"/>
  <cols>
    <col min="6" max="6" width="38.7109375" bestFit="1" customWidth="1"/>
    <col min="7" max="7" width="24.5703125" bestFit="1" customWidth="1"/>
    <col min="10" max="10" width="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 ht="20.100000000000001" customHeight="1">
      <c r="A1" s="132" t="s">
        <v>272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4"/>
    </row>
    <row r="2" spans="1:13" ht="20.100000000000001" customHeight="1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7"/>
    </row>
    <row r="3" spans="1:13" ht="20.100000000000001" customHeight="1">
      <c r="A3" s="135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7"/>
    </row>
    <row r="4" spans="1:13" ht="20.100000000000001" customHeight="1">
      <c r="A4" s="135"/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7"/>
    </row>
    <row r="5" spans="1:13" ht="16.5" customHeight="1" thickBot="1">
      <c r="A5" s="135"/>
      <c r="B5" s="136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37"/>
    </row>
    <row r="6" spans="1:13" ht="12" hidden="1" customHeight="1">
      <c r="A6" s="138"/>
      <c r="B6" s="139"/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40"/>
    </row>
    <row r="7" spans="1:13" ht="44.25" customHeight="1" thickBot="1">
      <c r="A7" s="141" t="s">
        <v>273</v>
      </c>
      <c r="B7" s="142" t="s">
        <v>206</v>
      </c>
      <c r="C7" s="143" t="s">
        <v>205</v>
      </c>
      <c r="D7" s="143" t="s">
        <v>208</v>
      </c>
      <c r="E7" s="143" t="s">
        <v>209</v>
      </c>
      <c r="F7" s="143"/>
      <c r="G7" s="143" t="s">
        <v>210</v>
      </c>
      <c r="H7" s="143" t="s">
        <v>211</v>
      </c>
      <c r="I7" s="143" t="s">
        <v>1</v>
      </c>
      <c r="J7" s="143" t="s">
        <v>274</v>
      </c>
      <c r="K7" s="143" t="s">
        <v>213</v>
      </c>
      <c r="L7" s="143"/>
      <c r="M7" s="144"/>
    </row>
    <row r="8" spans="1:13" ht="30" customHeight="1" thickBot="1">
      <c r="A8" s="145" t="s">
        <v>128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7"/>
    </row>
    <row r="9" spans="1:13" ht="30" customHeight="1" thickBot="1">
      <c r="A9" s="148" t="s">
        <v>4</v>
      </c>
      <c r="B9" s="148" t="s">
        <v>5</v>
      </c>
      <c r="C9" s="148" t="s">
        <v>6</v>
      </c>
      <c r="D9" s="148" t="s">
        <v>195</v>
      </c>
      <c r="E9" s="148" t="s">
        <v>7</v>
      </c>
      <c r="F9" s="148" t="s">
        <v>275</v>
      </c>
      <c r="G9" s="148" t="s">
        <v>214</v>
      </c>
      <c r="H9" s="148" t="s">
        <v>8</v>
      </c>
      <c r="I9" s="148" t="s">
        <v>9</v>
      </c>
      <c r="J9" s="148" t="s">
        <v>10</v>
      </c>
      <c r="K9" s="148" t="s">
        <v>215</v>
      </c>
      <c r="L9" s="148" t="s">
        <v>216</v>
      </c>
      <c r="M9" s="148" t="s">
        <v>217</v>
      </c>
    </row>
    <row r="10" spans="1:13" ht="30" customHeight="1">
      <c r="A10" s="13">
        <v>1</v>
      </c>
      <c r="B10" s="149" t="s">
        <v>276</v>
      </c>
      <c r="C10" s="150" t="s">
        <v>277</v>
      </c>
      <c r="D10" s="151" t="s">
        <v>198</v>
      </c>
      <c r="E10" s="151" t="s">
        <v>278</v>
      </c>
      <c r="F10" s="151" t="s">
        <v>279</v>
      </c>
      <c r="G10" s="106">
        <v>60000</v>
      </c>
      <c r="H10" s="106">
        <v>1722</v>
      </c>
      <c r="I10" s="106">
        <f>+G10*3.04%</f>
        <v>1824</v>
      </c>
      <c r="J10" s="106">
        <v>2800.47</v>
      </c>
      <c r="K10" s="106">
        <v>4855.92</v>
      </c>
      <c r="L10" s="106">
        <f>H10+I10+J10+K10</f>
        <v>11202.39</v>
      </c>
      <c r="M10" s="106">
        <f>+G10-L10</f>
        <v>48797.61</v>
      </c>
    </row>
    <row r="11" spans="1:13" ht="30" customHeight="1">
      <c r="A11" s="13">
        <v>2</v>
      </c>
      <c r="B11" s="149" t="s">
        <v>280</v>
      </c>
      <c r="C11" s="150" t="s">
        <v>184</v>
      </c>
      <c r="D11" s="151" t="s">
        <v>198</v>
      </c>
      <c r="E11" s="151" t="s">
        <v>278</v>
      </c>
      <c r="F11" s="13" t="s">
        <v>281</v>
      </c>
      <c r="G11" s="106">
        <v>45000</v>
      </c>
      <c r="H11" s="106">
        <v>1291.5</v>
      </c>
      <c r="I11" s="106">
        <v>1368</v>
      </c>
      <c r="J11" s="106">
        <v>1148.32</v>
      </c>
      <c r="K11" s="106">
        <v>3754.02</v>
      </c>
      <c r="L11" s="106">
        <f>H11+I11+J11+K11</f>
        <v>7561.84</v>
      </c>
      <c r="M11" s="106">
        <f>+G11-L11</f>
        <v>37438.160000000003</v>
      </c>
    </row>
    <row r="12" spans="1:13" ht="30" customHeight="1">
      <c r="A12" s="13">
        <v>3</v>
      </c>
      <c r="B12" s="152" t="s">
        <v>282</v>
      </c>
      <c r="C12" s="152" t="s">
        <v>283</v>
      </c>
      <c r="D12" s="151" t="s">
        <v>198</v>
      </c>
      <c r="E12" s="151" t="s">
        <v>278</v>
      </c>
      <c r="F12" s="13" t="s">
        <v>281</v>
      </c>
      <c r="G12" s="105">
        <v>45000</v>
      </c>
      <c r="H12" s="153">
        <v>1291.5</v>
      </c>
      <c r="I12" s="105">
        <v>1368</v>
      </c>
      <c r="J12" s="106">
        <v>0</v>
      </c>
      <c r="K12" s="105">
        <v>15872.55</v>
      </c>
      <c r="L12" s="106">
        <f>H12+I12+J12+K12</f>
        <v>18532.05</v>
      </c>
      <c r="M12" s="105">
        <f>+G12-L12</f>
        <v>26467.95</v>
      </c>
    </row>
    <row r="13" spans="1:13" ht="30" customHeight="1">
      <c r="A13" s="13">
        <v>4</v>
      </c>
      <c r="B13" s="152" t="s">
        <v>284</v>
      </c>
      <c r="C13" s="152" t="s">
        <v>285</v>
      </c>
      <c r="D13" s="151" t="s">
        <v>198</v>
      </c>
      <c r="E13" s="151" t="s">
        <v>278</v>
      </c>
      <c r="F13" s="13" t="s">
        <v>286</v>
      </c>
      <c r="G13" s="154">
        <v>40000</v>
      </c>
      <c r="H13" s="154">
        <v>1148</v>
      </c>
      <c r="I13" s="154">
        <v>1216</v>
      </c>
      <c r="J13" s="154">
        <v>442.65</v>
      </c>
      <c r="K13" s="154">
        <v>25</v>
      </c>
      <c r="L13" s="154">
        <v>2831.65</v>
      </c>
      <c r="M13" s="154">
        <f>+G13-L13</f>
        <v>37168.35</v>
      </c>
    </row>
    <row r="14" spans="1:13" ht="30" customHeight="1" thickBot="1">
      <c r="A14" s="6" t="s">
        <v>219</v>
      </c>
      <c r="B14" s="4"/>
      <c r="C14" s="4"/>
      <c r="D14" s="4"/>
      <c r="E14" s="4"/>
      <c r="F14" s="4" t="s">
        <v>287</v>
      </c>
      <c r="G14" s="155">
        <f t="shared" ref="G14:M14" si="0">SUM(G10:G13)</f>
        <v>190000</v>
      </c>
      <c r="H14" s="155">
        <f t="shared" si="0"/>
        <v>5453</v>
      </c>
      <c r="I14" s="155">
        <f t="shared" si="0"/>
        <v>5776</v>
      </c>
      <c r="J14" s="156">
        <f t="shared" si="0"/>
        <v>4391.4399999999996</v>
      </c>
      <c r="K14" s="156">
        <f t="shared" si="0"/>
        <v>24507.489999999998</v>
      </c>
      <c r="L14" s="156">
        <f t="shared" si="0"/>
        <v>40127.93</v>
      </c>
      <c r="M14" s="156">
        <f t="shared" si="0"/>
        <v>149872.07</v>
      </c>
    </row>
    <row r="15" spans="1:13" ht="30" customHeight="1" thickBot="1">
      <c r="A15" s="145" t="s">
        <v>129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7"/>
    </row>
    <row r="16" spans="1:13" ht="30" customHeight="1" thickBot="1">
      <c r="A16" s="148" t="s">
        <v>4</v>
      </c>
      <c r="B16" s="148" t="s">
        <v>5</v>
      </c>
      <c r="C16" s="148" t="s">
        <v>6</v>
      </c>
      <c r="D16" s="148" t="s">
        <v>195</v>
      </c>
      <c r="E16" s="148" t="s">
        <v>7</v>
      </c>
      <c r="F16" s="148" t="s">
        <v>275</v>
      </c>
      <c r="G16" s="148" t="s">
        <v>214</v>
      </c>
      <c r="H16" s="148" t="s">
        <v>8</v>
      </c>
      <c r="I16" s="148" t="s">
        <v>9</v>
      </c>
      <c r="J16" s="148" t="s">
        <v>10</v>
      </c>
      <c r="K16" s="148" t="s">
        <v>215</v>
      </c>
      <c r="L16" s="148" t="s">
        <v>216</v>
      </c>
      <c r="M16" s="148" t="s">
        <v>217</v>
      </c>
    </row>
    <row r="17" spans="1:13" ht="30" customHeight="1">
      <c r="A17" s="13">
        <v>5</v>
      </c>
      <c r="B17" s="149" t="s">
        <v>288</v>
      </c>
      <c r="C17" s="150" t="s">
        <v>289</v>
      </c>
      <c r="D17" s="151" t="s">
        <v>199</v>
      </c>
      <c r="E17" s="151" t="s">
        <v>278</v>
      </c>
      <c r="F17" s="151" t="s">
        <v>290</v>
      </c>
      <c r="G17" s="157">
        <v>100000</v>
      </c>
      <c r="H17" s="157">
        <f>G17*2.87%</f>
        <v>2870</v>
      </c>
      <c r="I17" s="157">
        <f>+G17*3.04%</f>
        <v>3040</v>
      </c>
      <c r="J17" s="157">
        <v>12105.44</v>
      </c>
      <c r="K17" s="157">
        <v>2225</v>
      </c>
      <c r="L17" s="157">
        <f>H17+I17+J17+K17</f>
        <v>20240.440000000002</v>
      </c>
      <c r="M17" s="157">
        <f>+G17-L17</f>
        <v>79759.56</v>
      </c>
    </row>
    <row r="18" spans="1:13" ht="30" customHeight="1" thickBot="1">
      <c r="A18" s="6" t="s">
        <v>219</v>
      </c>
      <c r="B18" s="4"/>
      <c r="C18" s="4"/>
      <c r="D18" s="4"/>
      <c r="E18" s="4"/>
      <c r="F18" s="4" t="s">
        <v>287</v>
      </c>
      <c r="G18" s="155">
        <f>+G17</f>
        <v>100000</v>
      </c>
      <c r="H18" s="155">
        <f t="shared" ref="H18:M18" si="1">+H17</f>
        <v>2870</v>
      </c>
      <c r="I18" s="155">
        <f t="shared" si="1"/>
        <v>3040</v>
      </c>
      <c r="J18" s="155">
        <f t="shared" si="1"/>
        <v>12105.44</v>
      </c>
      <c r="K18" s="155">
        <f t="shared" si="1"/>
        <v>2225</v>
      </c>
      <c r="L18" s="155">
        <f t="shared" si="1"/>
        <v>20240.440000000002</v>
      </c>
      <c r="M18" s="155">
        <f t="shared" si="1"/>
        <v>79759.56</v>
      </c>
    </row>
    <row r="19" spans="1:13" ht="30" customHeight="1" thickBot="1">
      <c r="A19" s="145" t="s">
        <v>291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7"/>
    </row>
    <row r="20" spans="1:13" ht="30" customHeight="1" thickBot="1">
      <c r="A20" s="148" t="s">
        <v>4</v>
      </c>
      <c r="B20" s="148" t="s">
        <v>5</v>
      </c>
      <c r="C20" s="148" t="s">
        <v>6</v>
      </c>
      <c r="D20" s="148" t="s">
        <v>195</v>
      </c>
      <c r="E20" s="148" t="s">
        <v>7</v>
      </c>
      <c r="F20" s="148" t="s">
        <v>275</v>
      </c>
      <c r="G20" s="148" t="s">
        <v>214</v>
      </c>
      <c r="H20" s="148" t="s">
        <v>8</v>
      </c>
      <c r="I20" s="148" t="s">
        <v>9</v>
      </c>
      <c r="J20" s="148" t="s">
        <v>10</v>
      </c>
      <c r="K20" s="148" t="s">
        <v>215</v>
      </c>
      <c r="L20" s="148" t="s">
        <v>216</v>
      </c>
      <c r="M20" s="148" t="s">
        <v>217</v>
      </c>
    </row>
    <row r="21" spans="1:13" ht="30" customHeight="1" thickBot="1">
      <c r="A21" s="13">
        <v>6</v>
      </c>
      <c r="B21" s="149" t="s">
        <v>292</v>
      </c>
      <c r="C21" s="150" t="s">
        <v>184</v>
      </c>
      <c r="D21" s="151" t="s">
        <v>198</v>
      </c>
      <c r="E21" s="151" t="s">
        <v>278</v>
      </c>
      <c r="F21" s="151" t="s">
        <v>293</v>
      </c>
      <c r="G21" s="157">
        <v>41000</v>
      </c>
      <c r="H21" s="157">
        <f>G21*2.87%</f>
        <v>1176.7</v>
      </c>
      <c r="I21" s="157">
        <v>1246.4000000000001</v>
      </c>
      <c r="J21" s="157">
        <v>583.78</v>
      </c>
      <c r="K21" s="157">
        <v>2168.5</v>
      </c>
      <c r="L21" s="157">
        <f>H21+I21+J21+K21</f>
        <v>5175.38</v>
      </c>
      <c r="M21" s="157">
        <f>+G21-L21</f>
        <v>35824.620000000003</v>
      </c>
    </row>
    <row r="22" spans="1:13" ht="30" customHeight="1" thickBot="1">
      <c r="A22" s="6" t="s">
        <v>219</v>
      </c>
      <c r="B22" s="4"/>
      <c r="C22" s="4"/>
      <c r="D22" s="4"/>
      <c r="E22" s="4"/>
      <c r="F22" s="4"/>
      <c r="G22" s="155">
        <f>SUM(G21:G21)</f>
        <v>41000</v>
      </c>
      <c r="H22" s="156">
        <f>SUM(H20:H21)</f>
        <v>1176.7</v>
      </c>
      <c r="I22" s="156">
        <f>SUM(I20:I21)</f>
        <v>1246.4000000000001</v>
      </c>
      <c r="J22" s="156">
        <f>SUM(J21:J21)</f>
        <v>583.78</v>
      </c>
      <c r="K22" s="157">
        <f>SUM(K21)</f>
        <v>2168.5</v>
      </c>
      <c r="L22" s="156">
        <f>SUM(L20:L21)</f>
        <v>5175.38</v>
      </c>
      <c r="M22" s="156">
        <f>SUM(M20:M21)</f>
        <v>35824.620000000003</v>
      </c>
    </row>
    <row r="23" spans="1:13" ht="30" customHeight="1" thickBot="1">
      <c r="A23" s="145" t="s">
        <v>294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7"/>
    </row>
    <row r="24" spans="1:13" ht="30" customHeight="1" thickBot="1">
      <c r="A24" s="148" t="s">
        <v>4</v>
      </c>
      <c r="B24" s="148" t="s">
        <v>5</v>
      </c>
      <c r="C24" s="148" t="s">
        <v>6</v>
      </c>
      <c r="D24" s="148" t="s">
        <v>195</v>
      </c>
      <c r="E24" s="148" t="s">
        <v>7</v>
      </c>
      <c r="F24" s="148" t="s">
        <v>275</v>
      </c>
      <c r="G24" s="148" t="s">
        <v>214</v>
      </c>
      <c r="H24" s="148" t="s">
        <v>8</v>
      </c>
      <c r="I24" s="148" t="s">
        <v>9</v>
      </c>
      <c r="J24" s="148" t="s">
        <v>10</v>
      </c>
      <c r="K24" s="148" t="s">
        <v>215</v>
      </c>
      <c r="L24" s="148" t="s">
        <v>216</v>
      </c>
      <c r="M24" s="148" t="s">
        <v>217</v>
      </c>
    </row>
    <row r="25" spans="1:13" ht="30" customHeight="1">
      <c r="A25" s="158">
        <v>7</v>
      </c>
      <c r="B25" s="159" t="s">
        <v>295</v>
      </c>
      <c r="C25" s="159" t="s">
        <v>296</v>
      </c>
      <c r="D25" s="160" t="s">
        <v>198</v>
      </c>
      <c r="E25" s="151" t="s">
        <v>278</v>
      </c>
      <c r="F25" s="151" t="s">
        <v>297</v>
      </c>
      <c r="G25" s="157">
        <v>90000</v>
      </c>
      <c r="H25" s="157">
        <f t="shared" ref="H25" si="2">G25*0.0287</f>
        <v>2583</v>
      </c>
      <c r="I25" s="157">
        <v>2736</v>
      </c>
      <c r="J25" s="157">
        <v>9753.19</v>
      </c>
      <c r="K25" s="157">
        <v>9663.75</v>
      </c>
      <c r="L25" s="157">
        <f>SUM(H25:K25)</f>
        <v>24735.940000000002</v>
      </c>
      <c r="M25" s="157">
        <f>+G25-L25</f>
        <v>65264.06</v>
      </c>
    </row>
    <row r="26" spans="1:13" ht="30" customHeight="1" thickBot="1">
      <c r="A26" s="6" t="s">
        <v>219</v>
      </c>
      <c r="B26" s="161"/>
      <c r="C26" s="162"/>
      <c r="D26" s="5"/>
      <c r="E26" s="5"/>
      <c r="F26" s="5"/>
      <c r="G26" s="155">
        <f>+SUM(G25)</f>
        <v>90000</v>
      </c>
      <c r="H26" s="156">
        <f t="shared" ref="H26:M26" si="3">+SUM(H25)</f>
        <v>2583</v>
      </c>
      <c r="I26" s="156">
        <f t="shared" si="3"/>
        <v>2736</v>
      </c>
      <c r="J26" s="156">
        <f t="shared" si="3"/>
        <v>9753.19</v>
      </c>
      <c r="K26" s="163">
        <f t="shared" si="3"/>
        <v>9663.75</v>
      </c>
      <c r="L26" s="156">
        <f t="shared" si="3"/>
        <v>24735.940000000002</v>
      </c>
      <c r="M26" s="156">
        <f t="shared" si="3"/>
        <v>65264.06</v>
      </c>
    </row>
    <row r="27" spans="1:13" ht="30" customHeight="1" thickBot="1">
      <c r="A27" s="145" t="s">
        <v>298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7"/>
    </row>
    <row r="28" spans="1:13" ht="30" customHeight="1" thickBot="1">
      <c r="A28" s="148" t="s">
        <v>4</v>
      </c>
      <c r="B28" s="148" t="s">
        <v>5</v>
      </c>
      <c r="C28" s="148" t="s">
        <v>6</v>
      </c>
      <c r="D28" s="148" t="s">
        <v>195</v>
      </c>
      <c r="E28" s="148" t="s">
        <v>7</v>
      </c>
      <c r="F28" s="148" t="s">
        <v>275</v>
      </c>
      <c r="G28" s="148" t="s">
        <v>214</v>
      </c>
      <c r="H28" s="148" t="s">
        <v>8</v>
      </c>
      <c r="I28" s="148" t="s">
        <v>9</v>
      </c>
      <c r="J28" s="148" t="s">
        <v>10</v>
      </c>
      <c r="K28" s="148" t="s">
        <v>215</v>
      </c>
      <c r="L28" s="148" t="s">
        <v>216</v>
      </c>
      <c r="M28" s="148" t="s">
        <v>217</v>
      </c>
    </row>
    <row r="29" spans="1:13" ht="30" customHeight="1">
      <c r="A29" s="158">
        <v>8</v>
      </c>
      <c r="B29" s="159" t="s">
        <v>299</v>
      </c>
      <c r="C29" s="159" t="s">
        <v>184</v>
      </c>
      <c r="D29" s="160" t="s">
        <v>198</v>
      </c>
      <c r="E29" s="151" t="s">
        <v>278</v>
      </c>
      <c r="F29" s="164" t="s">
        <v>297</v>
      </c>
      <c r="G29" s="165">
        <v>45000</v>
      </c>
      <c r="H29" s="165">
        <f t="shared" ref="H29" si="4">G29*0.0287</f>
        <v>1291.5</v>
      </c>
      <c r="I29" s="165">
        <f t="shared" ref="I29" si="5">IF(G29&lt;75829.93,G29*0.0304,2305.23)</f>
        <v>1368</v>
      </c>
      <c r="J29" s="165">
        <v>1148.32</v>
      </c>
      <c r="K29" s="165">
        <v>225</v>
      </c>
      <c r="L29" s="165">
        <f>H29+I29+J29+K29</f>
        <v>4032.8199999999997</v>
      </c>
      <c r="M29" s="165">
        <f t="shared" ref="M29" si="6">+G29-L29</f>
        <v>40967.18</v>
      </c>
    </row>
    <row r="30" spans="1:13" ht="30" customHeight="1" thickBot="1">
      <c r="A30" s="6" t="s">
        <v>219</v>
      </c>
      <c r="B30" s="149"/>
      <c r="C30" s="149"/>
      <c r="D30" s="4"/>
      <c r="E30" s="4"/>
      <c r="F30" s="4"/>
      <c r="G30" s="155">
        <f t="shared" ref="G30:M30" si="7">SUM(G29)</f>
        <v>45000</v>
      </c>
      <c r="H30" s="155">
        <f t="shared" si="7"/>
        <v>1291.5</v>
      </c>
      <c r="I30" s="155">
        <f t="shared" si="7"/>
        <v>1368</v>
      </c>
      <c r="J30" s="166">
        <f t="shared" si="7"/>
        <v>1148.32</v>
      </c>
      <c r="K30" s="155">
        <f t="shared" si="7"/>
        <v>225</v>
      </c>
      <c r="L30" s="155">
        <f t="shared" si="7"/>
        <v>4032.8199999999997</v>
      </c>
      <c r="M30" s="155">
        <f t="shared" si="7"/>
        <v>40967.18</v>
      </c>
    </row>
    <row r="31" spans="1:13" ht="60" customHeight="1" thickBot="1">
      <c r="A31" s="167" t="s">
        <v>273</v>
      </c>
      <c r="B31" s="142" t="s">
        <v>206</v>
      </c>
      <c r="C31" s="143" t="s">
        <v>205</v>
      </c>
      <c r="D31" s="143" t="s">
        <v>300</v>
      </c>
      <c r="E31" s="143" t="s">
        <v>209</v>
      </c>
      <c r="F31" s="143"/>
      <c r="G31" s="143" t="s">
        <v>210</v>
      </c>
      <c r="H31" s="143" t="s">
        <v>211</v>
      </c>
      <c r="I31" s="143" t="s">
        <v>147</v>
      </c>
      <c r="J31" s="143" t="s">
        <v>274</v>
      </c>
      <c r="K31" s="143" t="s">
        <v>213</v>
      </c>
      <c r="L31" s="143"/>
      <c r="M31" s="144"/>
    </row>
    <row r="32" spans="1:13" ht="30" customHeight="1" thickBot="1">
      <c r="A32" s="145" t="s">
        <v>301</v>
      </c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7"/>
    </row>
    <row r="33" spans="1:13" ht="30" customHeight="1" thickBot="1">
      <c r="A33" s="148" t="s">
        <v>4</v>
      </c>
      <c r="B33" s="148" t="s">
        <v>5</v>
      </c>
      <c r="C33" s="148" t="s">
        <v>6</v>
      </c>
      <c r="D33" s="148" t="s">
        <v>195</v>
      </c>
      <c r="E33" s="148" t="s">
        <v>7</v>
      </c>
      <c r="F33" s="148" t="s">
        <v>275</v>
      </c>
      <c r="G33" s="148" t="s">
        <v>214</v>
      </c>
      <c r="H33" s="148" t="s">
        <v>8</v>
      </c>
      <c r="I33" s="148" t="s">
        <v>9</v>
      </c>
      <c r="J33" s="148" t="s">
        <v>10</v>
      </c>
      <c r="K33" s="148" t="s">
        <v>215</v>
      </c>
      <c r="L33" s="148" t="s">
        <v>216</v>
      </c>
      <c r="M33" s="148" t="s">
        <v>217</v>
      </c>
    </row>
    <row r="34" spans="1:13" ht="30" customHeight="1">
      <c r="A34" s="13">
        <v>9</v>
      </c>
      <c r="B34" s="149" t="s">
        <v>302</v>
      </c>
      <c r="C34" s="150" t="s">
        <v>184</v>
      </c>
      <c r="D34" s="151" t="s">
        <v>199</v>
      </c>
      <c r="E34" s="151" t="s">
        <v>278</v>
      </c>
      <c r="F34" s="151" t="s">
        <v>293</v>
      </c>
      <c r="G34" s="106">
        <v>60000</v>
      </c>
      <c r="H34" s="106">
        <v>1722</v>
      </c>
      <c r="I34" s="106">
        <v>1824</v>
      </c>
      <c r="J34" s="106">
        <v>3486.65</v>
      </c>
      <c r="K34" s="106">
        <v>1225</v>
      </c>
      <c r="L34" s="106">
        <f t="shared" ref="L34:L36" si="8">H34+I34+J34+K34</f>
        <v>8257.65</v>
      </c>
      <c r="M34" s="106">
        <f>+G34-L34</f>
        <v>51742.35</v>
      </c>
    </row>
    <row r="35" spans="1:13" ht="30" customHeight="1">
      <c r="A35" s="158">
        <v>11</v>
      </c>
      <c r="B35" s="149" t="s">
        <v>303</v>
      </c>
      <c r="C35" s="149" t="s">
        <v>184</v>
      </c>
      <c r="D35" s="4" t="s">
        <v>199</v>
      </c>
      <c r="E35" s="151" t="s">
        <v>278</v>
      </c>
      <c r="F35" s="151" t="s">
        <v>293</v>
      </c>
      <c r="G35" s="106">
        <v>41000</v>
      </c>
      <c r="H35" s="106">
        <f t="shared" ref="H35" si="9">G35*0.0287</f>
        <v>1176.7</v>
      </c>
      <c r="I35" s="106">
        <f t="shared" ref="I35" si="10">IF(G35&lt;75829.93,G35*0.0304,2305.23)</f>
        <v>1246.4000000000001</v>
      </c>
      <c r="J35" s="106">
        <v>583.78</v>
      </c>
      <c r="K35" s="106">
        <v>3244.87</v>
      </c>
      <c r="L35" s="106">
        <f t="shared" si="8"/>
        <v>6251.75</v>
      </c>
      <c r="M35" s="106">
        <f t="shared" ref="M35" si="11">+G35-L35</f>
        <v>34748.25</v>
      </c>
    </row>
    <row r="36" spans="1:13" ht="30" customHeight="1">
      <c r="A36" s="158">
        <v>12</v>
      </c>
      <c r="B36" s="159" t="s">
        <v>304</v>
      </c>
      <c r="C36" s="159" t="s">
        <v>305</v>
      </c>
      <c r="D36" s="160" t="s">
        <v>199</v>
      </c>
      <c r="E36" s="151" t="s">
        <v>278</v>
      </c>
      <c r="F36" s="151" t="s">
        <v>297</v>
      </c>
      <c r="G36" s="165">
        <v>50000</v>
      </c>
      <c r="H36" s="165">
        <f>G36*0.0287</f>
        <v>1435</v>
      </c>
      <c r="I36" s="165">
        <f>IF(G36&lt;75829.93,G36*0.0304,2305.23)</f>
        <v>1520</v>
      </c>
      <c r="J36" s="165">
        <v>1854</v>
      </c>
      <c r="K36" s="165">
        <v>1025</v>
      </c>
      <c r="L36" s="168">
        <f t="shared" si="8"/>
        <v>5834</v>
      </c>
      <c r="M36" s="165">
        <f>+G36-L36</f>
        <v>44166</v>
      </c>
    </row>
    <row r="37" spans="1:13" ht="30" customHeight="1" thickBot="1">
      <c r="A37" s="6" t="s">
        <v>219</v>
      </c>
      <c r="B37" s="169"/>
      <c r="C37" s="5"/>
      <c r="D37" s="5"/>
      <c r="E37" s="5"/>
      <c r="F37" s="5"/>
      <c r="G37" s="155">
        <f t="shared" ref="G37:M37" si="12">SUM(G34:G36)</f>
        <v>151000</v>
      </c>
      <c r="H37" s="155">
        <f t="shared" si="12"/>
        <v>4333.7</v>
      </c>
      <c r="I37" s="155">
        <f t="shared" si="12"/>
        <v>4590.3999999999996</v>
      </c>
      <c r="J37" s="155">
        <f t="shared" si="12"/>
        <v>5924.43</v>
      </c>
      <c r="K37" s="155">
        <f t="shared" si="12"/>
        <v>5494.87</v>
      </c>
      <c r="L37" s="155">
        <f t="shared" si="12"/>
        <v>20343.400000000001</v>
      </c>
      <c r="M37" s="155">
        <f t="shared" si="12"/>
        <v>130656.6</v>
      </c>
    </row>
    <row r="38" spans="1:13" ht="30" customHeight="1" thickBot="1">
      <c r="A38" s="170" t="s">
        <v>306</v>
      </c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2"/>
    </row>
    <row r="39" spans="1:13" ht="30" customHeight="1" thickBot="1">
      <c r="A39" s="148" t="s">
        <v>4</v>
      </c>
      <c r="B39" s="148" t="s">
        <v>5</v>
      </c>
      <c r="C39" s="148" t="s">
        <v>6</v>
      </c>
      <c r="D39" s="148" t="s">
        <v>195</v>
      </c>
      <c r="E39" s="148" t="s">
        <v>7</v>
      </c>
      <c r="F39" s="148" t="s">
        <v>275</v>
      </c>
      <c r="G39" s="148" t="s">
        <v>214</v>
      </c>
      <c r="H39" s="148" t="s">
        <v>8</v>
      </c>
      <c r="I39" s="148" t="s">
        <v>9</v>
      </c>
      <c r="J39" s="148" t="s">
        <v>10</v>
      </c>
      <c r="K39" s="148" t="s">
        <v>215</v>
      </c>
      <c r="L39" s="148" t="s">
        <v>216</v>
      </c>
      <c r="M39" s="148" t="s">
        <v>217</v>
      </c>
    </row>
    <row r="40" spans="1:13" ht="30" customHeight="1">
      <c r="A40" s="13">
        <v>13</v>
      </c>
      <c r="B40" s="149" t="s">
        <v>307</v>
      </c>
      <c r="C40" s="149" t="s">
        <v>308</v>
      </c>
      <c r="D40" s="4" t="s">
        <v>199</v>
      </c>
      <c r="E40" s="151" t="s">
        <v>278</v>
      </c>
      <c r="F40" s="173" t="s">
        <v>297</v>
      </c>
      <c r="G40" s="106">
        <v>50000</v>
      </c>
      <c r="H40" s="106">
        <v>1435</v>
      </c>
      <c r="I40" s="106">
        <f t="shared" ref="I40:I44" si="13">IF(G40&lt;75829.93,G40*0.0304,2305.23)</f>
        <v>1520</v>
      </c>
      <c r="J40" s="106">
        <v>1596.68</v>
      </c>
      <c r="K40" s="106">
        <v>6772.08</v>
      </c>
      <c r="L40" s="106">
        <f t="shared" ref="L40:L42" si="14">H40+I40+J40+K40</f>
        <v>11323.76</v>
      </c>
      <c r="M40" s="106">
        <f>+G40-L40</f>
        <v>38676.239999999998</v>
      </c>
    </row>
    <row r="41" spans="1:13" ht="30" customHeight="1">
      <c r="A41" s="13">
        <v>14</v>
      </c>
      <c r="B41" s="149" t="s">
        <v>309</v>
      </c>
      <c r="C41" s="149" t="s">
        <v>184</v>
      </c>
      <c r="D41" s="4" t="s">
        <v>199</v>
      </c>
      <c r="E41" s="151" t="s">
        <v>278</v>
      </c>
      <c r="F41" s="13" t="s">
        <v>310</v>
      </c>
      <c r="G41" s="106">
        <v>40000</v>
      </c>
      <c r="H41" s="106">
        <v>1148</v>
      </c>
      <c r="I41" s="106">
        <v>1216</v>
      </c>
      <c r="J41" s="106">
        <v>442.65</v>
      </c>
      <c r="K41" s="106">
        <v>25</v>
      </c>
      <c r="L41" s="106">
        <f t="shared" si="14"/>
        <v>2831.65</v>
      </c>
      <c r="M41" s="106">
        <f>+G41-L41</f>
        <v>37168.35</v>
      </c>
    </row>
    <row r="42" spans="1:13" ht="30" customHeight="1">
      <c r="A42" s="13">
        <v>15</v>
      </c>
      <c r="B42" s="149" t="s">
        <v>311</v>
      </c>
      <c r="C42" s="149" t="s">
        <v>312</v>
      </c>
      <c r="D42" s="4" t="s">
        <v>199</v>
      </c>
      <c r="E42" s="151" t="s">
        <v>278</v>
      </c>
      <c r="F42" s="164" t="s">
        <v>313</v>
      </c>
      <c r="G42" s="106">
        <v>60000</v>
      </c>
      <c r="H42" s="106">
        <v>1722</v>
      </c>
      <c r="I42" s="106">
        <f t="shared" si="13"/>
        <v>1824</v>
      </c>
      <c r="J42" s="106">
        <v>3143.56</v>
      </c>
      <c r="K42" s="106">
        <v>1740.46</v>
      </c>
      <c r="L42" s="106">
        <f t="shared" si="14"/>
        <v>8430.02</v>
      </c>
      <c r="M42" s="106">
        <f t="shared" ref="M42" si="15">+G42-L42</f>
        <v>51569.979999999996</v>
      </c>
    </row>
    <row r="43" spans="1:13" ht="30" customHeight="1">
      <c r="A43" s="13">
        <v>16</v>
      </c>
      <c r="B43" s="149" t="s">
        <v>314</v>
      </c>
      <c r="C43" s="149" t="s">
        <v>184</v>
      </c>
      <c r="D43" s="4" t="s">
        <v>198</v>
      </c>
      <c r="E43" s="151" t="s">
        <v>278</v>
      </c>
      <c r="F43" s="151" t="s">
        <v>315</v>
      </c>
      <c r="G43" s="106">
        <v>45000</v>
      </c>
      <c r="H43" s="106">
        <f>G43*0.0287</f>
        <v>1291.5</v>
      </c>
      <c r="I43" s="106">
        <f t="shared" si="13"/>
        <v>1368</v>
      </c>
      <c r="J43" s="106">
        <v>1148.32</v>
      </c>
      <c r="K43" s="106">
        <v>225</v>
      </c>
      <c r="L43" s="106">
        <f>+K43+J43+I43+H43</f>
        <v>4032.8199999999997</v>
      </c>
      <c r="M43" s="106">
        <f>+G43-L43</f>
        <v>40967.18</v>
      </c>
    </row>
    <row r="44" spans="1:13" ht="30" customHeight="1">
      <c r="A44" s="13">
        <v>17</v>
      </c>
      <c r="B44" s="149" t="s">
        <v>316</v>
      </c>
      <c r="C44" s="149" t="s">
        <v>154</v>
      </c>
      <c r="D44" s="4" t="s">
        <v>199</v>
      </c>
      <c r="E44" s="151" t="s">
        <v>278</v>
      </c>
      <c r="F44" s="151" t="s">
        <v>317</v>
      </c>
      <c r="G44" s="168">
        <v>50000</v>
      </c>
      <c r="H44" s="168">
        <f>G44*0.0287</f>
        <v>1435</v>
      </c>
      <c r="I44" s="168">
        <f t="shared" si="13"/>
        <v>1520</v>
      </c>
      <c r="J44" s="168">
        <v>1854</v>
      </c>
      <c r="K44" s="168">
        <v>25</v>
      </c>
      <c r="L44" s="106">
        <f>+K44+J44+I44+H44</f>
        <v>4834</v>
      </c>
      <c r="M44" s="168">
        <f>+G44-L44</f>
        <v>45166</v>
      </c>
    </row>
    <row r="45" spans="1:13" ht="30" customHeight="1" thickBot="1">
      <c r="A45" s="6" t="s">
        <v>219</v>
      </c>
      <c r="B45" s="149"/>
      <c r="C45" s="149"/>
      <c r="D45" s="4"/>
      <c r="E45" s="151"/>
      <c r="F45" s="151" t="s">
        <v>318</v>
      </c>
      <c r="G45" s="155">
        <f t="shared" ref="G45:M45" si="16">SUM(G40:G44)</f>
        <v>245000</v>
      </c>
      <c r="H45" s="155">
        <f t="shared" si="16"/>
        <v>7031.5</v>
      </c>
      <c r="I45" s="155">
        <f t="shared" si="16"/>
        <v>7448</v>
      </c>
      <c r="J45" s="155">
        <f t="shared" si="16"/>
        <v>8185.2099999999991</v>
      </c>
      <c r="K45" s="155">
        <f t="shared" si="16"/>
        <v>8787.5400000000009</v>
      </c>
      <c r="L45" s="155">
        <f t="shared" si="16"/>
        <v>31452.25</v>
      </c>
      <c r="M45" s="155">
        <f t="shared" si="16"/>
        <v>213547.75</v>
      </c>
    </row>
    <row r="46" spans="1:13" ht="30" customHeight="1" thickBot="1">
      <c r="A46" s="170" t="s">
        <v>306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2"/>
    </row>
    <row r="47" spans="1:13" ht="30" customHeight="1" thickBot="1">
      <c r="A47" s="148" t="s">
        <v>4</v>
      </c>
      <c r="B47" s="148" t="s">
        <v>5</v>
      </c>
      <c r="C47" s="148" t="s">
        <v>6</v>
      </c>
      <c r="D47" s="148" t="s">
        <v>195</v>
      </c>
      <c r="E47" s="148" t="s">
        <v>7</v>
      </c>
      <c r="F47" s="148" t="s">
        <v>275</v>
      </c>
      <c r="G47" s="148" t="s">
        <v>214</v>
      </c>
      <c r="H47" s="148" t="s">
        <v>8</v>
      </c>
      <c r="I47" s="148" t="s">
        <v>9</v>
      </c>
      <c r="J47" s="148" t="s">
        <v>10</v>
      </c>
      <c r="K47" s="148" t="s">
        <v>215</v>
      </c>
      <c r="L47" s="148" t="s">
        <v>216</v>
      </c>
      <c r="M47" s="148" t="s">
        <v>217</v>
      </c>
    </row>
    <row r="48" spans="1:13" ht="30" customHeight="1" thickBot="1">
      <c r="A48" s="13">
        <v>18</v>
      </c>
      <c r="B48" s="149" t="s">
        <v>319</v>
      </c>
      <c r="C48" s="149" t="s">
        <v>320</v>
      </c>
      <c r="D48" s="4" t="s">
        <v>199</v>
      </c>
      <c r="E48" s="151" t="s">
        <v>278</v>
      </c>
      <c r="F48" s="13" t="s">
        <v>281</v>
      </c>
      <c r="G48" s="157">
        <v>60000</v>
      </c>
      <c r="H48" s="157">
        <f>G48*0.0287</f>
        <v>1722</v>
      </c>
      <c r="I48" s="157">
        <v>1824</v>
      </c>
      <c r="J48" s="157">
        <v>3486.65</v>
      </c>
      <c r="K48" s="157">
        <v>25</v>
      </c>
      <c r="L48" s="157">
        <f>H48+I48+J48+K48</f>
        <v>7057.65</v>
      </c>
      <c r="M48" s="157">
        <f>+G48-L48</f>
        <v>52942.35</v>
      </c>
    </row>
    <row r="49" spans="1:13" ht="30" customHeight="1" thickBot="1">
      <c r="A49" s="6" t="s">
        <v>219</v>
      </c>
      <c r="D49" s="20"/>
      <c r="E49" s="20"/>
      <c r="G49" s="11">
        <v>60000</v>
      </c>
      <c r="H49" s="11">
        <f>G49*0.0287</f>
        <v>1722</v>
      </c>
      <c r="I49" s="11">
        <v>1824</v>
      </c>
      <c r="J49" s="11">
        <f>SUM(J48)</f>
        <v>3486.65</v>
      </c>
      <c r="K49" s="157">
        <v>25</v>
      </c>
      <c r="L49" s="11">
        <f>SUM(L48)</f>
        <v>7057.65</v>
      </c>
      <c r="M49" s="11">
        <f>+G49-L49</f>
        <v>52942.35</v>
      </c>
    </row>
    <row r="50" spans="1:13" ht="30" customHeight="1" thickBot="1">
      <c r="A50" s="170" t="s">
        <v>121</v>
      </c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2"/>
    </row>
    <row r="51" spans="1:13" ht="30" customHeight="1" thickBot="1">
      <c r="A51" s="148" t="s">
        <v>4</v>
      </c>
      <c r="B51" s="148" t="s">
        <v>5</v>
      </c>
      <c r="C51" s="148" t="s">
        <v>6</v>
      </c>
      <c r="D51" s="148" t="s">
        <v>195</v>
      </c>
      <c r="E51" s="148" t="s">
        <v>7</v>
      </c>
      <c r="F51" s="148" t="s">
        <v>275</v>
      </c>
      <c r="G51" s="148" t="s">
        <v>214</v>
      </c>
      <c r="H51" s="148" t="s">
        <v>8</v>
      </c>
      <c r="I51" s="148" t="s">
        <v>9</v>
      </c>
      <c r="J51" s="148" t="s">
        <v>10</v>
      </c>
      <c r="K51" s="148" t="s">
        <v>215</v>
      </c>
      <c r="L51" s="148" t="s">
        <v>216</v>
      </c>
      <c r="M51" s="148" t="s">
        <v>217</v>
      </c>
    </row>
    <row r="52" spans="1:13" ht="30" customHeight="1">
      <c r="A52" s="158">
        <v>19</v>
      </c>
      <c r="B52" s="174" t="s">
        <v>321</v>
      </c>
      <c r="C52" s="174" t="s">
        <v>322</v>
      </c>
      <c r="D52" s="158" t="s">
        <v>199</v>
      </c>
      <c r="E52" s="151" t="s">
        <v>278</v>
      </c>
      <c r="F52" s="13" t="s">
        <v>281</v>
      </c>
      <c r="G52" s="175">
        <v>50000</v>
      </c>
      <c r="H52" s="175">
        <f>G52*0.0287</f>
        <v>1435</v>
      </c>
      <c r="I52" s="175">
        <v>1520</v>
      </c>
      <c r="J52" s="106">
        <v>1854</v>
      </c>
      <c r="K52" s="175">
        <v>1025</v>
      </c>
      <c r="L52" s="176">
        <f>H52+I52+J52+K52</f>
        <v>5834</v>
      </c>
      <c r="M52" s="106">
        <f>+G52-L52</f>
        <v>44166</v>
      </c>
    </row>
    <row r="53" spans="1:13" ht="30" customHeight="1">
      <c r="A53" s="158">
        <v>20</v>
      </c>
      <c r="B53" s="174" t="s">
        <v>323</v>
      </c>
      <c r="C53" s="174" t="s">
        <v>154</v>
      </c>
      <c r="D53" s="158" t="s">
        <v>198</v>
      </c>
      <c r="E53" s="151" t="s">
        <v>278</v>
      </c>
      <c r="F53" s="13" t="s">
        <v>281</v>
      </c>
      <c r="G53" s="175">
        <v>50000</v>
      </c>
      <c r="H53" s="175">
        <f t="shared" ref="H53:H56" si="17">G53*0.0287</f>
        <v>1435</v>
      </c>
      <c r="I53" s="175">
        <v>1520</v>
      </c>
      <c r="J53" s="106">
        <v>1854</v>
      </c>
      <c r="K53" s="175">
        <v>3334.11</v>
      </c>
      <c r="L53" s="176">
        <f>+H53+I53+J53+K53</f>
        <v>8143.1100000000006</v>
      </c>
      <c r="M53" s="106">
        <f>+G53-L53</f>
        <v>41856.89</v>
      </c>
    </row>
    <row r="54" spans="1:13" ht="30" customHeight="1">
      <c r="A54" s="13">
        <v>21</v>
      </c>
      <c r="B54" s="149" t="s">
        <v>324</v>
      </c>
      <c r="C54" s="149" t="s">
        <v>322</v>
      </c>
      <c r="D54" s="4" t="s">
        <v>199</v>
      </c>
      <c r="E54" s="151" t="s">
        <v>278</v>
      </c>
      <c r="F54" s="151" t="s">
        <v>325</v>
      </c>
      <c r="G54" s="106">
        <v>50000</v>
      </c>
      <c r="H54" s="106">
        <f t="shared" si="17"/>
        <v>1435</v>
      </c>
      <c r="I54" s="106">
        <f>IF(G54&lt;75829.93,G54*0.0304,2305.23)</f>
        <v>1520</v>
      </c>
      <c r="J54" s="106">
        <v>1854</v>
      </c>
      <c r="K54" s="106">
        <v>1025</v>
      </c>
      <c r="L54" s="106">
        <f t="shared" ref="L54:L56" si="18">H54+I54+J54+K54</f>
        <v>5834</v>
      </c>
      <c r="M54" s="106">
        <f t="shared" ref="M54:M56" si="19">+G54-L54</f>
        <v>44166</v>
      </c>
    </row>
    <row r="55" spans="1:13" ht="30" customHeight="1">
      <c r="A55" s="13">
        <v>22</v>
      </c>
      <c r="B55" s="149" t="s">
        <v>326</v>
      </c>
      <c r="C55" s="149" t="s">
        <v>184</v>
      </c>
      <c r="D55" s="4" t="s">
        <v>198</v>
      </c>
      <c r="E55" s="151" t="s">
        <v>278</v>
      </c>
      <c r="F55" s="151" t="s">
        <v>293</v>
      </c>
      <c r="G55" s="106">
        <v>45000</v>
      </c>
      <c r="H55" s="106">
        <f t="shared" si="17"/>
        <v>1291.5</v>
      </c>
      <c r="I55" s="106">
        <v>1368</v>
      </c>
      <c r="J55" s="106">
        <v>633.69000000000005</v>
      </c>
      <c r="K55" s="106">
        <v>3455.92</v>
      </c>
      <c r="L55" s="106">
        <f>H55+I55+J55+K55</f>
        <v>6749.1100000000006</v>
      </c>
      <c r="M55" s="106">
        <f>+G55-L55</f>
        <v>38250.89</v>
      </c>
    </row>
    <row r="56" spans="1:13" ht="30" customHeight="1">
      <c r="A56" s="158">
        <v>23</v>
      </c>
      <c r="B56" s="149" t="s">
        <v>327</v>
      </c>
      <c r="C56" s="149" t="s">
        <v>322</v>
      </c>
      <c r="D56" s="4" t="s">
        <v>199</v>
      </c>
      <c r="E56" s="151" t="s">
        <v>278</v>
      </c>
      <c r="F56" s="151" t="s">
        <v>315</v>
      </c>
      <c r="G56" s="168">
        <v>50000</v>
      </c>
      <c r="H56" s="168">
        <f t="shared" si="17"/>
        <v>1435</v>
      </c>
      <c r="I56" s="168">
        <f t="shared" ref="I56" si="20">IF(G56&lt;75829.93,G56*0.0304,2305.23)</f>
        <v>1520</v>
      </c>
      <c r="J56" s="168">
        <v>1854</v>
      </c>
      <c r="K56" s="168">
        <v>1025</v>
      </c>
      <c r="L56" s="168">
        <f t="shared" si="18"/>
        <v>5834</v>
      </c>
      <c r="M56" s="168">
        <f t="shared" si="19"/>
        <v>44166</v>
      </c>
    </row>
    <row r="57" spans="1:13" ht="30" customHeight="1" thickBot="1">
      <c r="A57" s="6" t="s">
        <v>219</v>
      </c>
      <c r="B57" s="149"/>
      <c r="C57" s="149"/>
      <c r="D57" s="4"/>
      <c r="E57" s="151"/>
      <c r="F57" s="151"/>
      <c r="G57" s="155">
        <f>SUM(G52:G56)</f>
        <v>245000</v>
      </c>
      <c r="H57" s="155">
        <f t="shared" ref="H57:M57" si="21">SUM(H52:H56)</f>
        <v>7031.5</v>
      </c>
      <c r="I57" s="155">
        <f t="shared" si="21"/>
        <v>7448</v>
      </c>
      <c r="J57" s="155">
        <f t="shared" si="21"/>
        <v>8049.6900000000005</v>
      </c>
      <c r="K57" s="155">
        <f t="shared" si="21"/>
        <v>9865.0300000000007</v>
      </c>
      <c r="L57" s="155">
        <f t="shared" si="21"/>
        <v>32394.22</v>
      </c>
      <c r="M57" s="155">
        <f t="shared" si="21"/>
        <v>212605.78</v>
      </c>
    </row>
    <row r="58" spans="1:13" ht="30" customHeight="1" thickBot="1">
      <c r="A58" s="145" t="s">
        <v>328</v>
      </c>
      <c r="B58" s="146"/>
      <c r="C58" s="146"/>
      <c r="D58" s="146"/>
      <c r="E58" s="146"/>
      <c r="F58" s="146"/>
      <c r="G58" s="146"/>
      <c r="H58" s="146"/>
      <c r="I58" s="146"/>
      <c r="J58" s="146"/>
      <c r="K58" s="146"/>
      <c r="L58" s="146"/>
      <c r="M58" s="147"/>
    </row>
    <row r="59" spans="1:13" ht="30" customHeight="1" thickBot="1">
      <c r="A59" s="148" t="s">
        <v>4</v>
      </c>
      <c r="B59" s="148" t="s">
        <v>5</v>
      </c>
      <c r="C59" s="148" t="s">
        <v>6</v>
      </c>
      <c r="D59" s="148" t="s">
        <v>195</v>
      </c>
      <c r="E59" s="148" t="s">
        <v>7</v>
      </c>
      <c r="F59" s="148" t="s">
        <v>275</v>
      </c>
      <c r="G59" s="148" t="s">
        <v>214</v>
      </c>
      <c r="H59" s="148" t="s">
        <v>8</v>
      </c>
      <c r="I59" s="148" t="s">
        <v>9</v>
      </c>
      <c r="J59" s="148" t="s">
        <v>10</v>
      </c>
      <c r="K59" s="148" t="s">
        <v>215</v>
      </c>
      <c r="L59" s="148" t="s">
        <v>216</v>
      </c>
      <c r="M59" s="148" t="s">
        <v>217</v>
      </c>
    </row>
    <row r="60" spans="1:13" ht="30" customHeight="1">
      <c r="A60" s="13">
        <v>24</v>
      </c>
      <c r="B60" s="159" t="s">
        <v>329</v>
      </c>
      <c r="C60" s="159" t="s">
        <v>178</v>
      </c>
      <c r="D60" s="160" t="s">
        <v>198</v>
      </c>
      <c r="E60" s="151" t="s">
        <v>278</v>
      </c>
      <c r="F60" s="151" t="s">
        <v>297</v>
      </c>
      <c r="G60" s="177">
        <v>45000</v>
      </c>
      <c r="H60" s="177">
        <v>1291.5</v>
      </c>
      <c r="I60" s="168">
        <v>1368</v>
      </c>
      <c r="J60" s="165">
        <v>1148.32</v>
      </c>
      <c r="K60" s="177">
        <v>25</v>
      </c>
      <c r="L60" s="157">
        <f>H60+I60+J60+K60</f>
        <v>3832.8199999999997</v>
      </c>
      <c r="M60" s="177">
        <f t="shared" ref="M60:M61" si="22">G60-L60</f>
        <v>41167.18</v>
      </c>
    </row>
    <row r="61" spans="1:13" ht="30" customHeight="1" thickBot="1">
      <c r="A61" s="6" t="s">
        <v>219</v>
      </c>
      <c r="B61" s="159"/>
      <c r="C61" s="159"/>
      <c r="D61" s="160"/>
      <c r="E61" s="151"/>
      <c r="F61" s="151"/>
      <c r="G61" s="178">
        <v>45000</v>
      </c>
      <c r="H61" s="178">
        <v>1291.5</v>
      </c>
      <c r="I61" s="179">
        <v>1368</v>
      </c>
      <c r="J61" s="166">
        <v>1148.32</v>
      </c>
      <c r="K61" s="178">
        <v>25</v>
      </c>
      <c r="L61" s="11">
        <f>H61+I61+J61+K61</f>
        <v>3832.8199999999997</v>
      </c>
      <c r="M61" s="178">
        <f t="shared" si="22"/>
        <v>41167.18</v>
      </c>
    </row>
    <row r="62" spans="1:13" ht="30" customHeight="1" thickBot="1">
      <c r="A62" s="170" t="s">
        <v>330</v>
      </c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2"/>
    </row>
    <row r="63" spans="1:13" ht="30" customHeight="1" thickBot="1">
      <c r="A63" s="148" t="s">
        <v>4</v>
      </c>
      <c r="B63" s="148" t="s">
        <v>5</v>
      </c>
      <c r="C63" s="148" t="s">
        <v>6</v>
      </c>
      <c r="D63" s="148" t="s">
        <v>195</v>
      </c>
      <c r="E63" s="148" t="s">
        <v>7</v>
      </c>
      <c r="F63" s="148" t="s">
        <v>275</v>
      </c>
      <c r="G63" s="148" t="s">
        <v>214</v>
      </c>
      <c r="H63" s="148" t="s">
        <v>8</v>
      </c>
      <c r="I63" s="148" t="s">
        <v>9</v>
      </c>
      <c r="J63" s="148" t="s">
        <v>10</v>
      </c>
      <c r="K63" s="148" t="s">
        <v>215</v>
      </c>
      <c r="L63" s="148" t="s">
        <v>216</v>
      </c>
      <c r="M63" s="148" t="s">
        <v>217</v>
      </c>
    </row>
    <row r="64" spans="1:13" ht="30" customHeight="1">
      <c r="A64" s="13">
        <v>25</v>
      </c>
      <c r="B64" s="149" t="s">
        <v>331</v>
      </c>
      <c r="C64" s="149" t="s">
        <v>332</v>
      </c>
      <c r="D64" s="4" t="s">
        <v>199</v>
      </c>
      <c r="E64" s="151" t="s">
        <v>278</v>
      </c>
      <c r="F64" s="13" t="s">
        <v>281</v>
      </c>
      <c r="G64" s="106">
        <v>60000</v>
      </c>
      <c r="H64" s="106">
        <f>G64*0.0287</f>
        <v>1722</v>
      </c>
      <c r="I64" s="106">
        <v>1824</v>
      </c>
      <c r="J64" s="106">
        <v>3486.65</v>
      </c>
      <c r="K64" s="106">
        <v>225</v>
      </c>
      <c r="L64" s="106">
        <f>H64+I64+J64+K64</f>
        <v>7257.65</v>
      </c>
      <c r="M64" s="106">
        <f>+G64-L64</f>
        <v>52742.35</v>
      </c>
    </row>
    <row r="65" spans="1:15" ht="30" customHeight="1">
      <c r="A65" s="13"/>
      <c r="D65" s="20"/>
      <c r="E65" s="20"/>
      <c r="G65" s="106"/>
      <c r="H65" s="106"/>
      <c r="I65" s="106"/>
      <c r="J65" s="106"/>
      <c r="K65" s="106"/>
      <c r="L65" s="106"/>
      <c r="M65" s="106"/>
    </row>
    <row r="66" spans="1:15" ht="30" customHeight="1">
      <c r="A66" s="6" t="s">
        <v>219</v>
      </c>
      <c r="B66" s="149"/>
      <c r="C66" s="149"/>
      <c r="D66" s="4"/>
      <c r="E66" s="4"/>
      <c r="F66" s="4"/>
      <c r="G66" s="11">
        <v>60000</v>
      </c>
      <c r="H66" s="11">
        <f t="shared" ref="H66" si="23">G66*0.0287</f>
        <v>1722</v>
      </c>
      <c r="I66" s="11">
        <v>1824</v>
      </c>
      <c r="J66" s="11">
        <v>3486.65</v>
      </c>
      <c r="K66" s="11">
        <v>225</v>
      </c>
      <c r="L66" s="11">
        <f t="shared" ref="L66" si="24">H66+I66+J66+K66</f>
        <v>7257.65</v>
      </c>
      <c r="M66" s="11">
        <f t="shared" ref="M66" si="25">+G66-L66</f>
        <v>52742.35</v>
      </c>
    </row>
    <row r="67" spans="1:15" ht="30" customHeight="1" thickBot="1">
      <c r="A67" s="180" t="s">
        <v>218</v>
      </c>
      <c r="B67" s="158"/>
      <c r="C67" s="158"/>
      <c r="D67" s="158"/>
      <c r="E67" s="158"/>
      <c r="F67" s="158"/>
      <c r="G67" s="181">
        <f t="shared" ref="G67:M67" si="26">+G14+G18+G22+G26+G30+G37+G45+G49+G57+G61+G66</f>
        <v>1272000</v>
      </c>
      <c r="H67" s="181">
        <f t="shared" si="26"/>
        <v>36506.400000000001</v>
      </c>
      <c r="I67" s="181">
        <f t="shared" si="26"/>
        <v>38668.800000000003</v>
      </c>
      <c r="J67" s="181">
        <f t="shared" si="26"/>
        <v>58263.12</v>
      </c>
      <c r="K67" s="181">
        <f t="shared" si="26"/>
        <v>63212.18</v>
      </c>
      <c r="L67" s="181">
        <f t="shared" si="26"/>
        <v>196650.5</v>
      </c>
      <c r="M67" s="181">
        <f t="shared" si="26"/>
        <v>1075349.5</v>
      </c>
      <c r="N67" s="108"/>
    </row>
    <row r="68" spans="1:15" ht="60" customHeight="1" thickTop="1">
      <c r="A68" s="180"/>
      <c r="B68" s="158"/>
      <c r="C68" s="158"/>
      <c r="D68" s="158"/>
      <c r="E68" s="158"/>
      <c r="F68" s="158"/>
      <c r="G68" s="182"/>
      <c r="H68" s="182"/>
      <c r="I68" s="182"/>
      <c r="J68" s="182"/>
      <c r="K68" s="182"/>
      <c r="L68" s="182"/>
      <c r="M68" s="183"/>
      <c r="N68" s="108"/>
      <c r="O68" s="23"/>
    </row>
    <row r="69" spans="1:15" ht="30" customHeight="1">
      <c r="A69" s="158" t="s">
        <v>203</v>
      </c>
      <c r="B69" s="158"/>
      <c r="C69" s="158"/>
      <c r="D69" s="158"/>
      <c r="E69" s="158"/>
      <c r="F69" s="184" t="s">
        <v>82</v>
      </c>
      <c r="G69" s="184"/>
      <c r="H69" s="184"/>
      <c r="J69" s="185" t="s">
        <v>83</v>
      </c>
      <c r="K69" s="185"/>
      <c r="L69" s="185"/>
      <c r="M69" s="185"/>
      <c r="O69" s="23"/>
    </row>
    <row r="70" spans="1:15" ht="47.25" customHeight="1">
      <c r="A70" s="180"/>
      <c r="B70" s="158"/>
      <c r="C70" s="158"/>
      <c r="D70" s="158"/>
      <c r="E70" s="158"/>
      <c r="F70" s="158"/>
      <c r="G70" s="182"/>
      <c r="H70" s="182"/>
      <c r="I70" s="182"/>
      <c r="J70" s="182"/>
      <c r="K70" s="182"/>
      <c r="L70" s="182"/>
      <c r="M70" s="183"/>
      <c r="N70" s="108"/>
      <c r="O70" s="23"/>
    </row>
    <row r="71" spans="1:15" ht="30" customHeight="1">
      <c r="A71" s="17" t="s">
        <v>333</v>
      </c>
      <c r="B71" s="158"/>
      <c r="C71" s="158"/>
      <c r="D71" s="158"/>
      <c r="E71" s="158"/>
      <c r="F71" s="186" t="s">
        <v>100</v>
      </c>
      <c r="G71" s="184"/>
      <c r="H71" s="184"/>
      <c r="I71" s="184"/>
      <c r="J71" s="187" t="s">
        <v>101</v>
      </c>
      <c r="K71" s="187"/>
      <c r="L71" s="187"/>
      <c r="M71" s="187"/>
    </row>
    <row r="72" spans="1:15" ht="30" customHeight="1">
      <c r="A72" s="158" t="s">
        <v>334</v>
      </c>
      <c r="B72" s="158"/>
      <c r="C72" s="158"/>
      <c r="D72" s="158"/>
      <c r="E72" s="158"/>
      <c r="F72" s="158" t="s">
        <v>204</v>
      </c>
      <c r="G72" s="184"/>
      <c r="H72" s="184"/>
      <c r="I72" s="184"/>
      <c r="J72" s="185" t="s">
        <v>12</v>
      </c>
      <c r="K72" s="185"/>
      <c r="L72" s="185"/>
      <c r="M72" s="185"/>
    </row>
    <row r="73" spans="1:15" ht="20.100000000000001" customHeight="1">
      <c r="A73" s="188"/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</row>
  </sheetData>
  <mergeCells count="16">
    <mergeCell ref="J69:M69"/>
    <mergeCell ref="J71:M71"/>
    <mergeCell ref="J72:M72"/>
    <mergeCell ref="A73:M73"/>
    <mergeCell ref="A32:M32"/>
    <mergeCell ref="A38:M38"/>
    <mergeCell ref="A46:M46"/>
    <mergeCell ref="A50:M50"/>
    <mergeCell ref="A58:M58"/>
    <mergeCell ref="A62:M62"/>
    <mergeCell ref="A1:M6"/>
    <mergeCell ref="A8:M8"/>
    <mergeCell ref="A15:M15"/>
    <mergeCell ref="A19:M19"/>
    <mergeCell ref="A23:M23"/>
    <mergeCell ref="A27:M2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8F66E-37C7-4779-8631-7FB264A7F3D1}">
  <dimension ref="B4:N33"/>
  <sheetViews>
    <sheetView tabSelected="1" topLeftCell="C1" workbookViewId="0">
      <selection activeCell="G27" sqref="G27"/>
    </sheetView>
  </sheetViews>
  <sheetFormatPr baseColWidth="10" defaultRowHeight="15"/>
  <cols>
    <col min="2" max="2" width="21.85546875" customWidth="1"/>
    <col min="3" max="3" width="22.7109375" bestFit="1" customWidth="1"/>
    <col min="4" max="4" width="28.140625" customWidth="1"/>
    <col min="6" max="6" width="18.7109375" bestFit="1" customWidth="1"/>
    <col min="7" max="7" width="38.7109375" bestFit="1" customWidth="1"/>
    <col min="12" max="12" width="15" bestFit="1" customWidth="1"/>
    <col min="13" max="13" width="13.85546875" bestFit="1" customWidth="1"/>
  </cols>
  <sheetData>
    <row r="4" spans="2:14">
      <c r="B4" s="189" t="s">
        <v>335</v>
      </c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1"/>
    </row>
    <row r="5" spans="2:14">
      <c r="B5" s="192"/>
      <c r="C5" s="136"/>
      <c r="D5" s="136"/>
      <c r="E5" s="136"/>
      <c r="F5" s="136"/>
      <c r="G5" s="136"/>
      <c r="H5" s="136"/>
      <c r="I5" s="136"/>
      <c r="J5" s="136"/>
      <c r="K5" s="136"/>
      <c r="L5" s="136"/>
      <c r="M5" s="193"/>
    </row>
    <row r="6" spans="2:14">
      <c r="B6" s="192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93"/>
    </row>
    <row r="7" spans="2:14">
      <c r="B7" s="192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93"/>
    </row>
    <row r="8" spans="2:14">
      <c r="B8" s="192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93"/>
    </row>
    <row r="9" spans="2:14" ht="15.75" thickBot="1">
      <c r="B9" s="194"/>
      <c r="C9" s="139"/>
      <c r="D9" s="139"/>
      <c r="E9" s="139"/>
      <c r="F9" s="139"/>
      <c r="G9" s="139"/>
      <c r="H9" s="139"/>
      <c r="I9" s="139"/>
      <c r="J9" s="139"/>
      <c r="K9" s="139"/>
      <c r="L9" s="136"/>
      <c r="M9" s="193"/>
    </row>
    <row r="10" spans="2:14" ht="21" thickBot="1">
      <c r="B10" s="195" t="s">
        <v>273</v>
      </c>
      <c r="C10" s="195" t="s">
        <v>206</v>
      </c>
      <c r="D10" s="195" t="s">
        <v>205</v>
      </c>
      <c r="E10" s="195" t="s">
        <v>208</v>
      </c>
      <c r="F10" s="195" t="s">
        <v>209</v>
      </c>
      <c r="G10" s="195" t="s">
        <v>210</v>
      </c>
      <c r="H10" s="195" t="s">
        <v>211</v>
      </c>
      <c r="I10" s="195" t="s">
        <v>1</v>
      </c>
      <c r="J10" s="195" t="s">
        <v>336</v>
      </c>
      <c r="K10" s="196" t="s">
        <v>213</v>
      </c>
      <c r="L10" s="142"/>
      <c r="M10" s="143"/>
    </row>
    <row r="11" spans="2:14" ht="31.5" thickBot="1">
      <c r="B11" s="197" t="s">
        <v>337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98"/>
      <c r="M11" s="199"/>
    </row>
    <row r="12" spans="2:14" ht="21" thickBot="1">
      <c r="B12" s="144" t="s">
        <v>4</v>
      </c>
      <c r="C12" s="167" t="s">
        <v>5</v>
      </c>
      <c r="D12" s="167" t="s">
        <v>6</v>
      </c>
      <c r="E12" s="167" t="s">
        <v>195</v>
      </c>
      <c r="F12" s="167" t="s">
        <v>7</v>
      </c>
      <c r="G12" s="167" t="s">
        <v>214</v>
      </c>
      <c r="H12" s="167" t="s">
        <v>8</v>
      </c>
      <c r="I12" s="167" t="s">
        <v>9</v>
      </c>
      <c r="J12" s="167" t="s">
        <v>10</v>
      </c>
      <c r="K12" s="167" t="s">
        <v>215</v>
      </c>
      <c r="L12" s="167" t="s">
        <v>216</v>
      </c>
      <c r="M12" s="142" t="s">
        <v>217</v>
      </c>
    </row>
    <row r="13" spans="2:14" ht="69">
      <c r="B13" s="200">
        <v>1</v>
      </c>
      <c r="C13" s="159" t="s">
        <v>338</v>
      </c>
      <c r="D13" s="159" t="s">
        <v>339</v>
      </c>
      <c r="E13" s="160" t="s">
        <v>198</v>
      </c>
      <c r="F13" s="160" t="s">
        <v>340</v>
      </c>
      <c r="G13" s="175">
        <v>15000</v>
      </c>
      <c r="H13" s="201">
        <v>0</v>
      </c>
      <c r="I13" s="201">
        <v>0</v>
      </c>
      <c r="J13" s="201">
        <v>0</v>
      </c>
      <c r="K13" s="201">
        <v>0</v>
      </c>
      <c r="L13" s="201">
        <f>+H13+I13+J13+K13</f>
        <v>0</v>
      </c>
      <c r="M13" s="202">
        <f>G13-L13</f>
        <v>15000</v>
      </c>
      <c r="N13" s="3"/>
    </row>
    <row r="14" spans="2:14" ht="69">
      <c r="B14" s="200">
        <v>2</v>
      </c>
      <c r="C14" s="159" t="s">
        <v>341</v>
      </c>
      <c r="D14" s="159" t="s">
        <v>342</v>
      </c>
      <c r="E14" s="160" t="s">
        <v>198</v>
      </c>
      <c r="F14" s="160" t="s">
        <v>340</v>
      </c>
      <c r="G14" s="175">
        <v>50000</v>
      </c>
      <c r="H14" s="201">
        <v>0</v>
      </c>
      <c r="I14" s="201">
        <v>0</v>
      </c>
      <c r="J14" s="175">
        <v>2297.25</v>
      </c>
      <c r="K14" s="201">
        <v>0</v>
      </c>
      <c r="L14" s="201">
        <f t="shared" ref="L14:L22" si="0">+H14+I14+J14+K14</f>
        <v>2297.25</v>
      </c>
      <c r="M14" s="202">
        <f t="shared" ref="M14:M22" si="1">G14-L14</f>
        <v>47702.75</v>
      </c>
      <c r="N14" s="3"/>
    </row>
    <row r="15" spans="2:14" ht="69">
      <c r="B15" s="200">
        <v>3</v>
      </c>
      <c r="C15" s="159" t="s">
        <v>343</v>
      </c>
      <c r="D15" s="159" t="s">
        <v>344</v>
      </c>
      <c r="E15" s="160" t="s">
        <v>198</v>
      </c>
      <c r="F15" s="160" t="s">
        <v>340</v>
      </c>
      <c r="G15" s="175">
        <v>12500</v>
      </c>
      <c r="H15" s="201">
        <v>0</v>
      </c>
      <c r="I15" s="201">
        <v>0</v>
      </c>
      <c r="J15" s="201">
        <v>0</v>
      </c>
      <c r="K15" s="201">
        <v>0</v>
      </c>
      <c r="L15" s="201">
        <f>+H15+I15+J15+K15</f>
        <v>0</v>
      </c>
      <c r="M15" s="202">
        <f>G15-L15</f>
        <v>12500</v>
      </c>
      <c r="N15" s="3"/>
    </row>
    <row r="16" spans="2:14" ht="69">
      <c r="B16" s="200">
        <v>4</v>
      </c>
      <c r="C16" s="159" t="s">
        <v>345</v>
      </c>
      <c r="D16" s="159" t="s">
        <v>344</v>
      </c>
      <c r="E16" s="160" t="s">
        <v>198</v>
      </c>
      <c r="F16" s="160" t="s">
        <v>340</v>
      </c>
      <c r="G16" s="175">
        <v>15000</v>
      </c>
      <c r="H16" s="201">
        <v>0</v>
      </c>
      <c r="I16" s="201">
        <v>0</v>
      </c>
      <c r="J16" s="201">
        <v>0</v>
      </c>
      <c r="K16" s="201">
        <v>0</v>
      </c>
      <c r="L16" s="201">
        <f>+H16+I16+J16+K16</f>
        <v>0</v>
      </c>
      <c r="M16" s="202">
        <f>G16-L16</f>
        <v>15000</v>
      </c>
      <c r="N16" s="3"/>
    </row>
    <row r="17" spans="2:14" ht="69">
      <c r="B17" s="200">
        <v>5</v>
      </c>
      <c r="C17" s="159" t="s">
        <v>346</v>
      </c>
      <c r="D17" s="159" t="s">
        <v>344</v>
      </c>
      <c r="E17" s="160" t="s">
        <v>199</v>
      </c>
      <c r="F17" s="160" t="s">
        <v>340</v>
      </c>
      <c r="G17" s="175">
        <v>12500</v>
      </c>
      <c r="H17" s="201">
        <v>0</v>
      </c>
      <c r="I17" s="201">
        <v>0</v>
      </c>
      <c r="J17" s="201">
        <v>0</v>
      </c>
      <c r="K17" s="175">
        <v>9883.0400000000009</v>
      </c>
      <c r="L17" s="175">
        <f t="shared" si="0"/>
        <v>9883.0400000000009</v>
      </c>
      <c r="M17" s="202">
        <f t="shared" si="1"/>
        <v>2616.9599999999991</v>
      </c>
      <c r="N17" s="3"/>
    </row>
    <row r="18" spans="2:14" ht="69">
      <c r="B18" s="200">
        <v>6</v>
      </c>
      <c r="C18" s="159" t="s">
        <v>347</v>
      </c>
      <c r="D18" s="159" t="s">
        <v>348</v>
      </c>
      <c r="E18" s="160" t="s">
        <v>199</v>
      </c>
      <c r="F18" s="160" t="s">
        <v>340</v>
      </c>
      <c r="G18" s="175">
        <v>12500</v>
      </c>
      <c r="H18" s="201">
        <v>0</v>
      </c>
      <c r="I18" s="201">
        <v>0</v>
      </c>
      <c r="J18" s="201">
        <v>0</v>
      </c>
      <c r="K18" s="201">
        <v>0</v>
      </c>
      <c r="L18" s="201">
        <f t="shared" si="0"/>
        <v>0</v>
      </c>
      <c r="M18" s="202">
        <f t="shared" si="1"/>
        <v>12500</v>
      </c>
      <c r="N18" s="3"/>
    </row>
    <row r="19" spans="2:14" ht="86.25">
      <c r="B19" s="200">
        <v>7</v>
      </c>
      <c r="C19" s="159" t="s">
        <v>349</v>
      </c>
      <c r="D19" s="159" t="s">
        <v>350</v>
      </c>
      <c r="E19" s="160" t="s">
        <v>198</v>
      </c>
      <c r="F19" s="160" t="s">
        <v>340</v>
      </c>
      <c r="G19" s="175">
        <v>15000</v>
      </c>
      <c r="H19" s="201">
        <v>0</v>
      </c>
      <c r="I19" s="201">
        <v>0</v>
      </c>
      <c r="J19" s="201">
        <v>0</v>
      </c>
      <c r="K19" s="201">
        <v>0</v>
      </c>
      <c r="L19" s="201">
        <f t="shared" si="0"/>
        <v>0</v>
      </c>
      <c r="M19" s="202">
        <f t="shared" si="1"/>
        <v>15000</v>
      </c>
      <c r="N19" s="3"/>
    </row>
    <row r="20" spans="2:14" ht="86.25">
      <c r="B20" s="200">
        <v>8</v>
      </c>
      <c r="C20" s="159" t="s">
        <v>351</v>
      </c>
      <c r="D20" s="159" t="s">
        <v>350</v>
      </c>
      <c r="E20" s="160" t="s">
        <v>198</v>
      </c>
      <c r="F20" s="160" t="s">
        <v>340</v>
      </c>
      <c r="G20" s="175">
        <v>15000</v>
      </c>
      <c r="H20" s="201">
        <v>0</v>
      </c>
      <c r="I20" s="201">
        <v>0</v>
      </c>
      <c r="J20" s="201">
        <v>0</v>
      </c>
      <c r="K20" s="201">
        <v>0</v>
      </c>
      <c r="L20" s="201">
        <f t="shared" si="0"/>
        <v>0</v>
      </c>
      <c r="M20" s="202">
        <f t="shared" si="1"/>
        <v>15000</v>
      </c>
      <c r="N20" s="3"/>
    </row>
    <row r="21" spans="2:14" ht="69">
      <c r="B21" s="200">
        <v>9</v>
      </c>
      <c r="C21" s="159" t="s">
        <v>352</v>
      </c>
      <c r="D21" s="159" t="s">
        <v>348</v>
      </c>
      <c r="E21" s="160" t="s">
        <v>199</v>
      </c>
      <c r="F21" s="160" t="s">
        <v>340</v>
      </c>
      <c r="G21" s="203">
        <v>12500</v>
      </c>
      <c r="H21" s="204">
        <v>0</v>
      </c>
      <c r="I21" s="204">
        <v>0</v>
      </c>
      <c r="J21" s="204">
        <v>0</v>
      </c>
      <c r="K21" s="204">
        <v>0</v>
      </c>
      <c r="L21" s="204">
        <f t="shared" si="0"/>
        <v>0</v>
      </c>
      <c r="M21" s="205">
        <f t="shared" si="1"/>
        <v>12500</v>
      </c>
      <c r="N21" s="3"/>
    </row>
    <row r="22" spans="2:14" ht="69">
      <c r="B22" s="200">
        <v>10</v>
      </c>
      <c r="C22" s="159" t="s">
        <v>353</v>
      </c>
      <c r="D22" s="159" t="s">
        <v>344</v>
      </c>
      <c r="E22" s="160" t="s">
        <v>198</v>
      </c>
      <c r="F22" s="160" t="s">
        <v>340</v>
      </c>
      <c r="G22" s="203">
        <v>18000</v>
      </c>
      <c r="H22" s="204">
        <v>0</v>
      </c>
      <c r="I22" s="204">
        <v>0</v>
      </c>
      <c r="J22" s="204">
        <v>0</v>
      </c>
      <c r="K22" s="204">
        <v>0</v>
      </c>
      <c r="L22" s="204">
        <f t="shared" si="0"/>
        <v>0</v>
      </c>
      <c r="M22" s="205">
        <f t="shared" si="1"/>
        <v>18000</v>
      </c>
      <c r="N22" s="3"/>
    </row>
    <row r="23" spans="2:14" ht="34.5">
      <c r="B23" s="206" t="s">
        <v>219</v>
      </c>
      <c r="C23" s="159"/>
      <c r="D23" s="159"/>
      <c r="E23" s="160"/>
      <c r="F23" s="160"/>
      <c r="G23" s="203">
        <f>SUM(G13:G22)</f>
        <v>178000</v>
      </c>
      <c r="H23" s="204">
        <f>SUM(H12:H18)</f>
        <v>0</v>
      </c>
      <c r="I23" s="204">
        <f>SUM(I12:I18)</f>
        <v>0</v>
      </c>
      <c r="J23" s="203">
        <f>SUM(J12:J18)</f>
        <v>2297.25</v>
      </c>
      <c r="K23" s="207">
        <f>SUM(K12:K18)</f>
        <v>9883.0400000000009</v>
      </c>
      <c r="L23" s="203">
        <f>SUM(L12:L18)</f>
        <v>12180.29</v>
      </c>
      <c r="M23" s="205">
        <f>SUM(M13:M22)</f>
        <v>165819.71</v>
      </c>
      <c r="N23" s="3"/>
    </row>
    <row r="24" spans="2:14" ht="34.5">
      <c r="B24" s="208" t="s">
        <v>218</v>
      </c>
      <c r="C24" s="209"/>
      <c r="D24" s="209"/>
      <c r="E24" s="210"/>
      <c r="F24" s="210"/>
      <c r="G24" s="211">
        <f>+G23</f>
        <v>178000</v>
      </c>
      <c r="H24" s="212">
        <f t="shared" ref="H24:L24" si="2">+H23</f>
        <v>0</v>
      </c>
      <c r="I24" s="212">
        <f t="shared" si="2"/>
        <v>0</v>
      </c>
      <c r="J24" s="211">
        <f t="shared" si="2"/>
        <v>2297.25</v>
      </c>
      <c r="K24" s="211">
        <f t="shared" si="2"/>
        <v>9883.0400000000009</v>
      </c>
      <c r="L24" s="211">
        <f t="shared" si="2"/>
        <v>12180.29</v>
      </c>
      <c r="M24" s="213">
        <f>+M23</f>
        <v>165819.71</v>
      </c>
      <c r="N24" s="3"/>
    </row>
    <row r="25" spans="2:14" ht="17.25">
      <c r="B25" s="214"/>
      <c r="C25" s="215"/>
      <c r="D25" s="215"/>
      <c r="E25" s="160"/>
      <c r="F25" s="160"/>
      <c r="G25" s="216"/>
      <c r="H25" s="217"/>
      <c r="I25" s="217"/>
      <c r="J25" s="216"/>
      <c r="K25" s="218"/>
      <c r="L25" s="216"/>
      <c r="M25" s="216"/>
      <c r="N25" s="3"/>
    </row>
    <row r="26" spans="2:14" ht="17.25">
      <c r="B26" s="158" t="s">
        <v>203</v>
      </c>
      <c r="C26" s="158"/>
      <c r="D26" s="158"/>
      <c r="E26" s="158"/>
      <c r="F26" s="158"/>
      <c r="G26" s="184" t="s">
        <v>82</v>
      </c>
      <c r="H26" s="184"/>
      <c r="I26" s="184"/>
      <c r="J26" s="3"/>
      <c r="K26" s="185" t="s">
        <v>83</v>
      </c>
      <c r="L26" s="185"/>
      <c r="M26" s="185"/>
      <c r="N26" s="185"/>
    </row>
    <row r="27" spans="2:14" ht="17.25">
      <c r="B27" s="180"/>
      <c r="C27" s="158"/>
      <c r="D27" s="158"/>
      <c r="E27" s="158"/>
      <c r="F27" s="158"/>
      <c r="G27" s="158"/>
      <c r="H27" s="182"/>
      <c r="I27" s="182"/>
      <c r="J27" s="182"/>
      <c r="K27" s="182"/>
      <c r="L27" s="182"/>
      <c r="M27" s="182"/>
      <c r="N27" s="183"/>
    </row>
    <row r="28" spans="2:14" ht="17.25">
      <c r="B28" s="17" t="s">
        <v>253</v>
      </c>
      <c r="C28" s="158"/>
      <c r="D28" s="158"/>
      <c r="E28" s="158"/>
      <c r="F28" s="158"/>
      <c r="G28" s="186" t="s">
        <v>100</v>
      </c>
      <c r="H28" s="184"/>
      <c r="I28" s="184"/>
      <c r="J28" s="184"/>
      <c r="K28" s="187" t="s">
        <v>101</v>
      </c>
      <c r="L28" s="187"/>
      <c r="M28" s="187"/>
      <c r="N28" s="187"/>
    </row>
    <row r="29" spans="2:14" ht="17.25">
      <c r="B29" s="158" t="s">
        <v>354</v>
      </c>
      <c r="C29" s="158"/>
      <c r="D29" s="158"/>
      <c r="E29" s="158"/>
      <c r="F29" s="158"/>
      <c r="G29" s="158" t="s">
        <v>204</v>
      </c>
      <c r="H29" s="184"/>
      <c r="I29" s="184"/>
      <c r="J29" s="184"/>
      <c r="K29" s="185" t="s">
        <v>12</v>
      </c>
      <c r="L29" s="185"/>
      <c r="M29" s="185"/>
      <c r="N29" s="185"/>
    </row>
    <row r="30" spans="2:14" ht="17.25">
      <c r="B30" s="214"/>
      <c r="C30" s="215"/>
      <c r="D30" s="215"/>
      <c r="E30" s="160"/>
      <c r="F30" s="160"/>
      <c r="G30" s="216"/>
      <c r="H30" s="217"/>
      <c r="I30" s="217"/>
      <c r="J30" s="216"/>
      <c r="K30" s="218"/>
      <c r="L30" s="216"/>
      <c r="M30" s="216"/>
      <c r="N30" s="3"/>
    </row>
    <row r="31" spans="2:14" ht="17.25">
      <c r="B31" s="214"/>
      <c r="C31" s="215"/>
      <c r="D31" s="215"/>
      <c r="E31" s="160"/>
      <c r="F31" s="160"/>
      <c r="G31" s="216"/>
      <c r="H31" s="217"/>
      <c r="I31" s="217"/>
      <c r="J31" s="216"/>
      <c r="K31" s="218"/>
      <c r="L31" s="216"/>
      <c r="M31" s="216"/>
      <c r="N31" s="3"/>
    </row>
    <row r="32" spans="2:14" ht="17.25">
      <c r="B32" s="214"/>
      <c r="C32" s="215"/>
      <c r="D32" s="215"/>
      <c r="E32" s="160"/>
      <c r="F32" s="160"/>
      <c r="G32" s="216"/>
      <c r="H32" s="217"/>
      <c r="I32" s="217"/>
      <c r="J32" s="216"/>
      <c r="K32" s="218"/>
      <c r="L32" s="216"/>
      <c r="M32" s="216"/>
      <c r="N32" s="3"/>
    </row>
    <row r="33" spans="2:14" ht="17.25">
      <c r="B33" s="214"/>
      <c r="C33" s="215"/>
      <c r="D33" s="215"/>
      <c r="E33" s="160"/>
      <c r="F33" s="160"/>
      <c r="G33" s="216"/>
      <c r="H33" s="217"/>
      <c r="I33" s="217"/>
      <c r="J33" s="216"/>
      <c r="K33" s="218"/>
      <c r="L33" s="216"/>
      <c r="M33" s="216"/>
      <c r="N33" s="3"/>
    </row>
  </sheetData>
  <mergeCells count="5">
    <mergeCell ref="B4:M9"/>
    <mergeCell ref="B11:M11"/>
    <mergeCell ref="K26:N26"/>
    <mergeCell ref="K28:N28"/>
    <mergeCell ref="K29:N2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263B0F-B519-4905-8B69-DBB66522DAEC}"/>
</file>

<file path=customXml/itemProps2.xml><?xml version="1.0" encoding="utf-8"?>
<ds:datastoreItem xmlns:ds="http://schemas.openxmlformats.org/officeDocument/2006/customXml" ds:itemID="{3B8DF348-4F0F-4D4E-ACE1-6AC59F84AB1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Personal Fijo</vt:lpstr>
      <vt:lpstr>Personal Contratado</vt:lpstr>
      <vt:lpstr>Personal de Vigilancia </vt:lpstr>
      <vt:lpstr>'Personal Fijo'!Área_de_impresión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Kathia Veléz Ramírez</dc:creator>
  <cp:lastModifiedBy>Driades Nayade Ferreras Gómez</cp:lastModifiedBy>
  <cp:lastPrinted>2024-02-01T20:17:57Z</cp:lastPrinted>
  <dcterms:created xsi:type="dcterms:W3CDTF">2020-09-29T19:02:13Z</dcterms:created>
  <dcterms:modified xsi:type="dcterms:W3CDTF">2024-02-06T20:24:37Z</dcterms:modified>
</cp:coreProperties>
</file>